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1415"/>
  </bookViews>
  <sheets>
    <sheet name="Samlet regnskab 2016" sheetId="1" r:id="rId1"/>
    <sheet name="Beregning, brændstof" sheetId="2" r:id="rId2"/>
    <sheet name="Beregning, CO2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/>
  <c r="G12"/>
  <c r="F12"/>
  <c r="E12"/>
  <c r="D12"/>
  <c r="C12"/>
  <c r="B12"/>
  <c r="C65" i="2"/>
  <c r="C64"/>
  <c r="C66" s="1"/>
  <c r="C63"/>
  <c r="C62"/>
  <c r="D61"/>
  <c r="C61"/>
  <c r="D60"/>
  <c r="D59"/>
  <c r="C59"/>
  <c r="D58"/>
  <c r="C58"/>
  <c r="C60" s="1"/>
  <c r="D55"/>
  <c r="C55"/>
  <c r="C44"/>
  <c r="C43"/>
  <c r="C31"/>
  <c r="C34" s="1"/>
  <c r="C22"/>
  <c r="C25" s="1"/>
  <c r="I10"/>
  <c r="G10"/>
  <c r="F10"/>
  <c r="E10"/>
  <c r="D10"/>
  <c r="P92" i="1"/>
  <c r="P87"/>
  <c r="P85"/>
  <c r="P84"/>
  <c r="P75"/>
  <c r="P72"/>
  <c r="P68"/>
  <c r="P66"/>
  <c r="P65"/>
  <c r="P64"/>
  <c r="P55"/>
  <c r="P43"/>
  <c r="P40"/>
  <c r="P36"/>
  <c r="P35"/>
  <c r="P34"/>
  <c r="P32"/>
  <c r="P27"/>
  <c r="P25"/>
  <c r="X22"/>
  <c r="P13"/>
  <c r="P11"/>
  <c r="P9"/>
  <c r="P8"/>
  <c r="J92"/>
  <c r="J90"/>
  <c r="J88"/>
  <c r="J87"/>
  <c r="J76"/>
  <c r="J75"/>
  <c r="J74"/>
  <c r="J70"/>
  <c r="J69"/>
  <c r="J68"/>
  <c r="J67"/>
  <c r="J55"/>
  <c r="J54"/>
  <c r="J50"/>
  <c r="J42"/>
  <c r="J37"/>
  <c r="J35"/>
  <c r="J34"/>
  <c r="J33"/>
  <c r="J28"/>
  <c r="J27"/>
  <c r="J26"/>
  <c r="J12"/>
  <c r="J11"/>
  <c r="J10"/>
  <c r="J9"/>
  <c r="J8"/>
  <c r="J6"/>
  <c r="I6"/>
  <c r="O6"/>
  <c r="P6"/>
  <c r="I7"/>
  <c r="J7"/>
  <c r="P7"/>
  <c r="O7"/>
  <c r="I8"/>
  <c r="O8"/>
  <c r="I9"/>
  <c r="O9"/>
  <c r="I10"/>
  <c r="P10"/>
  <c r="O10"/>
  <c r="I11"/>
  <c r="O11"/>
  <c r="I12"/>
  <c r="P12"/>
  <c r="O12"/>
  <c r="I13"/>
  <c r="J13"/>
  <c r="O13"/>
  <c r="L16"/>
  <c r="T112"/>
  <c r="S112"/>
  <c r="V105"/>
  <c r="U105"/>
  <c r="U112" s="1"/>
  <c r="T105"/>
  <c r="S105"/>
  <c r="R105"/>
  <c r="R112" s="1"/>
  <c r="L95"/>
  <c r="F95"/>
  <c r="D95"/>
  <c r="I94" s="1"/>
  <c r="C95"/>
  <c r="O92"/>
  <c r="I92"/>
  <c r="P91"/>
  <c r="O91"/>
  <c r="I91"/>
  <c r="J91"/>
  <c r="P90"/>
  <c r="O90"/>
  <c r="I90"/>
  <c r="O89"/>
  <c r="P89"/>
  <c r="I89"/>
  <c r="J89"/>
  <c r="O88"/>
  <c r="P88"/>
  <c r="I88"/>
  <c r="O87"/>
  <c r="I87"/>
  <c r="P86"/>
  <c r="O86"/>
  <c r="J86"/>
  <c r="I86"/>
  <c r="O85"/>
  <c r="I85"/>
  <c r="J85"/>
  <c r="O84"/>
  <c r="J84"/>
  <c r="I84"/>
  <c r="P83"/>
  <c r="O83"/>
  <c r="I83"/>
  <c r="J83"/>
  <c r="P82"/>
  <c r="O82"/>
  <c r="J82"/>
  <c r="I82"/>
  <c r="L79"/>
  <c r="F79"/>
  <c r="D79"/>
  <c r="C79"/>
  <c r="O76"/>
  <c r="P76"/>
  <c r="I76"/>
  <c r="O75"/>
  <c r="I75"/>
  <c r="O74"/>
  <c r="P74"/>
  <c r="I74"/>
  <c r="P73"/>
  <c r="O73"/>
  <c r="I73"/>
  <c r="J73"/>
  <c r="O72"/>
  <c r="I72"/>
  <c r="J72"/>
  <c r="P71"/>
  <c r="O71"/>
  <c r="J71"/>
  <c r="I71"/>
  <c r="O70"/>
  <c r="P70"/>
  <c r="I70"/>
  <c r="P69"/>
  <c r="O69"/>
  <c r="I69"/>
  <c r="O68"/>
  <c r="I68"/>
  <c r="P67"/>
  <c r="O67"/>
  <c r="I67"/>
  <c r="O66"/>
  <c r="J66"/>
  <c r="I66"/>
  <c r="O65"/>
  <c r="I65"/>
  <c r="J65"/>
  <c r="O64"/>
  <c r="I64"/>
  <c r="J64"/>
  <c r="P63"/>
  <c r="O63"/>
  <c r="J63"/>
  <c r="I63"/>
  <c r="O62"/>
  <c r="J62"/>
  <c r="I62"/>
  <c r="P61"/>
  <c r="O61"/>
  <c r="I61"/>
  <c r="L58"/>
  <c r="F58"/>
  <c r="D58"/>
  <c r="I57" s="1"/>
  <c r="C58"/>
  <c r="O55"/>
  <c r="I55"/>
  <c r="P54"/>
  <c r="O54"/>
  <c r="I54"/>
  <c r="P53"/>
  <c r="O53"/>
  <c r="J53"/>
  <c r="I53"/>
  <c r="O52"/>
  <c r="I52"/>
  <c r="J52"/>
  <c r="O51"/>
  <c r="P51"/>
  <c r="J51"/>
  <c r="I51"/>
  <c r="P50"/>
  <c r="O50"/>
  <c r="I50"/>
  <c r="P49"/>
  <c r="P57" s="1"/>
  <c r="O49"/>
  <c r="J49"/>
  <c r="I49"/>
  <c r="L46"/>
  <c r="F46"/>
  <c r="D46"/>
  <c r="C46"/>
  <c r="O43"/>
  <c r="J43"/>
  <c r="I43"/>
  <c r="O42"/>
  <c r="P42"/>
  <c r="I42"/>
  <c r="O41"/>
  <c r="P41"/>
  <c r="J41"/>
  <c r="I41"/>
  <c r="O40"/>
  <c r="I40"/>
  <c r="J40"/>
  <c r="P39"/>
  <c r="O39"/>
  <c r="J39"/>
  <c r="I39"/>
  <c r="O38"/>
  <c r="P38"/>
  <c r="I38"/>
  <c r="J38"/>
  <c r="O37"/>
  <c r="P37"/>
  <c r="I37"/>
  <c r="O36"/>
  <c r="I36"/>
  <c r="J36"/>
  <c r="O35"/>
  <c r="I35"/>
  <c r="O34"/>
  <c r="I34"/>
  <c r="O33"/>
  <c r="P33"/>
  <c r="I33"/>
  <c r="O32"/>
  <c r="I32"/>
  <c r="J32"/>
  <c r="P31"/>
  <c r="O31"/>
  <c r="J31"/>
  <c r="I31"/>
  <c r="O30"/>
  <c r="P30"/>
  <c r="I30"/>
  <c r="J30"/>
  <c r="O29"/>
  <c r="P29"/>
  <c r="J29"/>
  <c r="I29"/>
  <c r="P28"/>
  <c r="O28"/>
  <c r="I28"/>
  <c r="O27"/>
  <c r="I27"/>
  <c r="O26"/>
  <c r="I26"/>
  <c r="O25"/>
  <c r="J25"/>
  <c r="I25"/>
  <c r="L22"/>
  <c r="F22"/>
  <c r="D22"/>
  <c r="C22"/>
  <c r="O19"/>
  <c r="I19"/>
  <c r="F16"/>
  <c r="D16"/>
  <c r="C16"/>
  <c r="C50" i="2" l="1"/>
  <c r="C35"/>
  <c r="C51"/>
  <c r="C26"/>
  <c r="C52" s="1"/>
  <c r="I45" i="1"/>
  <c r="I78"/>
  <c r="I21"/>
  <c r="O45"/>
  <c r="O78"/>
  <c r="O94"/>
  <c r="I15"/>
  <c r="C112"/>
  <c r="F112"/>
  <c r="O15"/>
  <c r="O57"/>
  <c r="O21"/>
  <c r="P52"/>
  <c r="P45"/>
  <c r="P94"/>
  <c r="J19"/>
  <c r="J15"/>
  <c r="P15"/>
  <c r="X58"/>
  <c r="J57"/>
  <c r="P78"/>
  <c r="J94"/>
  <c r="X79"/>
  <c r="J78"/>
  <c r="X46"/>
  <c r="J45"/>
  <c r="I111"/>
  <c r="P26"/>
  <c r="J61"/>
  <c r="D112"/>
  <c r="P19"/>
  <c r="P62"/>
  <c r="J21"/>
  <c r="L112"/>
  <c r="O111" s="1"/>
  <c r="X95" l="1"/>
  <c r="P111"/>
  <c r="J111"/>
  <c r="X16"/>
  <c r="X112" l="1"/>
  <c r="B6" i="3" l="1"/>
  <c r="B4"/>
  <c r="B7"/>
  <c r="B5"/>
</calcChain>
</file>

<file path=xl/comments1.xml><?xml version="1.0" encoding="utf-8"?>
<comments xmlns="http://schemas.openxmlformats.org/spreadsheetml/2006/main">
  <authors>
    <author>Jørgen Lindgaard Olesen</author>
  </authors>
  <commentList>
    <comment ref="G11" authorId="0">
      <text>
        <r>
          <rPr>
            <b/>
            <sz val="8"/>
            <color indexed="81"/>
            <rFont val="Tahoma"/>
            <family val="2"/>
          </rPr>
          <t>Jørgen Lindgaard Olesen:</t>
        </r>
        <r>
          <rPr>
            <sz val="8"/>
            <color indexed="81"/>
            <rFont val="Tahoma"/>
            <family val="2"/>
          </rPr>
          <t xml:space="preserve">
Ingen data</t>
        </r>
      </text>
    </comment>
  </commentList>
</comments>
</file>

<file path=xl/sharedStrings.xml><?xml version="1.0" encoding="utf-8"?>
<sst xmlns="http://schemas.openxmlformats.org/spreadsheetml/2006/main" count="230" uniqueCount="184">
  <si>
    <t>Samlet energiregnskab - Randers Kommune 2016</t>
  </si>
  <si>
    <t>Kategorier</t>
  </si>
  <si>
    <t>Areal</t>
  </si>
  <si>
    <t>Varme</t>
  </si>
  <si>
    <t xml:space="preserve">El </t>
  </si>
  <si>
    <t>Kørsel</t>
  </si>
  <si>
    <t>CO2-udledning, kg i alt</t>
  </si>
  <si>
    <t>Areal (m2) el</t>
  </si>
  <si>
    <t>Areal (m2), varme</t>
  </si>
  <si>
    <t>Varmeforbrug, kWh</t>
  </si>
  <si>
    <t>CO2-udledning (varme), kg</t>
  </si>
  <si>
    <t>Varmeforbrug, kWh/m2</t>
  </si>
  <si>
    <t>CO2-udledning, kg/m2</t>
  </si>
  <si>
    <t>Elforbrug, kWh</t>
  </si>
  <si>
    <t>CO2-udledning, kg</t>
  </si>
  <si>
    <t>Elforbrug, kWh/m2</t>
  </si>
  <si>
    <t>CO2-udledning i kg pr. m2</t>
  </si>
  <si>
    <t>Tjenestekørsel</t>
  </si>
  <si>
    <t>Tjenestekørsel i egen bil</t>
  </si>
  <si>
    <t>Kørsel, CO2 i kg</t>
  </si>
  <si>
    <t>Varme + el + kørsel</t>
  </si>
  <si>
    <t>Børne og familieinstitutioner</t>
  </si>
  <si>
    <t>Børnehaver, 27 stk.</t>
  </si>
  <si>
    <t xml:space="preserve">Dagplejen, 2 stk. </t>
  </si>
  <si>
    <t>Eksterne lejemål, 3 stk.</t>
  </si>
  <si>
    <t xml:space="preserve">Vuggestuer, 9 stk. </t>
  </si>
  <si>
    <t>Kombinerede, 29 stk.</t>
  </si>
  <si>
    <t>Familie inst., 4 stk</t>
  </si>
  <si>
    <t>Fritidshjem og klubber, 4 stk.</t>
  </si>
  <si>
    <t xml:space="preserve">Firkløverskolerne, 2 stk. </t>
  </si>
  <si>
    <t>Gennemsnit pr m2</t>
  </si>
  <si>
    <t>Sum - Børn og familieinstitutioner</t>
  </si>
  <si>
    <t>Folkeskoler</t>
  </si>
  <si>
    <t>Skoler, 19 stk.</t>
  </si>
  <si>
    <t>Sum - Folkeskoler</t>
  </si>
  <si>
    <t>Kultur- og fritidsinstitutioner</t>
  </si>
  <si>
    <t xml:space="preserve">Værket </t>
  </si>
  <si>
    <t>Kærsmindebadet</t>
  </si>
  <si>
    <t xml:space="preserve">Kulturhuset i Randers </t>
  </si>
  <si>
    <t>Kejsergaarden</t>
  </si>
  <si>
    <t>Purhushallen</t>
  </si>
  <si>
    <t>Bjerregravhallen</t>
  </si>
  <si>
    <t>Helligåndshuset</t>
  </si>
  <si>
    <t>Fritidscentret</t>
  </si>
  <si>
    <t>Langå Kulturhus</t>
  </si>
  <si>
    <t>Randers KFUM</t>
  </si>
  <si>
    <t>Ulvehøj Stadion</t>
  </si>
  <si>
    <t>Spentruphallerne</t>
  </si>
  <si>
    <t>Sprogcenter Randers</t>
  </si>
  <si>
    <t>Stevnstrup Stadion</t>
  </si>
  <si>
    <t xml:space="preserve">Dronningborg Bibliotek </t>
  </si>
  <si>
    <t>Hornbæk Stadion</t>
  </si>
  <si>
    <t>Helsted Boldklub</t>
  </si>
  <si>
    <t>Øvrige kulturinstitutioner med varme, 12 stk.</t>
  </si>
  <si>
    <t>Øvrige kulturinstitutioner uden varme, 45 stk.</t>
  </si>
  <si>
    <t>Sum - Kultur og fritidsinstitutioner</t>
  </si>
  <si>
    <t>Miljø og Teknik</t>
  </si>
  <si>
    <t>Materielgården, Randers</t>
  </si>
  <si>
    <t>Materielgården, Purhus</t>
  </si>
  <si>
    <t>Kasernen</t>
  </si>
  <si>
    <t>Fjernarkiv, Vestergade 30</t>
  </si>
  <si>
    <t>Rådhusstrædet 1</t>
  </si>
  <si>
    <t>Laksetorvet 1</t>
  </si>
  <si>
    <t>Odinsgården</t>
  </si>
  <si>
    <t>Sum - Miljø og Teknik</t>
  </si>
  <si>
    <t>Social og arbejdsmarked</t>
  </si>
  <si>
    <t>Bo- og aktivitetscenter Marienborgvej</t>
  </si>
  <si>
    <t>DAC Stenaltvej 1</t>
  </si>
  <si>
    <t>Slotsgade 5</t>
  </si>
  <si>
    <t>Søren Møllersgade 5B</t>
  </si>
  <si>
    <t>Søren Møllersgade 10 A,B og C</t>
  </si>
  <si>
    <t>Ydervangen 5</t>
  </si>
  <si>
    <t>Ydervangen 1</t>
  </si>
  <si>
    <t>Purager 5</t>
  </si>
  <si>
    <t>Holbergstien 6</t>
  </si>
  <si>
    <t>Ladegården Marinborgvej 8</t>
  </si>
  <si>
    <t>Ungesøjlen Hadsundvej 72</t>
  </si>
  <si>
    <t>Bofællesskab Niels Brocksgade Gaia</t>
  </si>
  <si>
    <t>Randers Krisecenter</t>
  </si>
  <si>
    <t xml:space="preserve">Tronholmen/Strømmen 7   Solgt </t>
  </si>
  <si>
    <t>CSV Odinskolen Randers, Bakkevej 1</t>
  </si>
  <si>
    <t>Bocenter Høvejen</t>
  </si>
  <si>
    <t>Sum - Social og arbejdsmarked</t>
  </si>
  <si>
    <t>Sundhed og Ældre</t>
  </si>
  <si>
    <t>Tandplejen Harridslev, Skolevænget 1a</t>
  </si>
  <si>
    <t>Madservice Kronjylland Falstervej 2</t>
  </si>
  <si>
    <t>Hjælpemiddelhuset, Agerskellet 22</t>
  </si>
  <si>
    <t>Den Grønne Gren, Markedsgade 2c</t>
  </si>
  <si>
    <t>Løvetand, Vester Tværvej 13</t>
  </si>
  <si>
    <t xml:space="preserve">Gross Hus, Bredgade 24, Langå </t>
  </si>
  <si>
    <t>Støttecenter Nørrebrogade 19</t>
  </si>
  <si>
    <t>Paderuphus, Paderuplundvej 2-4</t>
  </si>
  <si>
    <t>Værestedet Ø. Tørslev, Stangerumvej 8</t>
  </si>
  <si>
    <t>Den Blå Paraply, Vestergade 25</t>
  </si>
  <si>
    <t>Borupvænget, Gl. Hobrovej 136</t>
  </si>
  <si>
    <t>Sum - Sundhed og Ældre</t>
  </si>
  <si>
    <t>Brændstof</t>
  </si>
  <si>
    <t>Forbrug i liter (2016)</t>
  </si>
  <si>
    <t>Kørte km i egen bil omregnet (2016)</t>
  </si>
  <si>
    <t xml:space="preserve">Kørsel, i alt </t>
  </si>
  <si>
    <t>benzin</t>
  </si>
  <si>
    <t>diesel</t>
  </si>
  <si>
    <t>benzin, liter</t>
  </si>
  <si>
    <t>diesel, liter</t>
  </si>
  <si>
    <t>CO2 i kg.</t>
  </si>
  <si>
    <t>Antal køretøjer, adm. og drift 449 stk.</t>
  </si>
  <si>
    <t>Antal knallerter, adm.og drift, 45 stk.</t>
  </si>
  <si>
    <t>Andet maskineri, drift, ca 45 stk.</t>
  </si>
  <si>
    <t>Antal tjenestekørte kilometer i egen bil</t>
  </si>
  <si>
    <t>Sum - Brændstof</t>
  </si>
  <si>
    <t>Samlet opgørelse, i alt</t>
  </si>
  <si>
    <t>Kørte km/liter i egen bil, 2016</t>
  </si>
  <si>
    <t>Kørsel, CO2</t>
  </si>
  <si>
    <t>Areal (m2)</t>
  </si>
  <si>
    <t>Gennemsnit, nøgletal</t>
  </si>
  <si>
    <t>Sum i alt</t>
  </si>
  <si>
    <t>Brændstofforbruget ved kommunale aktiviteter</t>
  </si>
  <si>
    <t>Kørte km i egen bil, 2016_omregnet til liter</t>
  </si>
  <si>
    <t>Samlet CO2-udl./kg</t>
  </si>
  <si>
    <t>Antal køretøjer, adm. og drift 340 stk.</t>
  </si>
  <si>
    <t>Antal knallerter, adm. Og drift 45 stk</t>
  </si>
  <si>
    <t>* CO2-udledning: 2,40 kg CO2 pr. liter benzin og 2,65 kg CO2 pr. liter diesel</t>
  </si>
  <si>
    <t>BEREGNINGSGRUNDLAG, 2016</t>
  </si>
  <si>
    <t>Personbil - Benzin</t>
  </si>
  <si>
    <t>Personbil - Diesel</t>
  </si>
  <si>
    <t>El</t>
  </si>
  <si>
    <t>Knallert</t>
  </si>
  <si>
    <t>Maskineri</t>
  </si>
  <si>
    <t>Antal køretøjer, adm og drift</t>
  </si>
  <si>
    <t>Andet maskineri, drift</t>
  </si>
  <si>
    <t>Diesel</t>
  </si>
  <si>
    <t>Antal køretøjer</t>
  </si>
  <si>
    <t>Årligt kørte km</t>
  </si>
  <si>
    <t>Gns. Brændstofforbrug (km/l)</t>
  </si>
  <si>
    <t>Total brændstofforbrug (l)</t>
  </si>
  <si>
    <t>CO2 udledning</t>
  </si>
  <si>
    <t>Benzin</t>
  </si>
  <si>
    <t>Knallerter (benzin)</t>
  </si>
  <si>
    <t xml:space="preserve">CO2-udledning (kg) - benzin </t>
  </si>
  <si>
    <t>CO2-udledning (kg) - diesel</t>
  </si>
  <si>
    <t>TOTAL BENZINFORBRUG (L)</t>
  </si>
  <si>
    <t>TOTAL DIESELFORBRUG (L)</t>
  </si>
  <si>
    <t>TOTAL CO2-UDLEDNING (KG)</t>
  </si>
  <si>
    <t xml:space="preserve">Tjenestekørsel i egen bil </t>
  </si>
  <si>
    <t>Høj takst</t>
  </si>
  <si>
    <t>Lav takst</t>
  </si>
  <si>
    <t>Samlet udgift (kr)</t>
  </si>
  <si>
    <t>Godtgørelse (kr/km)</t>
  </si>
  <si>
    <t>Antal kørte km</t>
  </si>
  <si>
    <t>Kørte km (benzin andel - 85%)</t>
  </si>
  <si>
    <t>Kørte km (diesel andel - 15%)</t>
  </si>
  <si>
    <t>Forbrug (l) - benzin (15 km/l)</t>
  </si>
  <si>
    <t>Forbrug (l) - diesel (20 km/l)</t>
  </si>
  <si>
    <t>Total forbrug (l) - benzin</t>
  </si>
  <si>
    <t>Total forbrug (l) - diesel</t>
  </si>
  <si>
    <t xml:space="preserve">CO2-udledning (kg) - benzin 2,4 kg/l </t>
  </si>
  <si>
    <t>CO2-udledning (kg) - diesel 2,65 kg/l</t>
  </si>
  <si>
    <t>Total CO2-udledning (kg)</t>
  </si>
  <si>
    <t>Antal</t>
  </si>
  <si>
    <t>Brændstofforbrug (l) - benzin</t>
  </si>
  <si>
    <t>CO2-udslip (kg)</t>
  </si>
  <si>
    <t>Emissionsfaktor fjernvarme, ab værk, 200%-metode, kg/MWh</t>
  </si>
  <si>
    <t>VERDO</t>
  </si>
  <si>
    <t>Mejlby</t>
  </si>
  <si>
    <t>Værum Ørum</t>
  </si>
  <si>
    <t>Langå</t>
  </si>
  <si>
    <t>Gassun Hvidsten</t>
  </si>
  <si>
    <t>Mellerup</t>
  </si>
  <si>
    <t>Kul</t>
  </si>
  <si>
    <t>Brændselsolie</t>
  </si>
  <si>
    <t>Naturgas</t>
  </si>
  <si>
    <t>Biomasse</t>
  </si>
  <si>
    <t>I alt</t>
  </si>
  <si>
    <t>Fjernvarme, an forbruger</t>
  </si>
  <si>
    <t>Nettab%</t>
  </si>
  <si>
    <t>Emissionsfaktor an forbruger, 200%-metode, kg/MWh</t>
  </si>
  <si>
    <t>gram CO2 gennemsnit</t>
  </si>
  <si>
    <t>Gennemsnit af Mejlby, Værum Ørum, Langå, Gassun Hvidsten og Mellerup bruges når det er udenfor Verdos område. = 78,942 g CO2 pr kwh varme.</t>
  </si>
  <si>
    <t>Verdos = 12,01 g CO2 pr kwh varme.</t>
  </si>
  <si>
    <t>Der er foretaget et vægtet gennemsnit i de kategorier med mange institutioner, f.eks. Børnehaver. Vægtningen er baseret på fordelingen mellem Verdo og de andre varmeværker fra 2013 Klimakommuneregnskabet.</t>
  </si>
  <si>
    <t>Grøn, anvendt metode</t>
  </si>
  <si>
    <t>kg/kWh</t>
  </si>
  <si>
    <t>Emissionsfaktor el-forbrug</t>
  </si>
  <si>
    <t xml:space="preserve">303g CO2 pr. kwh. 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</si>
</sst>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(* #,##0.0_);_(* \(#,##0.0\);_(* &quot;-&quot;??_);_(@_)"/>
    <numFmt numFmtId="165" formatCode="_(* #,##0_);_(* \(#,##0\);_(* &quot;-&quot;??_);_(@_)"/>
    <numFmt numFmtId="166" formatCode="_ * #,##0_ ;_ * \-#,##0_ ;_ * &quot;-&quot;??_ ;_ @_ "/>
    <numFmt numFmtId="167" formatCode="0.0"/>
    <numFmt numFmtId="168" formatCode="_-* #,##0\ _D_M_-;\-* #,##0\ _D_M_-;_-* &quot;-&quot;??\ _D_M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color indexed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4"/>
      <color rgb="FFFFFFFF"/>
      <name val="Arial"/>
      <family val="2"/>
    </font>
    <font>
      <b/>
      <sz val="16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lightGrid">
        <b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lightGrid">
        <bgColor theme="0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/>
    <xf numFmtId="0" fontId="4" fillId="0" borderId="1" xfId="0" applyFont="1" applyBorder="1"/>
    <xf numFmtId="0" fontId="0" fillId="2" borderId="2" xfId="0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10" borderId="0" xfId="0" applyFont="1" applyFill="1"/>
    <xf numFmtId="0" fontId="5" fillId="2" borderId="0" xfId="0" applyFont="1" applyFill="1"/>
    <xf numFmtId="0" fontId="5" fillId="10" borderId="0" xfId="0" applyFont="1" applyFill="1"/>
    <xf numFmtId="0" fontId="5" fillId="8" borderId="0" xfId="0" applyFont="1" applyFill="1"/>
    <xf numFmtId="164" fontId="5" fillId="10" borderId="0" xfId="0" applyNumberFormat="1" applyFont="1" applyFill="1"/>
    <xf numFmtId="0" fontId="0" fillId="0" borderId="4" xfId="0" applyBorder="1"/>
    <xf numFmtId="0" fontId="0" fillId="2" borderId="4" xfId="0" applyFill="1" applyBorder="1"/>
    <xf numFmtId="165" fontId="0" fillId="0" borderId="4" xfId="1" applyNumberFormat="1" applyFont="1" applyBorder="1"/>
    <xf numFmtId="165" fontId="9" fillId="11" borderId="4" xfId="1" applyNumberFormat="1" applyFont="1" applyFill="1" applyBorder="1"/>
    <xf numFmtId="0" fontId="0" fillId="12" borderId="4" xfId="0" applyFill="1" applyBorder="1"/>
    <xf numFmtId="1" fontId="0" fillId="11" borderId="2" xfId="0" applyNumberFormat="1" applyFill="1" applyBorder="1"/>
    <xf numFmtId="1" fontId="0" fillId="11" borderId="1" xfId="0" applyNumberFormat="1" applyFill="1" applyBorder="1"/>
    <xf numFmtId="165" fontId="8" fillId="12" borderId="4" xfId="1" applyNumberFormat="1" applyFont="1" applyFill="1" applyBorder="1"/>
    <xf numFmtId="165" fontId="8" fillId="11" borderId="3" xfId="1" applyNumberFormat="1" applyFont="1" applyFill="1" applyBorder="1"/>
    <xf numFmtId="164" fontId="8" fillId="11" borderId="4" xfId="1" applyNumberFormat="1" applyFont="1" applyFill="1" applyBorder="1"/>
    <xf numFmtId="0" fontId="0" fillId="8" borderId="4" xfId="0" applyFill="1" applyBorder="1"/>
    <xf numFmtId="0" fontId="0" fillId="0" borderId="4" xfId="0" applyFill="1" applyBorder="1"/>
    <xf numFmtId="0" fontId="8" fillId="0" borderId="4" xfId="0" applyFont="1" applyBorder="1"/>
    <xf numFmtId="3" fontId="9" fillId="0" borderId="4" xfId="3" applyNumberFormat="1" applyFont="1" applyBorder="1"/>
    <xf numFmtId="0" fontId="8" fillId="11" borderId="4" xfId="0" applyFont="1" applyFill="1" applyBorder="1"/>
    <xf numFmtId="166" fontId="9" fillId="11" borderId="4" xfId="0" applyNumberFormat="1" applyFont="1" applyFill="1" applyBorder="1"/>
    <xf numFmtId="0" fontId="0" fillId="11" borderId="4" xfId="0" applyFill="1" applyBorder="1"/>
    <xf numFmtId="166" fontId="9" fillId="11" borderId="4" xfId="3" applyNumberFormat="1" applyFont="1" applyFill="1" applyBorder="1"/>
    <xf numFmtId="166" fontId="9" fillId="0" borderId="4" xfId="4" applyNumberFormat="1" applyFont="1" applyBorder="1"/>
    <xf numFmtId="165" fontId="9" fillId="0" borderId="4" xfId="1" applyNumberFormat="1" applyFont="1" applyBorder="1"/>
    <xf numFmtId="165" fontId="0" fillId="8" borderId="4" xfId="1" applyNumberFormat="1" applyFont="1" applyFill="1" applyBorder="1"/>
    <xf numFmtId="167" fontId="0" fillId="0" borderId="2" xfId="0" applyNumberFormat="1" applyBorder="1"/>
    <xf numFmtId="1" fontId="0" fillId="0" borderId="1" xfId="0" applyNumberFormat="1" applyBorder="1"/>
    <xf numFmtId="165" fontId="0" fillId="0" borderId="3" xfId="1" applyNumberFormat="1" applyFont="1" applyBorder="1"/>
    <xf numFmtId="164" fontId="0" fillId="0" borderId="4" xfId="1" applyNumberFormat="1" applyFont="1" applyBorder="1"/>
    <xf numFmtId="0" fontId="6" fillId="7" borderId="4" xfId="0" applyFont="1" applyFill="1" applyBorder="1"/>
    <xf numFmtId="167" fontId="6" fillId="7" borderId="2" xfId="0" applyNumberFormat="1" applyFont="1" applyFill="1" applyBorder="1"/>
    <xf numFmtId="167" fontId="6" fillId="7" borderId="1" xfId="0" applyNumberFormat="1" applyFont="1" applyFill="1" applyBorder="1"/>
    <xf numFmtId="165" fontId="6" fillId="7" borderId="3" xfId="1" applyNumberFormat="1" applyFont="1" applyFill="1" applyBorder="1"/>
    <xf numFmtId="164" fontId="6" fillId="7" borderId="4" xfId="1" applyNumberFormat="1" applyFont="1" applyFill="1" applyBorder="1"/>
    <xf numFmtId="0" fontId="6" fillId="13" borderId="4" xfId="0" applyFont="1" applyFill="1" applyBorder="1"/>
    <xf numFmtId="0" fontId="6" fillId="2" borderId="4" xfId="0" applyFont="1" applyFill="1" applyBorder="1"/>
    <xf numFmtId="165" fontId="6" fillId="13" borderId="4" xfId="1" applyNumberFormat="1" applyFont="1" applyFill="1" applyBorder="1"/>
    <xf numFmtId="1" fontId="6" fillId="13" borderId="4" xfId="0" applyNumberFormat="1" applyFont="1" applyFill="1" applyBorder="1"/>
    <xf numFmtId="165" fontId="6" fillId="8" borderId="4" xfId="1" applyNumberFormat="1" applyFont="1" applyFill="1" applyBorder="1"/>
    <xf numFmtId="164" fontId="6" fillId="13" borderId="4" xfId="1" applyNumberFormat="1" applyFont="1" applyFill="1" applyBorder="1"/>
    <xf numFmtId="0" fontId="6" fillId="8" borderId="4" xfId="0" applyFont="1" applyFill="1" applyBorder="1"/>
    <xf numFmtId="0" fontId="0" fillId="0" borderId="2" xfId="0" applyBorder="1"/>
    <xf numFmtId="0" fontId="0" fillId="0" borderId="1" xfId="0" applyBorder="1"/>
    <xf numFmtId="0" fontId="0" fillId="2" borderId="0" xfId="0" applyFill="1"/>
    <xf numFmtId="0" fontId="0" fillId="10" borderId="0" xfId="0" applyFill="1"/>
    <xf numFmtId="165" fontId="0" fillId="10" borderId="0" xfId="1" applyNumberFormat="1" applyFont="1" applyFill="1"/>
    <xf numFmtId="165" fontId="0" fillId="8" borderId="0" xfId="1" applyNumberFormat="1" applyFont="1" applyFill="1"/>
    <xf numFmtId="165" fontId="5" fillId="10" borderId="0" xfId="1" applyNumberFormat="1" applyFont="1" applyFill="1"/>
    <xf numFmtId="164" fontId="0" fillId="10" borderId="0" xfId="1" applyNumberFormat="1" applyFont="1" applyFill="1"/>
    <xf numFmtId="0" fontId="0" fillId="8" borderId="0" xfId="0" applyFill="1"/>
    <xf numFmtId="165" fontId="8" fillId="0" borderId="4" xfId="1" applyNumberFormat="1" applyFont="1" applyFill="1" applyBorder="1"/>
    <xf numFmtId="1" fontId="0" fillId="0" borderId="2" xfId="0" applyNumberFormat="1" applyBorder="1"/>
    <xf numFmtId="1" fontId="6" fillId="7" borderId="2" xfId="0" applyNumberFormat="1" applyFont="1" applyFill="1" applyBorder="1"/>
    <xf numFmtId="165" fontId="6" fillId="7" borderId="4" xfId="1" applyNumberFormat="1" applyFont="1" applyFill="1" applyBorder="1"/>
    <xf numFmtId="165" fontId="6" fillId="13" borderId="4" xfId="0" applyNumberFormat="1" applyFont="1" applyFill="1" applyBorder="1"/>
    <xf numFmtId="0" fontId="10" fillId="2" borderId="0" xfId="0" applyFont="1" applyFill="1"/>
    <xf numFmtId="0" fontId="10" fillId="10" borderId="0" xfId="0" applyFont="1" applyFill="1"/>
    <xf numFmtId="165" fontId="10" fillId="10" borderId="0" xfId="1" applyNumberFormat="1" applyFont="1" applyFill="1"/>
    <xf numFmtId="165" fontId="10" fillId="8" borderId="0" xfId="1" applyNumberFormat="1" applyFont="1" applyFill="1"/>
    <xf numFmtId="164" fontId="10" fillId="10" borderId="0" xfId="1" applyNumberFormat="1" applyFont="1" applyFill="1"/>
    <xf numFmtId="0" fontId="10" fillId="8" borderId="0" xfId="0" applyFont="1" applyFill="1"/>
    <xf numFmtId="165" fontId="9" fillId="0" borderId="1" xfId="1" applyNumberFormat="1" applyFont="1" applyFill="1" applyBorder="1" applyAlignment="1">
      <alignment horizontal="right"/>
    </xf>
    <xf numFmtId="165" fontId="9" fillId="0" borderId="4" xfId="1" applyNumberFormat="1" applyFont="1" applyFill="1" applyBorder="1"/>
    <xf numFmtId="165" fontId="9" fillId="0" borderId="5" xfId="1" applyNumberFormat="1" applyFont="1" applyFill="1" applyBorder="1" applyAlignment="1">
      <alignment horizontal="right"/>
    </xf>
    <xf numFmtId="165" fontId="9" fillId="0" borderId="6" xfId="1" applyNumberFormat="1" applyFont="1" applyFill="1" applyBorder="1" applyAlignment="1">
      <alignment horizontal="right"/>
    </xf>
    <xf numFmtId="0" fontId="9" fillId="0" borderId="4" xfId="0" applyFont="1" applyFill="1" applyBorder="1"/>
    <xf numFmtId="0" fontId="9" fillId="0" borderId="4" xfId="0" applyFont="1" applyBorder="1"/>
    <xf numFmtId="168" fontId="11" fillId="0" borderId="4" xfId="1" applyNumberFormat="1" applyFont="1" applyFill="1" applyBorder="1" applyAlignment="1">
      <alignment horizontal="center"/>
    </xf>
    <xf numFmtId="165" fontId="11" fillId="0" borderId="4" xfId="1" applyNumberFormat="1" applyFont="1" applyFill="1" applyBorder="1" applyAlignment="1">
      <alignment horizontal="center"/>
    </xf>
    <xf numFmtId="165" fontId="5" fillId="8" borderId="0" xfId="1" applyNumberFormat="1" applyFont="1" applyFill="1"/>
    <xf numFmtId="164" fontId="5" fillId="10" borderId="0" xfId="1" applyNumberFormat="1" applyFont="1" applyFill="1"/>
    <xf numFmtId="165" fontId="9" fillId="11" borderId="4" xfId="1" applyNumberFormat="1" applyFont="1" applyFill="1" applyBorder="1" applyAlignment="1">
      <alignment horizontal="right"/>
    </xf>
    <xf numFmtId="1" fontId="6" fillId="14" borderId="2" xfId="0" applyNumberFormat="1" applyFont="1" applyFill="1" applyBorder="1"/>
    <xf numFmtId="0" fontId="8" fillId="0" borderId="4" xfId="0" applyFont="1" applyFill="1" applyBorder="1"/>
    <xf numFmtId="3" fontId="8" fillId="2" borderId="4" xfId="1" applyNumberFormat="1" applyFont="1" applyFill="1" applyBorder="1" applyAlignment="1">
      <alignment horizontal="right"/>
    </xf>
    <xf numFmtId="165" fontId="8" fillId="11" borderId="4" xfId="1" applyNumberFormat="1" applyFont="1" applyFill="1" applyBorder="1" applyAlignment="1">
      <alignment horizontal="right"/>
    </xf>
    <xf numFmtId="165" fontId="8" fillId="8" borderId="4" xfId="1" applyNumberFormat="1" applyFont="1" applyFill="1" applyBorder="1" applyAlignment="1">
      <alignment horizontal="right"/>
    </xf>
    <xf numFmtId="3" fontId="8" fillId="8" borderId="4" xfId="1" applyNumberFormat="1" applyFont="1" applyFill="1" applyBorder="1" applyAlignment="1">
      <alignment horizontal="right"/>
    </xf>
    <xf numFmtId="3" fontId="8" fillId="0" borderId="4" xfId="1" applyNumberFormat="1" applyFont="1" applyFill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8" fillId="0" borderId="4" xfId="1" applyNumberFormat="1" applyFont="1" applyFill="1" applyBorder="1" applyAlignment="1">
      <alignment horizontal="right"/>
    </xf>
    <xf numFmtId="3" fontId="6" fillId="13" borderId="4" xfId="1" applyNumberFormat="1" applyFont="1" applyFill="1" applyBorder="1" applyAlignment="1">
      <alignment horizontal="right"/>
    </xf>
    <xf numFmtId="165" fontId="6" fillId="13" borderId="4" xfId="1" applyNumberFormat="1" applyFont="1" applyFill="1" applyBorder="1" applyAlignment="1">
      <alignment horizontal="right"/>
    </xf>
    <xf numFmtId="164" fontId="0" fillId="13" borderId="4" xfId="1" applyNumberFormat="1" applyFont="1" applyFill="1" applyBorder="1"/>
    <xf numFmtId="165" fontId="8" fillId="0" borderId="4" xfId="1" applyNumberFormat="1" applyFont="1" applyFill="1" applyBorder="1" applyAlignment="1" applyProtection="1">
      <alignment horizontal="right"/>
    </xf>
    <xf numFmtId="165" fontId="9" fillId="11" borderId="1" xfId="1" applyNumberFormat="1" applyFont="1" applyFill="1" applyBorder="1" applyAlignment="1">
      <alignment horizontal="right"/>
    </xf>
    <xf numFmtId="165" fontId="0" fillId="0" borderId="2" xfId="1" applyNumberFormat="1" applyFont="1" applyBorder="1"/>
    <xf numFmtId="0" fontId="8" fillId="0" borderId="4" xfId="0" applyFont="1" applyFill="1" applyBorder="1" applyAlignment="1"/>
    <xf numFmtId="0" fontId="12" fillId="0" borderId="4" xfId="0" applyFont="1" applyFill="1" applyBorder="1" applyAlignment="1">
      <alignment vertical="top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7" xfId="1" applyNumberFormat="1" applyFont="1" applyFill="1" applyBorder="1" applyAlignment="1" applyProtection="1">
      <alignment horizontal="right"/>
    </xf>
    <xf numFmtId="165" fontId="8" fillId="0" borderId="1" xfId="1" applyNumberFormat="1" applyFont="1" applyFill="1" applyBorder="1" applyAlignment="1">
      <alignment horizontal="right"/>
    </xf>
    <xf numFmtId="0" fontId="6" fillId="13" borderId="4" xfId="0" applyFont="1" applyFill="1" applyBorder="1" applyAlignment="1"/>
    <xf numFmtId="165" fontId="6" fillId="13" borderId="4" xfId="1" applyNumberFormat="1" applyFont="1" applyFill="1" applyBorder="1" applyAlignment="1" applyProtection="1">
      <alignment horizontal="right"/>
    </xf>
    <xf numFmtId="0" fontId="0" fillId="13" borderId="4" xfId="0" applyFill="1" applyBorder="1"/>
    <xf numFmtId="0" fontId="6" fillId="0" borderId="4" xfId="0" applyFont="1" applyFill="1" applyBorder="1"/>
    <xf numFmtId="165" fontId="0" fillId="0" borderId="4" xfId="1" applyNumberFormat="1" applyFont="1" applyFill="1" applyBorder="1" applyAlignment="1">
      <alignment horizontal="center"/>
    </xf>
    <xf numFmtId="165" fontId="0" fillId="0" borderId="4" xfId="1" applyNumberFormat="1" applyFont="1" applyFill="1" applyBorder="1"/>
    <xf numFmtId="0" fontId="0" fillId="0" borderId="4" xfId="0" applyFill="1" applyBorder="1" applyAlignment="1"/>
    <xf numFmtId="0" fontId="0" fillId="0" borderId="2" xfId="0" applyFill="1" applyBorder="1"/>
    <xf numFmtId="0" fontId="0" fillId="0" borderId="1" xfId="0" applyFill="1" applyBorder="1"/>
    <xf numFmtId="165" fontId="0" fillId="0" borderId="4" xfId="1" applyNumberFormat="1" applyFont="1" applyFill="1" applyBorder="1" applyAlignment="1"/>
    <xf numFmtId="165" fontId="0" fillId="8" borderId="2" xfId="1" applyNumberFormat="1" applyFont="1" applyFill="1" applyBorder="1" applyAlignment="1">
      <alignment horizontal="center"/>
    </xf>
    <xf numFmtId="165" fontId="0" fillId="0" borderId="3" xfId="1" applyNumberFormat="1" applyFont="1" applyFill="1" applyBorder="1"/>
    <xf numFmtId="164" fontId="0" fillId="0" borderId="4" xfId="1" applyNumberFormat="1" applyFont="1" applyFill="1" applyBorder="1"/>
    <xf numFmtId="165" fontId="6" fillId="0" borderId="2" xfId="1" applyNumberFormat="1" applyFont="1" applyFill="1" applyBorder="1" applyAlignment="1">
      <alignment horizontal="center"/>
    </xf>
    <xf numFmtId="0" fontId="0" fillId="9" borderId="4" xfId="0" applyFill="1" applyBorder="1"/>
    <xf numFmtId="0" fontId="0" fillId="2" borderId="4" xfId="0" applyFill="1" applyBorder="1" applyAlignment="1">
      <alignment horizontal="center"/>
    </xf>
    <xf numFmtId="165" fontId="0" fillId="8" borderId="4" xfId="1" applyNumberFormat="1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6" fillId="15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5" fontId="13" fillId="0" borderId="4" xfId="1" applyNumberFormat="1" applyFont="1" applyFill="1" applyBorder="1" applyAlignment="1">
      <alignment horizontal="center"/>
    </xf>
    <xf numFmtId="0" fontId="0" fillId="15" borderId="4" xfId="0" applyFill="1" applyBorder="1" applyAlignment="1">
      <alignment horizontal="right"/>
    </xf>
    <xf numFmtId="0" fontId="0" fillId="15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right"/>
    </xf>
    <xf numFmtId="165" fontId="0" fillId="8" borderId="4" xfId="1" applyNumberFormat="1" applyFont="1" applyFill="1" applyBorder="1" applyAlignment="1">
      <alignment horizontal="right"/>
    </xf>
    <xf numFmtId="1" fontId="0" fillId="8" borderId="4" xfId="0" applyNumberFormat="1" applyFill="1" applyBorder="1" applyAlignment="1">
      <alignment horizontal="right"/>
    </xf>
    <xf numFmtId="1" fontId="0" fillId="15" borderId="4" xfId="0" applyNumberFormat="1" applyFill="1" applyBorder="1" applyAlignment="1">
      <alignment horizontal="right"/>
    </xf>
    <xf numFmtId="0" fontId="0" fillId="15" borderId="4" xfId="0" applyFill="1" applyBorder="1"/>
    <xf numFmtId="1" fontId="6" fillId="2" borderId="4" xfId="0" applyNumberFormat="1" applyFont="1" applyFill="1" applyBorder="1"/>
    <xf numFmtId="165" fontId="0" fillId="13" borderId="4" xfId="1" applyNumberFormat="1" applyFont="1" applyFill="1" applyBorder="1"/>
    <xf numFmtId="1" fontId="6" fillId="8" borderId="4" xfId="0" applyNumberFormat="1" applyFont="1" applyFill="1" applyBorder="1"/>
    <xf numFmtId="165" fontId="8" fillId="0" borderId="4" xfId="1" applyNumberFormat="1" applyFont="1" applyBorder="1"/>
    <xf numFmtId="0" fontId="4" fillId="2" borderId="0" xfId="0" applyFont="1" applyFill="1"/>
    <xf numFmtId="165" fontId="4" fillId="10" borderId="0" xfId="1" applyNumberFormat="1" applyFont="1" applyFill="1"/>
    <xf numFmtId="0" fontId="4" fillId="10" borderId="0" xfId="0" applyFont="1" applyFill="1"/>
    <xf numFmtId="165" fontId="4" fillId="8" borderId="0" xfId="1" applyNumberFormat="1" applyFont="1" applyFill="1"/>
    <xf numFmtId="164" fontId="4" fillId="10" borderId="0" xfId="1" applyNumberFormat="1" applyFont="1" applyFill="1"/>
    <xf numFmtId="0" fontId="4" fillId="8" borderId="0" xfId="0" applyFont="1" applyFill="1"/>
    <xf numFmtId="165" fontId="0" fillId="0" borderId="4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7" borderId="4" xfId="0" applyFont="1" applyFill="1" applyBorder="1"/>
    <xf numFmtId="1" fontId="4" fillId="7" borderId="2" xfId="0" applyNumberFormat="1" applyFont="1" applyFill="1" applyBorder="1"/>
    <xf numFmtId="165" fontId="4" fillId="7" borderId="3" xfId="1" applyNumberFormat="1" applyFont="1" applyFill="1" applyBorder="1"/>
    <xf numFmtId="164" fontId="4" fillId="7" borderId="4" xfId="1" applyNumberFormat="1" applyFont="1" applyFill="1" applyBorder="1"/>
    <xf numFmtId="0" fontId="4" fillId="13" borderId="4" xfId="0" applyFont="1" applyFill="1" applyBorder="1"/>
    <xf numFmtId="1" fontId="5" fillId="2" borderId="4" xfId="0" applyNumberFormat="1" applyFont="1" applyFill="1" applyBorder="1"/>
    <xf numFmtId="165" fontId="4" fillId="13" borderId="4" xfId="1" applyNumberFormat="1" applyFont="1" applyFill="1" applyBorder="1"/>
    <xf numFmtId="3" fontId="4" fillId="13" borderId="4" xfId="0" applyNumberFormat="1" applyFont="1" applyFill="1" applyBorder="1"/>
    <xf numFmtId="165" fontId="5" fillId="8" borderId="4" xfId="1" applyNumberFormat="1" applyFont="1" applyFill="1" applyBorder="1"/>
    <xf numFmtId="164" fontId="5" fillId="13" borderId="4" xfId="1" applyNumberFormat="1" applyFont="1" applyFill="1" applyBorder="1"/>
    <xf numFmtId="1" fontId="5" fillId="8" borderId="4" xfId="0" applyNumberFormat="1" applyFont="1" applyFill="1" applyBorder="1"/>
    <xf numFmtId="1" fontId="4" fillId="13" borderId="4" xfId="0" applyNumberFormat="1" applyFont="1" applyFill="1" applyBorder="1"/>
    <xf numFmtId="1" fontId="4" fillId="2" borderId="4" xfId="0" applyNumberFormat="1" applyFont="1" applyFill="1" applyBorder="1"/>
    <xf numFmtId="3" fontId="8" fillId="16" borderId="4" xfId="0" applyNumberFormat="1" applyFont="1" applyFill="1" applyBorder="1"/>
    <xf numFmtId="166" fontId="15" fillId="16" borderId="4" xfId="0" applyNumberFormat="1" applyFont="1" applyFill="1" applyBorder="1"/>
    <xf numFmtId="3" fontId="8" fillId="0" borderId="4" xfId="0" applyNumberFormat="1" applyFont="1" applyFill="1" applyBorder="1"/>
    <xf numFmtId="3" fontId="6" fillId="17" borderId="4" xfId="0" applyNumberFormat="1" applyFont="1" applyFill="1" applyBorder="1"/>
    <xf numFmtId="0" fontId="5" fillId="18" borderId="0" xfId="0" applyFont="1" applyFill="1" applyBorder="1"/>
    <xf numFmtId="165" fontId="6" fillId="17" borderId="4" xfId="0" applyNumberFormat="1" applyFont="1" applyFill="1" applyBorder="1"/>
    <xf numFmtId="165" fontId="5" fillId="18" borderId="0" xfId="0" applyNumberFormat="1" applyFont="1" applyFill="1" applyBorder="1"/>
    <xf numFmtId="3" fontId="6" fillId="17" borderId="4" xfId="1" applyNumberFormat="1" applyFont="1" applyFill="1" applyBorder="1" applyAlignment="1">
      <alignment horizontal="right"/>
    </xf>
    <xf numFmtId="0" fontId="6" fillId="17" borderId="4" xfId="0" applyFont="1" applyFill="1" applyBorder="1"/>
    <xf numFmtId="0" fontId="8" fillId="0" borderId="4" xfId="0" applyFont="1" applyFill="1" applyBorder="1" applyAlignment="1">
      <alignment horizontal="center"/>
    </xf>
    <xf numFmtId="3" fontId="4" fillId="17" borderId="4" xfId="0" applyNumberFormat="1" applyFont="1" applyFill="1" applyBorder="1"/>
    <xf numFmtId="165" fontId="8" fillId="16" borderId="4" xfId="1" applyNumberFormat="1" applyFont="1" applyFill="1" applyBorder="1"/>
    <xf numFmtId="1" fontId="6" fillId="17" borderId="4" xfId="0" applyNumberFormat="1" applyFont="1" applyFill="1" applyBorder="1"/>
    <xf numFmtId="165" fontId="8" fillId="18" borderId="0" xfId="1" applyNumberFormat="1" applyFont="1" applyFill="1" applyBorder="1"/>
    <xf numFmtId="165" fontId="6" fillId="17" borderId="4" xfId="1" applyNumberFormat="1" applyFont="1" applyFill="1" applyBorder="1"/>
    <xf numFmtId="165" fontId="16" fillId="18" borderId="0" xfId="1" applyNumberFormat="1" applyFont="1" applyFill="1" applyBorder="1"/>
    <xf numFmtId="165" fontId="5" fillId="18" borderId="0" xfId="1" applyNumberFormat="1" applyFont="1" applyFill="1" applyBorder="1"/>
    <xf numFmtId="165" fontId="6" fillId="17" borderId="4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/>
    <xf numFmtId="165" fontId="8" fillId="17" borderId="4" xfId="1" applyNumberFormat="1" applyFont="1" applyFill="1" applyBorder="1"/>
    <xf numFmtId="165" fontId="4" fillId="18" borderId="0" xfId="1" applyNumberFormat="1" applyFont="1" applyFill="1" applyBorder="1"/>
    <xf numFmtId="165" fontId="8" fillId="0" borderId="2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4" fillId="17" borderId="4" xfId="1" applyNumberFormat="1" applyFont="1" applyFill="1" applyBorder="1"/>
    <xf numFmtId="0" fontId="17" fillId="0" borderId="0" xfId="0" applyFont="1"/>
    <xf numFmtId="0" fontId="5" fillId="0" borderId="0" xfId="0" applyFont="1"/>
    <xf numFmtId="0" fontId="0" fillId="0" borderId="4" xfId="0" applyFill="1" applyBorder="1" applyAlignment="1">
      <alignment horizontal="center"/>
    </xf>
    <xf numFmtId="0" fontId="8" fillId="19" borderId="4" xfId="0" applyFont="1" applyFill="1" applyBorder="1"/>
    <xf numFmtId="0" fontId="0" fillId="0" borderId="0" xfId="0" applyFill="1"/>
    <xf numFmtId="0" fontId="0" fillId="19" borderId="4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8" fillId="0" borderId="0" xfId="0" applyFont="1"/>
    <xf numFmtId="1" fontId="0" fillId="0" borderId="4" xfId="0" applyNumberFormat="1" applyBorder="1" applyAlignment="1">
      <alignment horizontal="right"/>
    </xf>
    <xf numFmtId="0" fontId="0" fillId="0" borderId="3" xfId="0" applyBorder="1"/>
    <xf numFmtId="0" fontId="0" fillId="0" borderId="0" xfId="0" applyFont="1"/>
    <xf numFmtId="3" fontId="0" fillId="0" borderId="0" xfId="0" applyNumberFormat="1"/>
    <xf numFmtId="0" fontId="2" fillId="0" borderId="0" xfId="0" applyFont="1"/>
    <xf numFmtId="1" fontId="0" fillId="0" borderId="0" xfId="0" applyNumberFormat="1"/>
    <xf numFmtId="1" fontId="0" fillId="20" borderId="4" xfId="0" applyNumberFormat="1" applyFill="1" applyBorder="1"/>
    <xf numFmtId="1" fontId="0" fillId="11" borderId="0" xfId="0" applyNumberFormat="1" applyFill="1"/>
    <xf numFmtId="0" fontId="0" fillId="11" borderId="0" xfId="0" applyFill="1"/>
    <xf numFmtId="0" fontId="0" fillId="20" borderId="4" xfId="0" applyFill="1" applyBorder="1"/>
    <xf numFmtId="3" fontId="18" fillId="0" borderId="0" xfId="0" applyNumberFormat="1" applyFont="1"/>
    <xf numFmtId="166" fontId="19" fillId="0" borderId="0" xfId="1" applyNumberFormat="1" applyFont="1"/>
    <xf numFmtId="0" fontId="20" fillId="0" borderId="4" xfId="0" applyFont="1" applyBorder="1"/>
    <xf numFmtId="166" fontId="19" fillId="0" borderId="4" xfId="1" applyNumberFormat="1" applyFont="1" applyBorder="1"/>
    <xf numFmtId="0" fontId="0" fillId="0" borderId="4" xfId="0" applyFont="1" applyBorder="1"/>
    <xf numFmtId="9" fontId="19" fillId="0" borderId="4" xfId="2" applyFont="1" applyBorder="1"/>
    <xf numFmtId="1" fontId="0" fillId="0" borderId="4" xfId="0" applyNumberFormat="1" applyFont="1" applyBorder="1"/>
    <xf numFmtId="0" fontId="20" fillId="0" borderId="4" xfId="0" applyFont="1" applyFill="1" applyBorder="1"/>
    <xf numFmtId="166" fontId="20" fillId="0" borderId="4" xfId="1" applyNumberFormat="1" applyFont="1" applyBorder="1"/>
    <xf numFmtId="9" fontId="19" fillId="21" borderId="4" xfId="2" applyFont="1" applyFill="1" applyBorder="1"/>
    <xf numFmtId="0" fontId="20" fillId="22" borderId="4" xfId="0" applyFont="1" applyFill="1" applyBorder="1"/>
    <xf numFmtId="43" fontId="20" fillId="22" borderId="4" xfId="1" applyNumberFormat="1" applyFont="1" applyFill="1" applyBorder="1"/>
    <xf numFmtId="166" fontId="20" fillId="22" borderId="4" xfId="1" applyNumberFormat="1" applyFont="1" applyFill="1" applyBorder="1"/>
    <xf numFmtId="0" fontId="6" fillId="23" borderId="0" xfId="0" applyFont="1" applyFill="1"/>
    <xf numFmtId="0" fontId="0" fillId="0" borderId="5" xfId="0" applyBorder="1"/>
    <xf numFmtId="0" fontId="20" fillId="0" borderId="4" xfId="0" applyFont="1" applyFill="1" applyBorder="1" applyAlignment="1">
      <alignment horizontal="justify" vertical="top" wrapText="1"/>
    </xf>
    <xf numFmtId="0" fontId="20" fillId="22" borderId="4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0" borderId="3" xfId="0" applyBorder="1" applyAlignment="1"/>
    <xf numFmtId="0" fontId="8" fillId="19" borderId="1" xfId="0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5">
    <cellStyle name="1000-sep (2 dec)" xfId="1" builtinId="3"/>
    <cellStyle name="Komma 4" xfId="4"/>
    <cellStyle name="Normal" xfId="0" builtinId="0"/>
    <cellStyle name="Normal 5" xfId="3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topLeftCell="H76" workbookViewId="0">
      <selection activeCell="D116" sqref="D116"/>
    </sheetView>
  </sheetViews>
  <sheetFormatPr defaultRowHeight="15"/>
  <cols>
    <col min="1" max="1" width="44.5703125" customWidth="1"/>
    <col min="2" max="2" width="1.28515625" customWidth="1"/>
    <col min="3" max="3" width="13.7109375" customWidth="1"/>
    <col min="4" max="4" width="16.140625" customWidth="1"/>
    <col min="5" max="5" width="1.5703125" customWidth="1"/>
    <col min="6" max="6" width="19.7109375" customWidth="1"/>
    <col min="7" max="7" width="25.42578125" customWidth="1"/>
    <col min="8" max="8" width="1.7109375" customWidth="1"/>
    <col min="9" max="9" width="23.140625" customWidth="1"/>
    <col min="10" max="10" width="22.5703125" customWidth="1"/>
    <col min="11" max="11" width="2" customWidth="1"/>
    <col min="12" max="12" width="23.85546875" customWidth="1"/>
    <col min="13" max="13" width="23.28515625" customWidth="1"/>
    <col min="14" max="14" width="1.7109375" customWidth="1"/>
    <col min="15" max="15" width="22.28515625" customWidth="1"/>
    <col min="16" max="16" width="27.28515625" customWidth="1"/>
    <col min="17" max="17" width="1.7109375" customWidth="1"/>
    <col min="18" max="18" width="13" customWidth="1"/>
    <col min="19" max="19" width="10.7109375" customWidth="1"/>
    <col min="20" max="20" width="18.5703125" customWidth="1"/>
    <col min="21" max="21" width="14.85546875" customWidth="1"/>
    <col min="22" max="22" width="15.28515625" customWidth="1"/>
    <col min="23" max="23" width="1.7109375" customWidth="1"/>
    <col min="24" max="24" width="30.5703125" customWidth="1"/>
    <col min="25" max="25" width="1.5703125" customWidth="1"/>
  </cols>
  <sheetData>
    <row r="1" spans="1:25" ht="26.25">
      <c r="A1" s="1" t="s">
        <v>0</v>
      </c>
    </row>
    <row r="2" spans="1:25" ht="18">
      <c r="A2" s="2" t="s">
        <v>1</v>
      </c>
      <c r="B2" s="3"/>
      <c r="C2" s="229" t="s">
        <v>2</v>
      </c>
      <c r="D2" s="229"/>
      <c r="E2" s="3"/>
      <c r="F2" s="230" t="s">
        <v>3</v>
      </c>
      <c r="G2" s="231"/>
      <c r="H2" s="231"/>
      <c r="I2" s="231"/>
      <c r="J2" s="232"/>
      <c r="K2" s="3"/>
      <c r="L2" s="233" t="s">
        <v>4</v>
      </c>
      <c r="M2" s="233"/>
      <c r="N2" s="233"/>
      <c r="O2" s="233"/>
      <c r="P2" s="233"/>
      <c r="Q2" s="3"/>
      <c r="R2" s="234" t="s">
        <v>5</v>
      </c>
      <c r="S2" s="235"/>
      <c r="T2" s="235"/>
      <c r="U2" s="235"/>
      <c r="V2" s="235"/>
      <c r="W2" s="3"/>
      <c r="X2" s="4" t="s">
        <v>6</v>
      </c>
      <c r="Y2" s="3"/>
    </row>
    <row r="3" spans="1:25">
      <c r="A3" s="5"/>
      <c r="B3" s="3"/>
      <c r="C3" s="6" t="s">
        <v>7</v>
      </c>
      <c r="D3" s="6" t="s">
        <v>8</v>
      </c>
      <c r="E3" s="3"/>
      <c r="F3" s="7" t="s">
        <v>9</v>
      </c>
      <c r="G3" s="8" t="s">
        <v>10</v>
      </c>
      <c r="H3" s="9"/>
      <c r="I3" s="7" t="s">
        <v>11</v>
      </c>
      <c r="J3" s="10" t="s">
        <v>12</v>
      </c>
      <c r="K3" s="3"/>
      <c r="L3" s="6" t="s">
        <v>13</v>
      </c>
      <c r="M3" s="11" t="s">
        <v>14</v>
      </c>
      <c r="N3" s="12"/>
      <c r="O3" s="11" t="s">
        <v>15</v>
      </c>
      <c r="P3" s="6" t="s">
        <v>16</v>
      </c>
      <c r="Q3" s="12"/>
      <c r="R3" s="225" t="s">
        <v>17</v>
      </c>
      <c r="S3" s="226"/>
      <c r="T3" s="225" t="s">
        <v>18</v>
      </c>
      <c r="U3" s="226"/>
      <c r="V3" s="6" t="s">
        <v>19</v>
      </c>
      <c r="W3" s="3"/>
      <c r="X3" s="11" t="s">
        <v>20</v>
      </c>
      <c r="Y3" s="3"/>
    </row>
    <row r="4" spans="1:25">
      <c r="A4" s="5"/>
      <c r="B4" s="3"/>
      <c r="C4" s="6">
        <v>2016</v>
      </c>
      <c r="D4" s="6">
        <v>2016</v>
      </c>
      <c r="E4" s="6"/>
      <c r="F4" s="6">
        <v>2016</v>
      </c>
      <c r="G4" s="6">
        <v>2016</v>
      </c>
      <c r="H4" s="9"/>
      <c r="I4" s="6">
        <v>2016</v>
      </c>
      <c r="J4" s="6">
        <v>2016</v>
      </c>
      <c r="K4" s="3"/>
      <c r="L4" s="6">
        <v>2016</v>
      </c>
      <c r="M4" s="6">
        <v>2016</v>
      </c>
      <c r="N4" s="12"/>
      <c r="O4" s="6">
        <v>2016</v>
      </c>
      <c r="P4" s="6">
        <v>2016</v>
      </c>
      <c r="Q4" s="12"/>
      <c r="R4" s="223">
        <v>2016</v>
      </c>
      <c r="S4" s="224"/>
      <c r="T4" s="225">
        <v>2016</v>
      </c>
      <c r="U4" s="226"/>
      <c r="V4" s="6">
        <v>2016</v>
      </c>
      <c r="W4" s="3"/>
      <c r="X4" s="6">
        <v>2016</v>
      </c>
      <c r="Y4" s="3"/>
    </row>
    <row r="5" spans="1:25" ht="18">
      <c r="A5" s="13" t="s">
        <v>21</v>
      </c>
      <c r="B5" s="14"/>
      <c r="C5" s="15"/>
      <c r="D5" s="15"/>
      <c r="E5" s="14"/>
      <c r="F5" s="15"/>
      <c r="G5" s="15"/>
      <c r="H5" s="14"/>
      <c r="I5" s="15"/>
      <c r="J5" s="15"/>
      <c r="K5" s="14"/>
      <c r="L5" s="15"/>
      <c r="M5" s="15"/>
      <c r="N5" s="16"/>
      <c r="O5" s="15"/>
      <c r="P5" s="17"/>
      <c r="Q5" s="16"/>
      <c r="R5" s="15"/>
      <c r="S5" s="15"/>
      <c r="T5" s="15"/>
      <c r="U5" s="15"/>
      <c r="V5" s="15"/>
      <c r="W5" s="14"/>
      <c r="X5" s="15"/>
      <c r="Y5" s="14"/>
    </row>
    <row r="6" spans="1:25">
      <c r="A6" s="18" t="s">
        <v>22</v>
      </c>
      <c r="B6" s="19"/>
      <c r="C6" s="20">
        <v>14427</v>
      </c>
      <c r="D6" s="20">
        <v>14427</v>
      </c>
      <c r="E6" s="19"/>
      <c r="F6" s="21">
        <v>2595619</v>
      </c>
      <c r="G6" s="164">
        <v>74911.140259934211</v>
      </c>
      <c r="H6" s="22"/>
      <c r="I6" s="23">
        <f>F6/C6</f>
        <v>179.91398073057462</v>
      </c>
      <c r="J6" s="24">
        <f>G6/D6</f>
        <v>5.1924267179548211</v>
      </c>
      <c r="K6" s="22"/>
      <c r="L6" s="21">
        <v>337011</v>
      </c>
      <c r="M6" s="175">
        <v>102114.333</v>
      </c>
      <c r="N6" s="25"/>
      <c r="O6" s="26">
        <f>L6/C6</f>
        <v>23.359742150135162</v>
      </c>
      <c r="P6" s="27">
        <f>M6/C6</f>
        <v>7.0780018714909545</v>
      </c>
      <c r="Q6" s="28"/>
      <c r="R6" s="29"/>
      <c r="S6" s="29"/>
      <c r="T6" s="29"/>
      <c r="U6" s="29"/>
      <c r="V6" s="18"/>
      <c r="W6" s="19"/>
      <c r="X6" s="20"/>
      <c r="Y6" s="19"/>
    </row>
    <row r="7" spans="1:25">
      <c r="A7" s="30" t="s">
        <v>23</v>
      </c>
      <c r="B7" s="19"/>
      <c r="C7" s="20">
        <v>111</v>
      </c>
      <c r="D7" s="20">
        <v>111</v>
      </c>
      <c r="E7" s="19"/>
      <c r="F7" s="21">
        <v>0</v>
      </c>
      <c r="G7" s="164">
        <v>0</v>
      </c>
      <c r="H7" s="22"/>
      <c r="I7" s="23">
        <f t="shared" ref="I7:J13" si="0">F7/C7</f>
        <v>0</v>
      </c>
      <c r="J7" s="24">
        <f t="shared" si="0"/>
        <v>0</v>
      </c>
      <c r="K7" s="22"/>
      <c r="L7" s="21">
        <v>12703</v>
      </c>
      <c r="M7" s="175">
        <v>3849.009</v>
      </c>
      <c r="N7" s="25"/>
      <c r="O7" s="26">
        <f>L7/C7</f>
        <v>114.44144144144144</v>
      </c>
      <c r="P7" s="27">
        <f>M7/C7</f>
        <v>34.675756756756755</v>
      </c>
      <c r="Q7" s="28"/>
      <c r="R7" s="29"/>
      <c r="S7" s="29"/>
      <c r="T7" s="29"/>
      <c r="U7" s="29"/>
      <c r="V7" s="18"/>
      <c r="W7" s="19"/>
      <c r="X7" s="20"/>
      <c r="Y7" s="19"/>
    </row>
    <row r="8" spans="1:25">
      <c r="A8" s="18" t="s">
        <v>24</v>
      </c>
      <c r="B8" s="19"/>
      <c r="C8" s="20">
        <v>300</v>
      </c>
      <c r="D8" s="20">
        <v>300</v>
      </c>
      <c r="E8" s="19"/>
      <c r="F8" s="21">
        <v>24000</v>
      </c>
      <c r="G8" s="164">
        <v>290.476073172349</v>
      </c>
      <c r="H8" s="22"/>
      <c r="I8" s="23">
        <f t="shared" si="0"/>
        <v>80</v>
      </c>
      <c r="J8" s="24">
        <f t="shared" si="0"/>
        <v>0.96825357724116334</v>
      </c>
      <c r="K8" s="22"/>
      <c r="L8" s="21">
        <v>20820</v>
      </c>
      <c r="M8" s="175">
        <v>6308.46</v>
      </c>
      <c r="N8" s="25"/>
      <c r="O8" s="26">
        <f>L8/C8</f>
        <v>69.400000000000006</v>
      </c>
      <c r="P8" s="27">
        <f>M8/C8</f>
        <v>21.028200000000002</v>
      </c>
      <c r="Q8" s="28"/>
      <c r="R8" s="29"/>
      <c r="S8" s="29"/>
      <c r="T8" s="29"/>
      <c r="U8" s="29"/>
      <c r="V8" s="18"/>
      <c r="W8" s="19"/>
      <c r="X8" s="20"/>
      <c r="Y8" s="19"/>
    </row>
    <row r="9" spans="1:25">
      <c r="A9" s="18" t="s">
        <v>25</v>
      </c>
      <c r="B9" s="19"/>
      <c r="C9" s="31">
        <v>4436</v>
      </c>
      <c r="D9" s="20">
        <v>4436</v>
      </c>
      <c r="E9" s="19"/>
      <c r="F9" s="21">
        <v>833847</v>
      </c>
      <c r="G9" s="164">
        <v>10092.191757772654</v>
      </c>
      <c r="H9" s="22"/>
      <c r="I9" s="23">
        <f t="shared" si="0"/>
        <v>187.97272317403065</v>
      </c>
      <c r="J9" s="24">
        <f t="shared" si="0"/>
        <v>2.2750657704627266</v>
      </c>
      <c r="K9" s="22"/>
      <c r="L9" s="21">
        <v>130998</v>
      </c>
      <c r="M9" s="175">
        <v>39692.394</v>
      </c>
      <c r="N9" s="25"/>
      <c r="O9" s="26">
        <f>L9/D9</f>
        <v>29.530658250676286</v>
      </c>
      <c r="P9" s="27">
        <f>M9/D9</f>
        <v>8.9477894499549144</v>
      </c>
      <c r="Q9" s="28"/>
      <c r="R9" s="29"/>
      <c r="S9" s="29"/>
      <c r="T9" s="29"/>
      <c r="U9" s="29"/>
      <c r="V9" s="18"/>
      <c r="W9" s="19"/>
      <c r="X9" s="20"/>
      <c r="Y9" s="19"/>
    </row>
    <row r="10" spans="1:25">
      <c r="A10" s="30" t="s">
        <v>26</v>
      </c>
      <c r="B10" s="19"/>
      <c r="C10" s="20">
        <v>21484</v>
      </c>
      <c r="D10" s="20">
        <v>21484</v>
      </c>
      <c r="E10" s="19"/>
      <c r="F10" s="21">
        <v>2238535</v>
      </c>
      <c r="G10" s="164">
        <v>70759.828146313273</v>
      </c>
      <c r="H10" s="22"/>
      <c r="I10" s="23">
        <f t="shared" si="0"/>
        <v>104.19544777508844</v>
      </c>
      <c r="J10" s="24">
        <f t="shared" si="0"/>
        <v>3.2936058530214707</v>
      </c>
      <c r="K10" s="22"/>
      <c r="L10" s="21">
        <v>640592</v>
      </c>
      <c r="M10" s="175">
        <v>194099.37599999999</v>
      </c>
      <c r="N10" s="25"/>
      <c r="O10" s="26">
        <f>L10/D10</f>
        <v>29.817166263265687</v>
      </c>
      <c r="P10" s="27">
        <f>M10/D10</f>
        <v>9.0346013777695031</v>
      </c>
      <c r="Q10" s="28"/>
      <c r="R10" s="29"/>
      <c r="S10" s="29"/>
      <c r="T10" s="29"/>
      <c r="U10" s="29"/>
      <c r="V10" s="18"/>
      <c r="W10" s="19"/>
      <c r="X10" s="20"/>
      <c r="Y10" s="19"/>
    </row>
    <row r="11" spans="1:25">
      <c r="A11" s="32" t="s">
        <v>27</v>
      </c>
      <c r="B11" s="19"/>
      <c r="C11" s="20">
        <v>3934</v>
      </c>
      <c r="D11" s="20">
        <v>3934</v>
      </c>
      <c r="E11" s="19"/>
      <c r="F11" s="33">
        <v>2747099</v>
      </c>
      <c r="G11" s="165">
        <v>47848.084776645977</v>
      </c>
      <c r="H11" s="22"/>
      <c r="I11" s="23">
        <f t="shared" si="0"/>
        <v>698.29664463650226</v>
      </c>
      <c r="J11" s="24">
        <f t="shared" si="0"/>
        <v>12.162705840530244</v>
      </c>
      <c r="K11" s="22"/>
      <c r="L11" s="21">
        <v>114841</v>
      </c>
      <c r="M11" s="175">
        <v>34796.822999999997</v>
      </c>
      <c r="N11" s="25"/>
      <c r="O11" s="26">
        <f>L11/C11</f>
        <v>29.191916624300966</v>
      </c>
      <c r="P11" s="27">
        <f>M11/C11</f>
        <v>8.8451507371631912</v>
      </c>
      <c r="Q11" s="28"/>
      <c r="R11" s="29"/>
      <c r="S11" s="29"/>
      <c r="T11" s="29"/>
      <c r="U11" s="29"/>
      <c r="V11" s="18"/>
      <c r="W11" s="19"/>
      <c r="X11" s="20"/>
      <c r="Y11" s="19"/>
    </row>
    <row r="12" spans="1:25">
      <c r="A12" s="34" t="s">
        <v>28</v>
      </c>
      <c r="B12" s="19"/>
      <c r="C12" s="20">
        <v>1996</v>
      </c>
      <c r="D12" s="20">
        <v>1996</v>
      </c>
      <c r="E12" s="19"/>
      <c r="F12" s="35">
        <v>245844</v>
      </c>
      <c r="G12" s="164">
        <v>2975.4916555409577</v>
      </c>
      <c r="H12" s="22"/>
      <c r="I12" s="23">
        <f t="shared" si="0"/>
        <v>123.16833667334669</v>
      </c>
      <c r="J12" s="24">
        <f t="shared" si="0"/>
        <v>1.4907272823351492</v>
      </c>
      <c r="K12" s="22"/>
      <c r="L12" s="36">
        <v>69233</v>
      </c>
      <c r="M12" s="175">
        <v>20977.598999999998</v>
      </c>
      <c r="N12" s="25"/>
      <c r="O12" s="26">
        <f>L12/C12</f>
        <v>34.685871743486977</v>
      </c>
      <c r="P12" s="27">
        <f>M12/C12</f>
        <v>10.509819138276553</v>
      </c>
      <c r="Q12" s="28"/>
      <c r="R12" s="29"/>
      <c r="S12" s="29"/>
      <c r="T12" s="29"/>
      <c r="U12" s="29"/>
      <c r="V12" s="18"/>
      <c r="W12" s="19"/>
      <c r="X12" s="20"/>
      <c r="Y12" s="19"/>
    </row>
    <row r="13" spans="1:25">
      <c r="A13" s="32" t="s">
        <v>29</v>
      </c>
      <c r="B13" s="19"/>
      <c r="C13" s="20">
        <v>6633</v>
      </c>
      <c r="D13" s="20">
        <v>6633</v>
      </c>
      <c r="E13" s="19"/>
      <c r="F13" s="37">
        <v>1040545</v>
      </c>
      <c r="G13" s="166">
        <v>12593.89273163008</v>
      </c>
      <c r="H13" s="19"/>
      <c r="I13" s="23">
        <f t="shared" si="0"/>
        <v>156.87396351575455</v>
      </c>
      <c r="J13" s="24">
        <f t="shared" si="0"/>
        <v>1.8986722043766138</v>
      </c>
      <c r="K13" s="19"/>
      <c r="L13" s="37">
        <v>169923</v>
      </c>
      <c r="M13" s="175">
        <v>51486.669000000002</v>
      </c>
      <c r="N13" s="38"/>
      <c r="O13" s="26">
        <f>L13/C13</f>
        <v>25.61781999095432</v>
      </c>
      <c r="P13" s="27">
        <f>M13/C13</f>
        <v>7.7621994572591593</v>
      </c>
      <c r="Q13" s="28"/>
      <c r="R13" s="29"/>
      <c r="S13" s="29"/>
      <c r="T13" s="29"/>
      <c r="U13" s="29"/>
      <c r="V13" s="18"/>
      <c r="W13" s="19"/>
      <c r="X13" s="20"/>
      <c r="Y13" s="19"/>
    </row>
    <row r="14" spans="1:25">
      <c r="A14" s="18"/>
      <c r="B14" s="19"/>
      <c r="C14" s="20"/>
      <c r="D14" s="20"/>
      <c r="E14" s="19"/>
      <c r="F14" s="18"/>
      <c r="G14" s="87"/>
      <c r="H14" s="19"/>
      <c r="I14" s="39"/>
      <c r="J14" s="40"/>
      <c r="K14" s="19"/>
      <c r="L14" s="20"/>
      <c r="M14" s="175"/>
      <c r="N14" s="38"/>
      <c r="O14" s="41"/>
      <c r="P14" s="42"/>
      <c r="Q14" s="28"/>
      <c r="R14" s="29"/>
      <c r="S14" s="29"/>
      <c r="T14" s="29"/>
      <c r="U14" s="29"/>
      <c r="V14" s="18"/>
      <c r="W14" s="19"/>
      <c r="X14" s="20"/>
      <c r="Y14" s="19"/>
    </row>
    <row r="15" spans="1:25">
      <c r="A15" s="43" t="s">
        <v>30</v>
      </c>
      <c r="B15" s="19"/>
      <c r="C15" s="20"/>
      <c r="D15" s="20"/>
      <c r="E15" s="19"/>
      <c r="F15" s="18"/>
      <c r="G15" s="87"/>
      <c r="H15" s="19"/>
      <c r="I15" s="44">
        <f>F16/D16</f>
        <v>182.39509761632377</v>
      </c>
      <c r="J15" s="45">
        <f>G16/D16</f>
        <v>4.1160350593764088</v>
      </c>
      <c r="K15" s="19"/>
      <c r="L15" s="20"/>
      <c r="M15" s="64"/>
      <c r="N15" s="38"/>
      <c r="O15" s="46">
        <f>L16/C16</f>
        <v>28.058757337634329</v>
      </c>
      <c r="P15" s="47">
        <f>M16/C16</f>
        <v>8.5018034733032</v>
      </c>
      <c r="Q15" s="28"/>
      <c r="R15" s="29"/>
      <c r="S15" s="29"/>
      <c r="T15" s="29"/>
      <c r="U15" s="29"/>
      <c r="V15" s="18"/>
      <c r="W15" s="19"/>
      <c r="X15" s="20"/>
      <c r="Y15" s="19"/>
    </row>
    <row r="16" spans="1:25">
      <c r="A16" s="48" t="s">
        <v>31</v>
      </c>
      <c r="B16" s="49"/>
      <c r="C16" s="50">
        <f>SUM(C6:C15)</f>
        <v>53321</v>
      </c>
      <c r="D16" s="50">
        <f>SUM(D6:D15)</f>
        <v>53321</v>
      </c>
      <c r="E16" s="19"/>
      <c r="F16" s="50">
        <f>SUM(F6:F15)</f>
        <v>9725489</v>
      </c>
      <c r="G16" s="167">
        <v>219471.1054010095</v>
      </c>
      <c r="H16" s="49"/>
      <c r="I16" s="51"/>
      <c r="J16" s="51"/>
      <c r="K16" s="22"/>
      <c r="L16" s="50">
        <f>SUM(L6:L15)</f>
        <v>1496121</v>
      </c>
      <c r="M16" s="176">
        <v>453324.66299999994</v>
      </c>
      <c r="N16" s="52"/>
      <c r="O16" s="50"/>
      <c r="P16" s="53"/>
      <c r="Q16" s="54"/>
      <c r="R16" s="48"/>
      <c r="S16" s="48"/>
      <c r="T16" s="48"/>
      <c r="U16" s="48"/>
      <c r="V16" s="48"/>
      <c r="W16" s="49"/>
      <c r="X16" s="50">
        <f>G16+M16</f>
        <v>672795.7684010095</v>
      </c>
      <c r="Y16" s="49"/>
    </row>
    <row r="17" spans="1:25">
      <c r="A17" s="18"/>
      <c r="B17" s="19"/>
      <c r="C17" s="18"/>
      <c r="D17" s="18"/>
      <c r="E17" s="19"/>
      <c r="F17" s="18"/>
      <c r="G17" s="87"/>
      <c r="H17" s="19"/>
      <c r="I17" s="55"/>
      <c r="J17" s="56"/>
      <c r="K17" s="19"/>
      <c r="L17" s="20"/>
      <c r="M17" s="64"/>
      <c r="N17" s="38"/>
      <c r="O17" s="41"/>
      <c r="P17" s="42"/>
      <c r="Q17" s="28"/>
      <c r="R17" s="29"/>
      <c r="S17" s="29"/>
      <c r="T17" s="29"/>
      <c r="U17" s="29"/>
      <c r="V17" s="18"/>
      <c r="W17" s="19"/>
      <c r="X17" s="20"/>
      <c r="Y17" s="19"/>
    </row>
    <row r="18" spans="1:25" ht="18">
      <c r="A18" s="13" t="s">
        <v>32</v>
      </c>
      <c r="B18" s="57"/>
      <c r="C18" s="58"/>
      <c r="D18" s="58"/>
      <c r="E18" s="57"/>
      <c r="F18" s="58"/>
      <c r="G18" s="168"/>
      <c r="H18" s="57"/>
      <c r="I18" s="15"/>
      <c r="J18" s="15"/>
      <c r="K18" s="57"/>
      <c r="L18" s="59"/>
      <c r="M18" s="177"/>
      <c r="N18" s="60"/>
      <c r="O18" s="61"/>
      <c r="P18" s="62"/>
      <c r="Q18" s="63"/>
      <c r="R18" s="58"/>
      <c r="S18" s="58"/>
      <c r="T18" s="58"/>
      <c r="U18" s="58"/>
      <c r="V18" s="58"/>
      <c r="W18" s="57"/>
      <c r="X18" s="59"/>
      <c r="Y18" s="57"/>
    </row>
    <row r="19" spans="1:25">
      <c r="A19" s="30" t="s">
        <v>33</v>
      </c>
      <c r="B19" s="19"/>
      <c r="C19" s="64">
        <v>132521</v>
      </c>
      <c r="D19" s="20">
        <v>132521</v>
      </c>
      <c r="E19" s="19"/>
      <c r="F19" s="37">
        <v>18339748</v>
      </c>
      <c r="G19" s="166">
        <v>750058.54728664493</v>
      </c>
      <c r="H19" s="19"/>
      <c r="I19" s="65">
        <f>F19/C19</f>
        <v>138.3912587438972</v>
      </c>
      <c r="J19" s="24">
        <f>G19/D19</f>
        <v>5.6599221805347453</v>
      </c>
      <c r="K19" s="19"/>
      <c r="L19" s="37">
        <v>3600539</v>
      </c>
      <c r="M19" s="175">
        <v>750058.54728664493</v>
      </c>
      <c r="N19" s="38"/>
      <c r="O19" s="41">
        <f>L19/D19</f>
        <v>27.16957312425955</v>
      </c>
      <c r="P19" s="42">
        <f>M19/D19</f>
        <v>5.6599221805347453</v>
      </c>
      <c r="Q19" s="28"/>
      <c r="R19" s="29"/>
      <c r="S19" s="29"/>
      <c r="T19" s="29"/>
      <c r="U19" s="29"/>
      <c r="V19" s="18"/>
      <c r="W19" s="19"/>
      <c r="X19" s="20"/>
      <c r="Y19" s="19"/>
    </row>
    <row r="20" spans="1:25">
      <c r="A20" s="18"/>
      <c r="B20" s="19"/>
      <c r="C20" s="20"/>
      <c r="D20" s="20"/>
      <c r="E20" s="19"/>
      <c r="F20" s="18"/>
      <c r="G20" s="87"/>
      <c r="H20" s="19"/>
      <c r="I20" s="65"/>
      <c r="J20" s="40"/>
      <c r="K20" s="19"/>
      <c r="L20" s="20"/>
      <c r="M20" s="64"/>
      <c r="N20" s="38"/>
      <c r="O20" s="41"/>
      <c r="P20" s="42"/>
      <c r="Q20" s="28"/>
      <c r="R20" s="29"/>
      <c r="S20" s="29"/>
      <c r="T20" s="29"/>
      <c r="U20" s="29"/>
      <c r="V20" s="18"/>
      <c r="W20" s="19"/>
      <c r="X20" s="20"/>
      <c r="Y20" s="19"/>
    </row>
    <row r="21" spans="1:25">
      <c r="A21" s="43" t="s">
        <v>30</v>
      </c>
      <c r="B21" s="19"/>
      <c r="C21" s="20"/>
      <c r="D21" s="20"/>
      <c r="E21" s="19"/>
      <c r="F21" s="18"/>
      <c r="G21" s="87"/>
      <c r="H21" s="19"/>
      <c r="I21" s="66">
        <f>F22/D22</f>
        <v>138.3912587438972</v>
      </c>
      <c r="J21" s="45">
        <f>G22/D22</f>
        <v>5.6599221805347453</v>
      </c>
      <c r="K21" s="19"/>
      <c r="L21" s="20"/>
      <c r="M21" s="64"/>
      <c r="N21" s="38"/>
      <c r="O21" s="67">
        <f>L22/D22</f>
        <v>27.16957312425955</v>
      </c>
      <c r="P21" s="46"/>
      <c r="Q21" s="28"/>
      <c r="R21" s="29"/>
      <c r="S21" s="29"/>
      <c r="T21" s="29"/>
      <c r="U21" s="29"/>
      <c r="V21" s="18"/>
      <c r="W21" s="19"/>
      <c r="X21" s="20"/>
      <c r="Y21" s="19"/>
    </row>
    <row r="22" spans="1:25">
      <c r="A22" s="48" t="s">
        <v>34</v>
      </c>
      <c r="B22" s="49"/>
      <c r="C22" s="50">
        <f>SUM(C19:C21)</f>
        <v>132521</v>
      </c>
      <c r="D22" s="50">
        <f>SUM(D19:D21)</f>
        <v>132521</v>
      </c>
      <c r="E22" s="19"/>
      <c r="F22" s="50">
        <f>SUM(F19:F21)</f>
        <v>18339748</v>
      </c>
      <c r="G22" s="169">
        <v>750058.54728664493</v>
      </c>
      <c r="H22" s="49"/>
      <c r="I22" s="51"/>
      <c r="J22" s="51"/>
      <c r="K22" s="49"/>
      <c r="L22" s="50">
        <f>SUM(L19:L21)</f>
        <v>3600539</v>
      </c>
      <c r="M22" s="178">
        <v>750058.54728664493</v>
      </c>
      <c r="N22" s="52"/>
      <c r="O22" s="50"/>
      <c r="P22" s="53"/>
      <c r="Q22" s="54"/>
      <c r="R22" s="48"/>
      <c r="S22" s="48"/>
      <c r="T22" s="48"/>
      <c r="U22" s="48"/>
      <c r="V22" s="48"/>
      <c r="W22" s="49"/>
      <c r="X22" s="50">
        <f>G22+M22</f>
        <v>1500117.0945732899</v>
      </c>
      <c r="Y22" s="49"/>
    </row>
    <row r="23" spans="1:25">
      <c r="A23" s="18"/>
      <c r="B23" s="19"/>
      <c r="C23" s="18"/>
      <c r="D23" s="18"/>
      <c r="E23" s="19"/>
      <c r="F23" s="18"/>
      <c r="G23" s="87"/>
      <c r="H23" s="19"/>
      <c r="I23" s="55"/>
      <c r="J23" s="56"/>
      <c r="K23" s="19"/>
      <c r="L23" s="20"/>
      <c r="M23" s="64"/>
      <c r="N23" s="38"/>
      <c r="O23" s="41"/>
      <c r="P23" s="42"/>
      <c r="Q23" s="28"/>
      <c r="R23" s="29"/>
      <c r="S23" s="29"/>
      <c r="T23" s="29"/>
      <c r="U23" s="29"/>
      <c r="V23" s="18"/>
      <c r="W23" s="19"/>
      <c r="X23" s="20"/>
      <c r="Y23" s="19"/>
    </row>
    <row r="24" spans="1:25" ht="18">
      <c r="A24" s="13" t="s">
        <v>35</v>
      </c>
      <c r="B24" s="69"/>
      <c r="C24" s="70"/>
      <c r="D24" s="70"/>
      <c r="E24" s="69"/>
      <c r="F24" s="70"/>
      <c r="G24" s="168"/>
      <c r="H24" s="69"/>
      <c r="I24" s="15"/>
      <c r="J24" s="15"/>
      <c r="K24" s="69"/>
      <c r="L24" s="71"/>
      <c r="M24" s="179"/>
      <c r="N24" s="72"/>
      <c r="O24" s="61"/>
      <c r="P24" s="73"/>
      <c r="Q24" s="74"/>
      <c r="R24" s="70"/>
      <c r="S24" s="70"/>
      <c r="T24" s="70"/>
      <c r="U24" s="70"/>
      <c r="V24" s="70"/>
      <c r="W24" s="69"/>
      <c r="X24" s="71"/>
      <c r="Y24" s="69"/>
    </row>
    <row r="25" spans="1:25">
      <c r="A25" s="18" t="s">
        <v>36</v>
      </c>
      <c r="B25" s="19"/>
      <c r="C25" s="20">
        <v>10570</v>
      </c>
      <c r="D25" s="20">
        <v>10570</v>
      </c>
      <c r="E25" s="19"/>
      <c r="F25" s="75">
        <v>704200</v>
      </c>
      <c r="G25" s="166">
        <v>8523.0521136653406</v>
      </c>
      <c r="H25" s="19"/>
      <c r="I25" s="23">
        <f>F25/C25</f>
        <v>66.622516556291387</v>
      </c>
      <c r="J25" s="24">
        <f t="shared" ref="J25:J43" si="1">G25/D25</f>
        <v>0.80634362475547217</v>
      </c>
      <c r="K25" s="19"/>
      <c r="L25" s="37">
        <v>521791</v>
      </c>
      <c r="M25" s="175">
        <v>8523.0521136653406</v>
      </c>
      <c r="N25" s="38"/>
      <c r="O25" s="41">
        <f>L25/D25</f>
        <v>49.36527909176916</v>
      </c>
      <c r="P25" s="42">
        <f>M25/D25</f>
        <v>0.80634362475547217</v>
      </c>
      <c r="Q25" s="28"/>
      <c r="R25" s="29"/>
      <c r="S25" s="29"/>
      <c r="T25" s="29"/>
      <c r="U25" s="29"/>
      <c r="V25" s="18"/>
      <c r="W25" s="19"/>
      <c r="X25" s="20"/>
      <c r="Y25" s="19"/>
    </row>
    <row r="26" spans="1:25">
      <c r="A26" s="18" t="s">
        <v>37</v>
      </c>
      <c r="B26" s="19"/>
      <c r="C26" s="20">
        <v>2815</v>
      </c>
      <c r="D26" s="20">
        <v>2815</v>
      </c>
      <c r="E26" s="19"/>
      <c r="F26" s="75">
        <v>10</v>
      </c>
      <c r="G26" s="166">
        <v>0.12103169715514542</v>
      </c>
      <c r="H26" s="19"/>
      <c r="I26" s="23">
        <f t="shared" ref="I26:I43" si="2">F26/C26</f>
        <v>3.552397868561279E-3</v>
      </c>
      <c r="J26" s="24">
        <f t="shared" si="1"/>
        <v>4.2995274300229277E-5</v>
      </c>
      <c r="K26" s="19"/>
      <c r="L26" s="37">
        <v>3660</v>
      </c>
      <c r="M26" s="175">
        <v>0.12103169715514542</v>
      </c>
      <c r="N26" s="38"/>
      <c r="O26" s="41">
        <f>L26/D26</f>
        <v>1.3001776198934281</v>
      </c>
      <c r="P26" s="42">
        <f>M26/D26</f>
        <v>4.2995274300229277E-5</v>
      </c>
      <c r="Q26" s="28"/>
      <c r="R26" s="29"/>
      <c r="S26" s="29"/>
      <c r="T26" s="29"/>
      <c r="U26" s="29"/>
      <c r="V26" s="18"/>
      <c r="W26" s="19"/>
      <c r="X26" s="20"/>
      <c r="Y26" s="19"/>
    </row>
    <row r="27" spans="1:25">
      <c r="A27" s="18" t="s">
        <v>38</v>
      </c>
      <c r="B27" s="19"/>
      <c r="C27" s="20">
        <v>12809</v>
      </c>
      <c r="D27" s="20">
        <v>12809</v>
      </c>
      <c r="E27" s="19"/>
      <c r="F27" s="75">
        <v>1114000</v>
      </c>
      <c r="G27" s="166">
        <v>87941.388000000021</v>
      </c>
      <c r="H27" s="19"/>
      <c r="I27" s="23">
        <f t="shared" si="2"/>
        <v>86.970099149035832</v>
      </c>
      <c r="J27" s="24">
        <f t="shared" si="1"/>
        <v>6.865593567023188</v>
      </c>
      <c r="K27" s="19"/>
      <c r="L27" s="37">
        <v>920878</v>
      </c>
      <c r="M27" s="175">
        <v>87941.388000000021</v>
      </c>
      <c r="N27" s="38"/>
      <c r="O27" s="41">
        <f>L27/D27</f>
        <v>71.893043953470212</v>
      </c>
      <c r="P27" s="42">
        <f>M27/D27</f>
        <v>6.865593567023188</v>
      </c>
      <c r="Q27" s="28"/>
      <c r="R27" s="29"/>
      <c r="S27" s="29"/>
      <c r="T27" s="29"/>
      <c r="U27" s="29"/>
      <c r="V27" s="18"/>
      <c r="W27" s="19"/>
      <c r="X27" s="20"/>
      <c r="Y27" s="19"/>
    </row>
    <row r="28" spans="1:25">
      <c r="A28" s="18" t="s">
        <v>39</v>
      </c>
      <c r="B28" s="19"/>
      <c r="C28" s="20">
        <v>6513</v>
      </c>
      <c r="D28" s="20">
        <v>6513</v>
      </c>
      <c r="E28" s="19"/>
      <c r="F28" s="75">
        <v>42245</v>
      </c>
      <c r="G28" s="166">
        <v>511.29840463191181</v>
      </c>
      <c r="H28" s="19"/>
      <c r="I28" s="23">
        <f t="shared" si="2"/>
        <v>6.4862582527253183</v>
      </c>
      <c r="J28" s="24">
        <f t="shared" si="1"/>
        <v>7.8504284451391348E-2</v>
      </c>
      <c r="K28" s="19"/>
      <c r="L28" s="37">
        <v>39894</v>
      </c>
      <c r="M28" s="175">
        <v>511.29840463191181</v>
      </c>
      <c r="N28" s="38"/>
      <c r="O28" s="41">
        <f t="shared" ref="O28:O43" si="3">L28/D28</f>
        <v>6.1252878857669275</v>
      </c>
      <c r="P28" s="42">
        <f t="shared" ref="P28:P43" si="4">M28/D28</f>
        <v>7.8504284451391348E-2</v>
      </c>
      <c r="Q28" s="28"/>
      <c r="R28" s="29"/>
      <c r="S28" s="29"/>
      <c r="T28" s="29"/>
      <c r="U28" s="29"/>
      <c r="V28" s="18"/>
      <c r="W28" s="19"/>
      <c r="X28" s="20"/>
      <c r="Y28" s="19"/>
    </row>
    <row r="29" spans="1:25">
      <c r="A29" s="18" t="s">
        <v>40</v>
      </c>
      <c r="B29" s="19"/>
      <c r="C29" s="20">
        <v>2097</v>
      </c>
      <c r="D29" s="20">
        <v>2097</v>
      </c>
      <c r="E29" s="19"/>
      <c r="F29" s="75">
        <v>184481</v>
      </c>
      <c r="G29" s="166">
        <v>14563.299102000003</v>
      </c>
      <c r="H29" s="19"/>
      <c r="I29" s="23">
        <f t="shared" si="2"/>
        <v>87.973772055317113</v>
      </c>
      <c r="J29" s="24">
        <f t="shared" si="1"/>
        <v>6.9448255135908452</v>
      </c>
      <c r="K29" s="19"/>
      <c r="L29" s="37">
        <v>89325</v>
      </c>
      <c r="M29" s="175">
        <v>14563.299102000003</v>
      </c>
      <c r="N29" s="38"/>
      <c r="O29" s="41">
        <f t="shared" si="3"/>
        <v>42.596566523605148</v>
      </c>
      <c r="P29" s="42">
        <f t="shared" si="4"/>
        <v>6.9448255135908452</v>
      </c>
      <c r="Q29" s="28"/>
      <c r="R29" s="29"/>
      <c r="S29" s="29"/>
      <c r="T29" s="29"/>
      <c r="U29" s="29"/>
      <c r="V29" s="18"/>
      <c r="W29" s="19"/>
      <c r="X29" s="20"/>
      <c r="Y29" s="19"/>
    </row>
    <row r="30" spans="1:25">
      <c r="A30" s="18" t="s">
        <v>41</v>
      </c>
      <c r="B30" s="19"/>
      <c r="C30" s="20">
        <v>1555</v>
      </c>
      <c r="D30" s="20">
        <v>1555</v>
      </c>
      <c r="E30" s="19"/>
      <c r="F30" s="75">
        <v>140371</v>
      </c>
      <c r="G30" s="166">
        <v>11081.167482000001</v>
      </c>
      <c r="H30" s="19"/>
      <c r="I30" s="23">
        <f t="shared" si="2"/>
        <v>90.270739549839234</v>
      </c>
      <c r="J30" s="24">
        <f t="shared" si="1"/>
        <v>7.1261527215434084</v>
      </c>
      <c r="K30" s="19"/>
      <c r="L30" s="37">
        <v>65857</v>
      </c>
      <c r="M30" s="175">
        <v>11081.167482000001</v>
      </c>
      <c r="N30" s="38"/>
      <c r="O30" s="41">
        <f t="shared" si="3"/>
        <v>42.351768488745982</v>
      </c>
      <c r="P30" s="42">
        <f t="shared" si="4"/>
        <v>7.1261527215434084</v>
      </c>
      <c r="Q30" s="28"/>
      <c r="R30" s="29"/>
      <c r="S30" s="29"/>
      <c r="T30" s="29"/>
      <c r="U30" s="29"/>
      <c r="V30" s="18"/>
      <c r="W30" s="19"/>
      <c r="X30" s="20"/>
      <c r="Y30" s="19"/>
    </row>
    <row r="31" spans="1:25">
      <c r="A31" s="18" t="s">
        <v>42</v>
      </c>
      <c r="B31" s="19"/>
      <c r="C31" s="20">
        <v>660</v>
      </c>
      <c r="D31" s="20">
        <v>660</v>
      </c>
      <c r="E31" s="19"/>
      <c r="F31" s="75">
        <v>107704</v>
      </c>
      <c r="G31" s="166">
        <v>1303.5597910397785</v>
      </c>
      <c r="H31" s="19"/>
      <c r="I31" s="23">
        <f t="shared" si="2"/>
        <v>163.18787878787879</v>
      </c>
      <c r="J31" s="24">
        <f t="shared" si="1"/>
        <v>1.9750905924845128</v>
      </c>
      <c r="K31" s="19"/>
      <c r="L31" s="37">
        <v>6953</v>
      </c>
      <c r="M31" s="175">
        <v>1303.5597910397785</v>
      </c>
      <c r="N31" s="38"/>
      <c r="O31" s="41">
        <f t="shared" si="3"/>
        <v>10.534848484848485</v>
      </c>
      <c r="P31" s="42">
        <f t="shared" si="4"/>
        <v>1.9750905924845128</v>
      </c>
      <c r="Q31" s="28"/>
      <c r="R31" s="29"/>
      <c r="S31" s="29"/>
      <c r="T31" s="29"/>
      <c r="U31" s="29"/>
      <c r="V31" s="18"/>
      <c r="W31" s="19"/>
      <c r="X31" s="20"/>
      <c r="Y31" s="19"/>
    </row>
    <row r="32" spans="1:25">
      <c r="A32" s="18" t="s">
        <v>43</v>
      </c>
      <c r="B32" s="19"/>
      <c r="C32" s="20">
        <v>1746</v>
      </c>
      <c r="D32" s="20">
        <v>1746</v>
      </c>
      <c r="E32" s="19"/>
      <c r="F32" s="75">
        <v>279720</v>
      </c>
      <c r="G32" s="166">
        <v>3385.4986328237278</v>
      </c>
      <c r="H32" s="19"/>
      <c r="I32" s="23">
        <f t="shared" si="2"/>
        <v>160.20618556701032</v>
      </c>
      <c r="J32" s="24">
        <f t="shared" si="1"/>
        <v>1.9390026533927422</v>
      </c>
      <c r="K32" s="19"/>
      <c r="L32" s="37">
        <v>38033</v>
      </c>
      <c r="M32" s="175">
        <v>3385.4986328237278</v>
      </c>
      <c r="N32" s="38"/>
      <c r="O32" s="41">
        <f t="shared" si="3"/>
        <v>21.782932416953035</v>
      </c>
      <c r="P32" s="42">
        <f t="shared" si="4"/>
        <v>1.9390026533927422</v>
      </c>
      <c r="Q32" s="28"/>
      <c r="R32" s="29"/>
      <c r="S32" s="29"/>
      <c r="T32" s="29"/>
      <c r="U32" s="29"/>
      <c r="V32" s="18"/>
      <c r="W32" s="19"/>
      <c r="X32" s="20"/>
      <c r="Y32" s="19"/>
    </row>
    <row r="33" spans="1:25">
      <c r="A33" s="30" t="s">
        <v>44</v>
      </c>
      <c r="B33" s="19"/>
      <c r="C33" s="20">
        <v>3410</v>
      </c>
      <c r="D33" s="20">
        <v>3410</v>
      </c>
      <c r="E33" s="19"/>
      <c r="F33" s="75">
        <v>27864</v>
      </c>
      <c r="G33" s="166">
        <v>2199.6398880000002</v>
      </c>
      <c r="H33" s="19"/>
      <c r="I33" s="23">
        <f t="shared" si="2"/>
        <v>8.1712609970674492</v>
      </c>
      <c r="J33" s="24">
        <f t="shared" si="1"/>
        <v>0.64505568563049853</v>
      </c>
      <c r="K33" s="19"/>
      <c r="L33" s="37">
        <v>49141</v>
      </c>
      <c r="M33" s="175">
        <v>2199.6398880000002</v>
      </c>
      <c r="N33" s="38"/>
      <c r="O33" s="41">
        <f t="shared" si="3"/>
        <v>14.410850439882697</v>
      </c>
      <c r="P33" s="42">
        <f t="shared" si="4"/>
        <v>0.64505568563049853</v>
      </c>
      <c r="Q33" s="28"/>
      <c r="R33" s="29"/>
      <c r="S33" s="29"/>
      <c r="T33" s="29"/>
      <c r="U33" s="29"/>
      <c r="V33" s="18"/>
      <c r="W33" s="19"/>
      <c r="X33" s="20"/>
      <c r="Y33" s="19"/>
    </row>
    <row r="34" spans="1:25">
      <c r="A34" s="18" t="s">
        <v>45</v>
      </c>
      <c r="B34" s="19"/>
      <c r="C34" s="20">
        <v>662</v>
      </c>
      <c r="D34" s="20">
        <v>662</v>
      </c>
      <c r="E34" s="19"/>
      <c r="F34" s="75">
        <v>107280</v>
      </c>
      <c r="G34" s="166">
        <v>8468.8977600000017</v>
      </c>
      <c r="H34" s="19"/>
      <c r="I34" s="23">
        <f t="shared" si="2"/>
        <v>162.05438066465257</v>
      </c>
      <c r="J34" s="24">
        <f t="shared" si="1"/>
        <v>12.792896918429005</v>
      </c>
      <c r="K34" s="19"/>
      <c r="L34" s="37">
        <v>6280</v>
      </c>
      <c r="M34" s="175">
        <v>8468.8977600000017</v>
      </c>
      <c r="N34" s="38"/>
      <c r="O34" s="41">
        <f t="shared" si="3"/>
        <v>9.4864048338368576</v>
      </c>
      <c r="P34" s="42">
        <f t="shared" si="4"/>
        <v>12.792896918429005</v>
      </c>
      <c r="Q34" s="28"/>
      <c r="R34" s="29"/>
      <c r="S34" s="29"/>
      <c r="T34" s="29"/>
      <c r="U34" s="29"/>
      <c r="V34" s="18"/>
      <c r="W34" s="19"/>
      <c r="X34" s="20"/>
      <c r="Y34" s="19"/>
    </row>
    <row r="35" spans="1:25">
      <c r="A35" s="18" t="s">
        <v>46</v>
      </c>
      <c r="B35" s="19"/>
      <c r="C35" s="20">
        <v>1226</v>
      </c>
      <c r="D35" s="20">
        <v>1226</v>
      </c>
      <c r="E35" s="19"/>
      <c r="F35" s="75">
        <v>112200</v>
      </c>
      <c r="G35" s="166">
        <v>8857.2924000000003</v>
      </c>
      <c r="H35" s="19"/>
      <c r="I35" s="23">
        <f t="shared" si="2"/>
        <v>91.517128874388249</v>
      </c>
      <c r="J35" s="24">
        <f t="shared" si="1"/>
        <v>7.224545187601958</v>
      </c>
      <c r="K35" s="19"/>
      <c r="L35" s="37">
        <v>56736</v>
      </c>
      <c r="M35" s="175">
        <v>8857.2924000000003</v>
      </c>
      <c r="N35" s="38"/>
      <c r="O35" s="41">
        <f t="shared" si="3"/>
        <v>46.277324632952691</v>
      </c>
      <c r="P35" s="42">
        <f t="shared" si="4"/>
        <v>7.224545187601958</v>
      </c>
      <c r="Q35" s="28"/>
      <c r="R35" s="29"/>
      <c r="S35" s="29"/>
      <c r="T35" s="29"/>
      <c r="U35" s="29"/>
      <c r="V35" s="18"/>
      <c r="W35" s="19"/>
      <c r="X35" s="20"/>
      <c r="Y35" s="19"/>
    </row>
    <row r="36" spans="1:25">
      <c r="A36" s="18" t="s">
        <v>47</v>
      </c>
      <c r="B36" s="19"/>
      <c r="C36" s="20">
        <v>3218</v>
      </c>
      <c r="D36" s="20">
        <v>3218</v>
      </c>
      <c r="E36" s="19"/>
      <c r="F36" s="76">
        <v>236984</v>
      </c>
      <c r="G36" s="166">
        <v>18707.990928000003</v>
      </c>
      <c r="H36" s="19"/>
      <c r="I36" s="23">
        <f t="shared" si="2"/>
        <v>73.643256681168424</v>
      </c>
      <c r="J36" s="24">
        <f t="shared" si="1"/>
        <v>5.8135459689247986</v>
      </c>
      <c r="K36" s="19"/>
      <c r="L36" s="37">
        <v>64513</v>
      </c>
      <c r="M36" s="175">
        <v>18707.990928000003</v>
      </c>
      <c r="N36" s="38"/>
      <c r="O36" s="41">
        <f t="shared" si="3"/>
        <v>20.047545059042882</v>
      </c>
      <c r="P36" s="42">
        <f t="shared" si="4"/>
        <v>5.8135459689247986</v>
      </c>
      <c r="Q36" s="28"/>
      <c r="R36" s="29"/>
      <c r="S36" s="29"/>
      <c r="T36" s="29"/>
      <c r="U36" s="29"/>
      <c r="V36" s="18"/>
      <c r="W36" s="19"/>
      <c r="X36" s="20"/>
      <c r="Y36" s="19"/>
    </row>
    <row r="37" spans="1:25">
      <c r="A37" s="18" t="s">
        <v>48</v>
      </c>
      <c r="B37" s="19"/>
      <c r="C37" s="20">
        <v>968</v>
      </c>
      <c r="D37" s="20">
        <v>968</v>
      </c>
      <c r="E37" s="19"/>
      <c r="F37" s="75">
        <v>440980</v>
      </c>
      <c r="G37" s="166">
        <v>5337.2557811476026</v>
      </c>
      <c r="H37" s="19"/>
      <c r="I37" s="23">
        <f t="shared" si="2"/>
        <v>455.55785123966945</v>
      </c>
      <c r="J37" s="24">
        <f t="shared" si="1"/>
        <v>5.5136939887888454</v>
      </c>
      <c r="K37" s="19"/>
      <c r="L37" s="37">
        <v>113336</v>
      </c>
      <c r="M37" s="175">
        <v>5337.2557811476026</v>
      </c>
      <c r="N37" s="38"/>
      <c r="O37" s="41">
        <f t="shared" si="3"/>
        <v>117.08264462809917</v>
      </c>
      <c r="P37" s="42">
        <f t="shared" si="4"/>
        <v>5.5136939887888454</v>
      </c>
      <c r="Q37" s="28"/>
      <c r="R37" s="29"/>
      <c r="S37" s="29"/>
      <c r="T37" s="29"/>
      <c r="U37" s="29"/>
      <c r="V37" s="18"/>
      <c r="W37" s="19"/>
      <c r="X37" s="20"/>
      <c r="Y37" s="19"/>
    </row>
    <row r="38" spans="1:25">
      <c r="A38" s="18" t="s">
        <v>49</v>
      </c>
      <c r="B38" s="19"/>
      <c r="C38" s="20">
        <v>216</v>
      </c>
      <c r="D38" s="20">
        <v>216</v>
      </c>
      <c r="E38" s="19"/>
      <c r="F38" s="77">
        <v>38445</v>
      </c>
      <c r="G38" s="166">
        <v>3034.9251900000004</v>
      </c>
      <c r="H38" s="19"/>
      <c r="I38" s="23">
        <f t="shared" si="2"/>
        <v>177.98611111111111</v>
      </c>
      <c r="J38" s="24">
        <f t="shared" si="1"/>
        <v>14.050579583333334</v>
      </c>
      <c r="K38" s="19"/>
      <c r="L38" s="37">
        <v>9848</v>
      </c>
      <c r="M38" s="175">
        <v>3034.9251900000004</v>
      </c>
      <c r="N38" s="38"/>
      <c r="O38" s="41">
        <f t="shared" si="3"/>
        <v>45.592592592592595</v>
      </c>
      <c r="P38" s="42">
        <f t="shared" si="4"/>
        <v>14.050579583333334</v>
      </c>
      <c r="Q38" s="28"/>
      <c r="R38" s="29"/>
      <c r="S38" s="29"/>
      <c r="T38" s="29"/>
      <c r="U38" s="29"/>
      <c r="V38" s="18"/>
      <c r="W38" s="19"/>
      <c r="X38" s="20"/>
      <c r="Y38" s="19"/>
    </row>
    <row r="39" spans="1:25">
      <c r="A39" s="18" t="s">
        <v>50</v>
      </c>
      <c r="B39" s="19"/>
      <c r="C39" s="20">
        <v>241</v>
      </c>
      <c r="D39" s="20">
        <v>241</v>
      </c>
      <c r="E39" s="19"/>
      <c r="F39" s="77">
        <v>30493</v>
      </c>
      <c r="G39" s="166">
        <v>2407.1784060000005</v>
      </c>
      <c r="H39" s="19"/>
      <c r="I39" s="23">
        <f t="shared" si="2"/>
        <v>126.52697095435684</v>
      </c>
      <c r="J39" s="24">
        <f t="shared" si="1"/>
        <v>9.9882921410788406</v>
      </c>
      <c r="K39" s="19"/>
      <c r="L39" s="37">
        <v>15335</v>
      </c>
      <c r="M39" s="175">
        <v>2407.1784060000005</v>
      </c>
      <c r="N39" s="38"/>
      <c r="O39" s="41">
        <f t="shared" si="3"/>
        <v>63.630705394190869</v>
      </c>
      <c r="P39" s="42">
        <f t="shared" si="4"/>
        <v>9.9882921410788406</v>
      </c>
      <c r="Q39" s="28"/>
      <c r="R39" s="29"/>
      <c r="S39" s="29"/>
      <c r="T39" s="29"/>
      <c r="U39" s="29"/>
      <c r="V39" s="18"/>
      <c r="W39" s="19"/>
      <c r="X39" s="20"/>
      <c r="Y39" s="19"/>
    </row>
    <row r="40" spans="1:25">
      <c r="A40" s="18" t="s">
        <v>51</v>
      </c>
      <c r="B40" s="19"/>
      <c r="C40" s="20">
        <v>267</v>
      </c>
      <c r="D40" s="20">
        <v>267</v>
      </c>
      <c r="E40" s="19"/>
      <c r="F40" s="77">
        <v>45760</v>
      </c>
      <c r="G40" s="166">
        <v>3612.3859200000002</v>
      </c>
      <c r="H40" s="19"/>
      <c r="I40" s="23">
        <f t="shared" si="2"/>
        <v>171.38576779026218</v>
      </c>
      <c r="J40" s="24">
        <f t="shared" si="1"/>
        <v>13.529535280898877</v>
      </c>
      <c r="K40" s="19"/>
      <c r="L40" s="37">
        <v>11622</v>
      </c>
      <c r="M40" s="175">
        <v>3612.3859200000002</v>
      </c>
      <c r="N40" s="38"/>
      <c r="O40" s="41">
        <f t="shared" si="3"/>
        <v>43.528089887640448</v>
      </c>
      <c r="P40" s="42">
        <f t="shared" si="4"/>
        <v>13.529535280898877</v>
      </c>
      <c r="Q40" s="28"/>
      <c r="R40" s="29"/>
      <c r="S40" s="29"/>
      <c r="T40" s="29"/>
      <c r="U40" s="29"/>
      <c r="V40" s="18"/>
      <c r="W40" s="19"/>
      <c r="X40" s="20"/>
      <c r="Y40" s="19"/>
    </row>
    <row r="41" spans="1:25">
      <c r="A41" s="18" t="s">
        <v>52</v>
      </c>
      <c r="B41" s="19"/>
      <c r="C41" s="20">
        <v>182</v>
      </c>
      <c r="D41" s="20">
        <v>182</v>
      </c>
      <c r="E41" s="19"/>
      <c r="F41" s="78">
        <v>23764</v>
      </c>
      <c r="G41" s="166">
        <v>1875.9776880000002</v>
      </c>
      <c r="H41" s="19"/>
      <c r="I41" s="23">
        <f t="shared" si="2"/>
        <v>130.57142857142858</v>
      </c>
      <c r="J41" s="24">
        <f t="shared" si="1"/>
        <v>10.307569714285716</v>
      </c>
      <c r="K41" s="19"/>
      <c r="L41" s="21">
        <v>13950</v>
      </c>
      <c r="M41" s="175">
        <v>1875.9776880000002</v>
      </c>
      <c r="N41" s="25"/>
      <c r="O41" s="41">
        <f t="shared" si="3"/>
        <v>76.64835164835165</v>
      </c>
      <c r="P41" s="27">
        <f t="shared" si="4"/>
        <v>10.307569714285716</v>
      </c>
      <c r="Q41" s="28"/>
      <c r="R41" s="29"/>
      <c r="S41" s="29"/>
      <c r="T41" s="29"/>
      <c r="U41" s="29"/>
      <c r="V41" s="18"/>
      <c r="W41" s="19"/>
      <c r="X41" s="20"/>
      <c r="Y41" s="19"/>
    </row>
    <row r="42" spans="1:25">
      <c r="A42" s="30" t="s">
        <v>53</v>
      </c>
      <c r="B42" s="19"/>
      <c r="C42" s="20">
        <v>14252</v>
      </c>
      <c r="D42" s="20">
        <v>14252</v>
      </c>
      <c r="E42" s="19"/>
      <c r="F42" s="76">
        <v>934296</v>
      </c>
      <c r="G42" s="166">
        <v>54941.665158657212</v>
      </c>
      <c r="H42" s="19"/>
      <c r="I42" s="23">
        <f t="shared" si="2"/>
        <v>65.55543081672748</v>
      </c>
      <c r="J42" s="24">
        <f t="shared" si="1"/>
        <v>3.8550143950783897</v>
      </c>
      <c r="K42" s="19"/>
      <c r="L42" s="21">
        <v>94160</v>
      </c>
      <c r="M42" s="175">
        <v>54941.665158657212</v>
      </c>
      <c r="N42" s="25"/>
      <c r="O42" s="41">
        <f t="shared" si="3"/>
        <v>6.6067920291888855</v>
      </c>
      <c r="P42" s="27">
        <f t="shared" si="4"/>
        <v>3.8550143950783897</v>
      </c>
      <c r="Q42" s="28"/>
      <c r="R42" s="29"/>
      <c r="S42" s="29"/>
      <c r="T42" s="29"/>
      <c r="U42" s="29"/>
      <c r="V42" s="18"/>
      <c r="W42" s="19"/>
      <c r="X42" s="20"/>
      <c r="Y42" s="19"/>
    </row>
    <row r="43" spans="1:25">
      <c r="A43" s="30" t="s">
        <v>54</v>
      </c>
      <c r="B43" s="19"/>
      <c r="C43" s="20">
        <v>4889</v>
      </c>
      <c r="D43" s="20">
        <v>4889</v>
      </c>
      <c r="E43" s="19"/>
      <c r="F43" s="79">
        <v>0</v>
      </c>
      <c r="G43" s="64"/>
      <c r="H43" s="19"/>
      <c r="I43" s="65">
        <f t="shared" si="2"/>
        <v>0</v>
      </c>
      <c r="J43" s="24">
        <f t="shared" si="1"/>
        <v>0</v>
      </c>
      <c r="K43" s="19"/>
      <c r="L43" s="21">
        <v>425792</v>
      </c>
      <c r="M43" s="175">
        <v>129014.976</v>
      </c>
      <c r="N43" s="25"/>
      <c r="O43" s="41">
        <f t="shared" si="3"/>
        <v>87.091838821844959</v>
      </c>
      <c r="P43" s="27">
        <f t="shared" si="4"/>
        <v>26.38882716301902</v>
      </c>
      <c r="Q43" s="28"/>
      <c r="R43" s="29"/>
      <c r="S43" s="29"/>
      <c r="T43" s="29"/>
      <c r="U43" s="29"/>
      <c r="V43" s="18"/>
      <c r="W43" s="19"/>
      <c r="X43" s="20"/>
      <c r="Y43" s="19"/>
    </row>
    <row r="44" spans="1:25">
      <c r="A44" s="18"/>
      <c r="B44" s="19"/>
      <c r="C44" s="20"/>
      <c r="D44" s="20"/>
      <c r="E44" s="19"/>
      <c r="F44" s="80"/>
      <c r="G44" s="87"/>
      <c r="H44" s="19"/>
      <c r="I44" s="55"/>
      <c r="J44" s="40"/>
      <c r="K44" s="19"/>
      <c r="L44" s="37"/>
      <c r="M44" s="64"/>
      <c r="N44" s="38"/>
      <c r="O44" s="41"/>
      <c r="P44" s="42"/>
      <c r="Q44" s="28"/>
      <c r="R44" s="29"/>
      <c r="S44" s="29"/>
      <c r="T44" s="29"/>
      <c r="U44" s="29"/>
      <c r="V44" s="18"/>
      <c r="W44" s="19"/>
      <c r="X44" s="20"/>
      <c r="Y44" s="19"/>
    </row>
    <row r="45" spans="1:25">
      <c r="A45" s="43" t="s">
        <v>30</v>
      </c>
      <c r="B45" s="19"/>
      <c r="C45" s="20"/>
      <c r="D45" s="20"/>
      <c r="E45" s="19"/>
      <c r="F45" s="80"/>
      <c r="G45" s="87"/>
      <c r="H45" s="19"/>
      <c r="I45" s="66">
        <f>F46/D46</f>
        <v>66.926276795127094</v>
      </c>
      <c r="J45" s="45">
        <f>G46/D46</f>
        <v>3.4665660313585396</v>
      </c>
      <c r="K45" s="19"/>
      <c r="L45" s="20"/>
      <c r="M45" s="64"/>
      <c r="N45" s="38"/>
      <c r="O45" s="46">
        <f>L46/D46</f>
        <v>37.29506852524306</v>
      </c>
      <c r="P45" s="47">
        <f>M46/D46</f>
        <v>5.3556221400618309</v>
      </c>
      <c r="Q45" s="28"/>
      <c r="R45" s="29"/>
      <c r="S45" s="29"/>
      <c r="T45" s="29"/>
      <c r="U45" s="29"/>
      <c r="V45" s="18"/>
      <c r="W45" s="19"/>
      <c r="X45" s="20"/>
      <c r="Y45" s="19"/>
    </row>
    <row r="46" spans="1:25">
      <c r="A46" s="48" t="s">
        <v>55</v>
      </c>
      <c r="B46" s="49"/>
      <c r="C46" s="50">
        <f>SUM(C25:C45)</f>
        <v>68296</v>
      </c>
      <c r="D46" s="50">
        <f>SUM(D25:D45)</f>
        <v>68296</v>
      </c>
      <c r="E46" s="49"/>
      <c r="F46" s="68">
        <f>SUM(F25:F45)</f>
        <v>4570797</v>
      </c>
      <c r="G46" s="169">
        <v>236752.59367766281</v>
      </c>
      <c r="H46" s="49"/>
      <c r="I46" s="48"/>
      <c r="J46" s="48"/>
      <c r="K46" s="49"/>
      <c r="L46" s="50">
        <f>SUM(L25:L45)</f>
        <v>2547104</v>
      </c>
      <c r="M46" s="178">
        <v>365767.5696776628</v>
      </c>
      <c r="N46" s="52"/>
      <c r="O46" s="50"/>
      <c r="P46" s="53"/>
      <c r="Q46" s="54"/>
      <c r="R46" s="48"/>
      <c r="S46" s="48"/>
      <c r="T46" s="48"/>
      <c r="U46" s="48"/>
      <c r="V46" s="48"/>
      <c r="W46" s="49"/>
      <c r="X46" s="50">
        <f>G46+M46</f>
        <v>602520.16335532558</v>
      </c>
      <c r="Y46" s="49"/>
    </row>
    <row r="47" spans="1:25">
      <c r="A47" s="18"/>
      <c r="B47" s="19"/>
      <c r="C47" s="20"/>
      <c r="D47" s="20"/>
      <c r="E47" s="19"/>
      <c r="F47" s="81"/>
      <c r="G47" s="87"/>
      <c r="H47" s="19"/>
      <c r="I47" s="55"/>
      <c r="J47" s="56"/>
      <c r="K47" s="19"/>
      <c r="L47" s="82"/>
      <c r="M47" s="82"/>
      <c r="N47" s="38"/>
      <c r="O47" s="41"/>
      <c r="P47" s="42"/>
      <c r="Q47" s="28"/>
      <c r="R47" s="29"/>
      <c r="S47" s="29"/>
      <c r="T47" s="29"/>
      <c r="U47" s="29"/>
      <c r="V47" s="18"/>
      <c r="W47" s="19"/>
      <c r="X47" s="20"/>
      <c r="Y47" s="19"/>
    </row>
    <row r="48" spans="1:25" ht="18">
      <c r="A48" s="13" t="s">
        <v>56</v>
      </c>
      <c r="B48" s="14"/>
      <c r="C48" s="61"/>
      <c r="D48" s="61"/>
      <c r="E48" s="14"/>
      <c r="F48" s="15"/>
      <c r="G48" s="168"/>
      <c r="H48" s="14"/>
      <c r="I48" s="15"/>
      <c r="J48" s="15"/>
      <c r="K48" s="14"/>
      <c r="L48" s="61"/>
      <c r="M48" s="180"/>
      <c r="N48" s="83"/>
      <c r="O48" s="61"/>
      <c r="P48" s="84"/>
      <c r="Q48" s="16"/>
      <c r="R48" s="15"/>
      <c r="S48" s="15"/>
      <c r="T48" s="15"/>
      <c r="U48" s="15"/>
      <c r="V48" s="15"/>
      <c r="W48" s="14"/>
      <c r="X48" s="61"/>
      <c r="Y48" s="14"/>
    </row>
    <row r="49" spans="1:25">
      <c r="A49" s="34" t="s">
        <v>57</v>
      </c>
      <c r="B49" s="19"/>
      <c r="C49" s="20">
        <v>2389</v>
      </c>
      <c r="D49" s="20">
        <v>2389</v>
      </c>
      <c r="E49" s="19"/>
      <c r="F49" s="21">
        <v>476190</v>
      </c>
      <c r="G49" s="166">
        <v>5763.4083868308699</v>
      </c>
      <c r="H49" s="19"/>
      <c r="I49" s="65">
        <f>F49/C49</f>
        <v>199.32607785684388</v>
      </c>
      <c r="J49" s="24">
        <f t="shared" ref="J49:J55" si="5">G49/D49</f>
        <v>2.4124773490292464</v>
      </c>
      <c r="K49" s="19"/>
      <c r="L49" s="85">
        <v>175563</v>
      </c>
      <c r="M49" s="175">
        <v>53195.589</v>
      </c>
      <c r="N49" s="38"/>
      <c r="O49" s="41">
        <f>L49/D49</f>
        <v>73.488070322310591</v>
      </c>
      <c r="P49" s="42">
        <f>M49/D49</f>
        <v>22.266885307660107</v>
      </c>
      <c r="Q49" s="28"/>
      <c r="R49" s="29"/>
      <c r="S49" s="29"/>
      <c r="T49" s="29"/>
      <c r="U49" s="29"/>
      <c r="V49" s="18"/>
      <c r="W49" s="19"/>
      <c r="X49" s="20"/>
      <c r="Y49" s="19"/>
    </row>
    <row r="50" spans="1:25">
      <c r="A50" s="34" t="s">
        <v>58</v>
      </c>
      <c r="B50" s="19"/>
      <c r="C50" s="20">
        <v>946</v>
      </c>
      <c r="D50" s="20">
        <v>946</v>
      </c>
      <c r="E50" s="19"/>
      <c r="F50" s="21">
        <v>15829</v>
      </c>
      <c r="G50" s="166">
        <v>1249.5729180000001</v>
      </c>
      <c r="H50" s="19"/>
      <c r="I50" s="65">
        <f t="shared" ref="I50:I55" si="6">F50/C50</f>
        <v>16.732558139534884</v>
      </c>
      <c r="J50" s="24">
        <f t="shared" si="5"/>
        <v>1.3209016046511628</v>
      </c>
      <c r="K50" s="19"/>
      <c r="L50" s="85">
        <v>3360</v>
      </c>
      <c r="M50" s="175">
        <v>1018.08</v>
      </c>
      <c r="N50" s="38"/>
      <c r="O50" s="41">
        <f t="shared" ref="O50:O55" si="7">L50/D50</f>
        <v>3.551797040169133</v>
      </c>
      <c r="P50" s="42">
        <f t="shared" ref="P50:P55" si="8">M50/D50</f>
        <v>1.0761945031712474</v>
      </c>
      <c r="Q50" s="28"/>
      <c r="R50" s="29"/>
      <c r="S50" s="29"/>
      <c r="T50" s="29"/>
      <c r="U50" s="29"/>
      <c r="V50" s="18"/>
      <c r="W50" s="19"/>
      <c r="X50" s="20"/>
      <c r="Y50" s="19"/>
    </row>
    <row r="51" spans="1:25">
      <c r="A51" s="34" t="s">
        <v>59</v>
      </c>
      <c r="B51" s="19"/>
      <c r="C51" s="20">
        <v>1552</v>
      </c>
      <c r="D51" s="20">
        <v>1552</v>
      </c>
      <c r="E51" s="19"/>
      <c r="F51" s="21">
        <v>116480</v>
      </c>
      <c r="G51" s="166">
        <v>1409.777208463134</v>
      </c>
      <c r="H51" s="19"/>
      <c r="I51" s="65">
        <f t="shared" si="6"/>
        <v>75.051546391752581</v>
      </c>
      <c r="J51" s="24">
        <f t="shared" si="5"/>
        <v>0.90836160339119454</v>
      </c>
      <c r="K51" s="19"/>
      <c r="L51" s="85">
        <v>499704</v>
      </c>
      <c r="M51" s="175">
        <v>151410.31200000001</v>
      </c>
      <c r="N51" s="38"/>
      <c r="O51" s="41">
        <f t="shared" si="7"/>
        <v>321.9742268041237</v>
      </c>
      <c r="P51" s="42">
        <f t="shared" si="8"/>
        <v>97.558190721649481</v>
      </c>
      <c r="Q51" s="28"/>
      <c r="R51" s="29"/>
      <c r="S51" s="29"/>
      <c r="T51" s="29"/>
      <c r="U51" s="29"/>
      <c r="V51" s="18"/>
      <c r="W51" s="19"/>
      <c r="X51" s="20"/>
      <c r="Y51" s="19"/>
    </row>
    <row r="52" spans="1:25">
      <c r="A52" s="34" t="s">
        <v>60</v>
      </c>
      <c r="B52" s="19"/>
      <c r="C52" s="20">
        <v>376</v>
      </c>
      <c r="D52" s="20">
        <v>376</v>
      </c>
      <c r="E52" s="19"/>
      <c r="F52" s="21">
        <v>128392</v>
      </c>
      <c r="G52" s="166">
        <v>1553.9501661143433</v>
      </c>
      <c r="H52" s="19"/>
      <c r="I52" s="65">
        <f t="shared" si="6"/>
        <v>341.468085106383</v>
      </c>
      <c r="J52" s="24">
        <f t="shared" si="5"/>
        <v>4.1328461864743176</v>
      </c>
      <c r="K52" s="19"/>
      <c r="L52" s="85">
        <v>21012</v>
      </c>
      <c r="M52" s="175">
        <v>6366.6360000000004</v>
      </c>
      <c r="N52" s="38"/>
      <c r="O52" s="41">
        <f t="shared" si="7"/>
        <v>55.882978723404257</v>
      </c>
      <c r="P52" s="42">
        <f t="shared" si="8"/>
        <v>16.932542553191489</v>
      </c>
      <c r="Q52" s="28"/>
      <c r="R52" s="29"/>
      <c r="S52" s="29"/>
      <c r="T52" s="29"/>
      <c r="U52" s="29"/>
      <c r="V52" s="18"/>
      <c r="W52" s="19"/>
      <c r="X52" s="20"/>
      <c r="Y52" s="19"/>
    </row>
    <row r="53" spans="1:25">
      <c r="A53" s="34" t="s">
        <v>61</v>
      </c>
      <c r="B53" s="19"/>
      <c r="C53" s="20">
        <v>614</v>
      </c>
      <c r="D53" s="20">
        <v>614</v>
      </c>
      <c r="E53" s="19"/>
      <c r="F53" s="21">
        <v>92757</v>
      </c>
      <c r="G53" s="166">
        <v>1122.6537133019824</v>
      </c>
      <c r="H53" s="19"/>
      <c r="I53" s="65">
        <f t="shared" si="6"/>
        <v>151.07003257328989</v>
      </c>
      <c r="J53" s="24">
        <f t="shared" si="5"/>
        <v>1.8284262431628377</v>
      </c>
      <c r="K53" s="19"/>
      <c r="L53" s="85">
        <v>19515</v>
      </c>
      <c r="M53" s="175">
        <v>5913.0450000000001</v>
      </c>
      <c r="N53" s="38"/>
      <c r="O53" s="41">
        <f t="shared" si="7"/>
        <v>31.783387622149839</v>
      </c>
      <c r="P53" s="42">
        <f t="shared" si="8"/>
        <v>9.630366449511401</v>
      </c>
      <c r="Q53" s="28"/>
      <c r="R53" s="29"/>
      <c r="S53" s="29"/>
      <c r="T53" s="29"/>
      <c r="U53" s="29"/>
      <c r="V53" s="18"/>
      <c r="W53" s="19"/>
      <c r="X53" s="20"/>
      <c r="Y53" s="19"/>
    </row>
    <row r="54" spans="1:25">
      <c r="A54" s="34" t="s">
        <v>62</v>
      </c>
      <c r="B54" s="19"/>
      <c r="C54" s="20">
        <v>18615</v>
      </c>
      <c r="D54" s="20">
        <v>18615</v>
      </c>
      <c r="E54" s="19"/>
      <c r="F54" s="21">
        <v>937220</v>
      </c>
      <c r="G54" s="166">
        <v>11343.332720774541</v>
      </c>
      <c r="H54" s="19"/>
      <c r="I54" s="65">
        <f t="shared" si="6"/>
        <v>50.347569164652164</v>
      </c>
      <c r="J54" s="24">
        <f t="shared" si="5"/>
        <v>0.60936517436339188</v>
      </c>
      <c r="K54" s="19"/>
      <c r="L54" s="85">
        <v>615100</v>
      </c>
      <c r="M54" s="175">
        <v>186375.3</v>
      </c>
      <c r="N54" s="38"/>
      <c r="O54" s="41">
        <f t="shared" si="7"/>
        <v>33.043244695138327</v>
      </c>
      <c r="P54" s="42">
        <f t="shared" si="8"/>
        <v>10.012103142626913</v>
      </c>
      <c r="Q54" s="28"/>
      <c r="R54" s="29"/>
      <c r="S54" s="29"/>
      <c r="T54" s="29"/>
      <c r="U54" s="29"/>
      <c r="V54" s="18"/>
      <c r="W54" s="19"/>
      <c r="X54" s="20"/>
      <c r="Y54" s="19"/>
    </row>
    <row r="55" spans="1:25">
      <c r="A55" s="34" t="s">
        <v>63</v>
      </c>
      <c r="B55" s="19"/>
      <c r="C55" s="20">
        <v>3072</v>
      </c>
      <c r="D55" s="20">
        <v>3072</v>
      </c>
      <c r="E55" s="19"/>
      <c r="F55" s="21">
        <v>186756</v>
      </c>
      <c r="G55" s="166">
        <v>2260.3395633906334</v>
      </c>
      <c r="H55" s="19"/>
      <c r="I55" s="65">
        <f t="shared" si="6"/>
        <v>60.79296875</v>
      </c>
      <c r="J55" s="24">
        <f t="shared" si="5"/>
        <v>0.73578761829122186</v>
      </c>
      <c r="K55" s="19"/>
      <c r="L55" s="85">
        <v>91452</v>
      </c>
      <c r="M55" s="175">
        <v>27709.955999999998</v>
      </c>
      <c r="N55" s="38"/>
      <c r="O55" s="41">
        <f t="shared" si="7"/>
        <v>29.76953125</v>
      </c>
      <c r="P55" s="42">
        <f t="shared" si="8"/>
        <v>9.02016796875</v>
      </c>
      <c r="Q55" s="28"/>
      <c r="R55" s="29"/>
      <c r="S55" s="29"/>
      <c r="T55" s="29"/>
      <c r="U55" s="29"/>
      <c r="V55" s="18"/>
      <c r="W55" s="19"/>
      <c r="X55" s="20"/>
      <c r="Y55" s="19"/>
    </row>
    <row r="56" spans="1:25">
      <c r="A56" s="18"/>
      <c r="B56" s="19"/>
      <c r="C56" s="20"/>
      <c r="D56" s="20"/>
      <c r="E56" s="19"/>
      <c r="F56" s="80"/>
      <c r="G56" s="87"/>
      <c r="H56" s="19"/>
      <c r="I56" s="65"/>
      <c r="J56" s="40"/>
      <c r="K56" s="19"/>
      <c r="L56" s="37"/>
      <c r="M56" s="64"/>
      <c r="N56" s="38"/>
      <c r="O56" s="41"/>
      <c r="P56" s="42"/>
      <c r="Q56" s="28"/>
      <c r="R56" s="29"/>
      <c r="S56" s="29"/>
      <c r="T56" s="29"/>
      <c r="U56" s="29"/>
      <c r="V56" s="18"/>
      <c r="W56" s="19"/>
      <c r="X56" s="20"/>
      <c r="Y56" s="19"/>
    </row>
    <row r="57" spans="1:25">
      <c r="A57" s="43" t="s">
        <v>30</v>
      </c>
      <c r="B57" s="19"/>
      <c r="C57" s="20"/>
      <c r="D57" s="20"/>
      <c r="E57" s="19"/>
      <c r="F57" s="18"/>
      <c r="G57" s="87"/>
      <c r="H57" s="19"/>
      <c r="I57" s="86">
        <f>F58/D58</f>
        <v>70.875925119721373</v>
      </c>
      <c r="J57" s="45">
        <f>G58/D58</f>
        <v>0.89620645323158843</v>
      </c>
      <c r="K57" s="19"/>
      <c r="L57" s="20"/>
      <c r="M57" s="64"/>
      <c r="N57" s="38"/>
      <c r="O57" s="46">
        <f>L58/C58</f>
        <v>51.723479901320566</v>
      </c>
      <c r="P57" s="47">
        <f>P49</f>
        <v>22.266885307660107</v>
      </c>
      <c r="Q57" s="28"/>
      <c r="R57" s="29"/>
      <c r="S57" s="29"/>
      <c r="T57" s="29"/>
      <c r="U57" s="29"/>
      <c r="V57" s="18"/>
      <c r="W57" s="19"/>
      <c r="X57" s="20"/>
      <c r="Y57" s="19"/>
    </row>
    <row r="58" spans="1:25">
      <c r="A58" s="48" t="s">
        <v>64</v>
      </c>
      <c r="B58" s="49"/>
      <c r="C58" s="50">
        <f>SUM(C49:C57)</f>
        <v>27564</v>
      </c>
      <c r="D58" s="50">
        <f>SUM(D49:D57)</f>
        <v>27564</v>
      </c>
      <c r="E58" s="49"/>
      <c r="F58" s="68">
        <f>SUM(F49:F57)</f>
        <v>1953624</v>
      </c>
      <c r="G58" s="169">
        <v>24703.034676875504</v>
      </c>
      <c r="H58" s="49"/>
      <c r="I58" s="48"/>
      <c r="J58" s="48"/>
      <c r="K58" s="49"/>
      <c r="L58" s="50">
        <f>SUM(L49:L57)</f>
        <v>1425706</v>
      </c>
      <c r="M58" s="178">
        <v>431988.91800000001</v>
      </c>
      <c r="N58" s="52"/>
      <c r="O58" s="50"/>
      <c r="P58" s="53"/>
      <c r="Q58" s="54"/>
      <c r="R58" s="48"/>
      <c r="S58" s="48"/>
      <c r="T58" s="48"/>
      <c r="U58" s="48"/>
      <c r="V58" s="48"/>
      <c r="W58" s="49"/>
      <c r="X58" s="50">
        <f>G58+M58</f>
        <v>456691.95267687552</v>
      </c>
      <c r="Y58" s="49"/>
    </row>
    <row r="59" spans="1:25">
      <c r="A59" s="18"/>
      <c r="B59" s="19"/>
      <c r="C59" s="20"/>
      <c r="D59" s="20"/>
      <c r="E59" s="19"/>
      <c r="F59" s="18"/>
      <c r="G59" s="87"/>
      <c r="H59" s="19"/>
      <c r="I59" s="55"/>
      <c r="J59" s="56"/>
      <c r="K59" s="19"/>
      <c r="L59" s="20"/>
      <c r="M59" s="64"/>
      <c r="N59" s="38"/>
      <c r="O59" s="41"/>
      <c r="P59" s="42"/>
      <c r="Q59" s="28"/>
      <c r="R59" s="29"/>
      <c r="S59" s="29"/>
      <c r="T59" s="29"/>
      <c r="U59" s="29"/>
      <c r="V59" s="18"/>
      <c r="W59" s="19"/>
      <c r="X59" s="20"/>
      <c r="Y59" s="19"/>
    </row>
    <row r="60" spans="1:25" ht="18">
      <c r="A60" s="13" t="s">
        <v>65</v>
      </c>
      <c r="B60" s="14"/>
      <c r="C60" s="61"/>
      <c r="D60" s="61"/>
      <c r="E60" s="14"/>
      <c r="F60" s="15"/>
      <c r="G60" s="170"/>
      <c r="H60" s="14"/>
      <c r="I60" s="15"/>
      <c r="J60" s="15"/>
      <c r="K60" s="14"/>
      <c r="L60" s="61"/>
      <c r="M60" s="180"/>
      <c r="N60" s="83"/>
      <c r="O60" s="61"/>
      <c r="P60" s="84"/>
      <c r="Q60" s="16"/>
      <c r="R60" s="15"/>
      <c r="S60" s="15"/>
      <c r="T60" s="15"/>
      <c r="U60" s="15"/>
      <c r="V60" s="15"/>
      <c r="W60" s="14"/>
      <c r="X60" s="61"/>
      <c r="Y60" s="14"/>
    </row>
    <row r="61" spans="1:25">
      <c r="A61" s="87" t="s">
        <v>66</v>
      </c>
      <c r="B61" s="88"/>
      <c r="C61" s="64">
        <v>485</v>
      </c>
      <c r="D61" s="64">
        <v>485</v>
      </c>
      <c r="E61" s="88"/>
      <c r="F61" s="85">
        <v>32680</v>
      </c>
      <c r="G61" s="166">
        <v>395.53158630301522</v>
      </c>
      <c r="H61" s="88"/>
      <c r="I61" s="89">
        <f>F61/C61</f>
        <v>67.381443298969074</v>
      </c>
      <c r="J61" s="24">
        <f t="shared" ref="J61:J76" si="9">G61/D61</f>
        <v>0.8155290439237427</v>
      </c>
      <c r="K61" s="88"/>
      <c r="L61" s="85">
        <v>13818</v>
      </c>
      <c r="M61" s="175">
        <v>4186.8540000000003</v>
      </c>
      <c r="N61" s="90"/>
      <c r="O61" s="41">
        <f>L61/D61</f>
        <v>28.490721649484534</v>
      </c>
      <c r="P61" s="42">
        <f>M61/D61</f>
        <v>8.6326886597938142</v>
      </c>
      <c r="Q61" s="91"/>
      <c r="R61" s="92"/>
      <c r="S61" s="92"/>
      <c r="T61" s="92"/>
      <c r="U61" s="92"/>
      <c r="V61" s="18"/>
      <c r="W61" s="88"/>
      <c r="X61" s="20"/>
      <c r="Y61" s="88"/>
    </row>
    <row r="62" spans="1:25">
      <c r="A62" s="87" t="s">
        <v>67</v>
      </c>
      <c r="B62" s="88"/>
      <c r="C62" s="64">
        <v>416</v>
      </c>
      <c r="D62" s="64">
        <v>416</v>
      </c>
      <c r="E62" s="88"/>
      <c r="F62" s="85">
        <v>384800</v>
      </c>
      <c r="G62" s="166">
        <v>4657.299706529996</v>
      </c>
      <c r="H62" s="88"/>
      <c r="I62" s="89">
        <f t="shared" ref="I62:I76" si="10">F62/C62</f>
        <v>925</v>
      </c>
      <c r="J62" s="24">
        <f t="shared" si="9"/>
        <v>11.195431986850952</v>
      </c>
      <c r="K62" s="88"/>
      <c r="L62" s="85">
        <v>47553</v>
      </c>
      <c r="M62" s="175">
        <v>14408.558999999999</v>
      </c>
      <c r="N62" s="90"/>
      <c r="O62" s="41">
        <f t="shared" ref="O62:O76" si="11">L62/D62</f>
        <v>114.31009615384616</v>
      </c>
      <c r="P62" s="42">
        <f t="shared" ref="P62:P76" si="12">M62/D62</f>
        <v>34.635959134615383</v>
      </c>
      <c r="Q62" s="91"/>
      <c r="R62" s="92"/>
      <c r="S62" s="92"/>
      <c r="T62" s="92"/>
      <c r="U62" s="92"/>
      <c r="V62" s="18"/>
      <c r="W62" s="88"/>
      <c r="X62" s="20"/>
      <c r="Y62" s="88"/>
    </row>
    <row r="63" spans="1:25">
      <c r="A63" s="87" t="s">
        <v>68</v>
      </c>
      <c r="B63" s="88"/>
      <c r="C63" s="64">
        <v>250</v>
      </c>
      <c r="D63" s="64">
        <v>250</v>
      </c>
      <c r="E63" s="88"/>
      <c r="F63" s="85">
        <v>36600</v>
      </c>
      <c r="G63" s="166">
        <v>442.97601158783232</v>
      </c>
      <c r="H63" s="88"/>
      <c r="I63" s="89">
        <f t="shared" si="10"/>
        <v>146.4</v>
      </c>
      <c r="J63" s="24">
        <f t="shared" si="9"/>
        <v>1.7719040463513294</v>
      </c>
      <c r="K63" s="88"/>
      <c r="L63" s="85">
        <v>37619</v>
      </c>
      <c r="M63" s="175">
        <v>11398.557000000001</v>
      </c>
      <c r="N63" s="90"/>
      <c r="O63" s="41">
        <f t="shared" si="11"/>
        <v>150.476</v>
      </c>
      <c r="P63" s="42">
        <f t="shared" si="12"/>
        <v>45.594228000000001</v>
      </c>
      <c r="Q63" s="91"/>
      <c r="R63" s="92"/>
      <c r="S63" s="92"/>
      <c r="T63" s="92"/>
      <c r="U63" s="92"/>
      <c r="V63" s="18"/>
      <c r="W63" s="88"/>
      <c r="X63" s="20"/>
      <c r="Y63" s="88"/>
    </row>
    <row r="64" spans="1:25">
      <c r="A64" s="87" t="s">
        <v>69</v>
      </c>
      <c r="B64" s="88"/>
      <c r="C64" s="64">
        <v>825</v>
      </c>
      <c r="D64" s="64">
        <v>825</v>
      </c>
      <c r="E64" s="88"/>
      <c r="F64" s="85">
        <v>223894</v>
      </c>
      <c r="G64" s="166">
        <v>2709.8270802854131</v>
      </c>
      <c r="H64" s="88"/>
      <c r="I64" s="89">
        <f t="shared" si="10"/>
        <v>271.38666666666666</v>
      </c>
      <c r="J64" s="24">
        <f t="shared" si="9"/>
        <v>3.2846388851944401</v>
      </c>
      <c r="K64" s="88"/>
      <c r="L64" s="85">
        <v>48132</v>
      </c>
      <c r="M64" s="175">
        <v>14583.995999999999</v>
      </c>
      <c r="N64" s="90"/>
      <c r="O64" s="41">
        <f t="shared" si="11"/>
        <v>58.341818181818184</v>
      </c>
      <c r="P64" s="42">
        <f t="shared" si="12"/>
        <v>17.677570909090907</v>
      </c>
      <c r="Q64" s="91"/>
      <c r="R64" s="92"/>
      <c r="S64" s="92"/>
      <c r="T64" s="92"/>
      <c r="U64" s="92"/>
      <c r="V64" s="18"/>
      <c r="W64" s="88"/>
      <c r="X64" s="20"/>
      <c r="Y64" s="88"/>
    </row>
    <row r="65" spans="1:25">
      <c r="A65" s="87" t="s">
        <v>70</v>
      </c>
      <c r="B65" s="88"/>
      <c r="C65" s="64">
        <v>448</v>
      </c>
      <c r="D65" s="64">
        <v>448</v>
      </c>
      <c r="E65" s="88"/>
      <c r="F65" s="85">
        <v>117896</v>
      </c>
      <c r="G65" s="166">
        <v>1426.9152967803025</v>
      </c>
      <c r="H65" s="88"/>
      <c r="I65" s="89">
        <f t="shared" si="10"/>
        <v>263.16071428571428</v>
      </c>
      <c r="J65" s="24">
        <f t="shared" si="9"/>
        <v>3.1850787874560322</v>
      </c>
      <c r="K65" s="88"/>
      <c r="L65" s="85">
        <v>8432</v>
      </c>
      <c r="M65" s="175">
        <v>2554.8960000000002</v>
      </c>
      <c r="N65" s="90"/>
      <c r="O65" s="41">
        <f t="shared" si="11"/>
        <v>18.821428571428573</v>
      </c>
      <c r="P65" s="42">
        <f t="shared" si="12"/>
        <v>5.7028928571428574</v>
      </c>
      <c r="Q65" s="91"/>
      <c r="R65" s="92"/>
      <c r="S65" s="92"/>
      <c r="T65" s="92"/>
      <c r="U65" s="92"/>
      <c r="V65" s="18"/>
      <c r="W65" s="88"/>
      <c r="X65" s="20"/>
      <c r="Y65" s="88"/>
    </row>
    <row r="66" spans="1:25">
      <c r="A66" s="87" t="s">
        <v>71</v>
      </c>
      <c r="B66" s="88"/>
      <c r="C66" s="64">
        <v>1818</v>
      </c>
      <c r="D66" s="64">
        <v>1818</v>
      </c>
      <c r="E66" s="88"/>
      <c r="F66" s="85">
        <v>221591</v>
      </c>
      <c r="G66" s="166">
        <v>2681.9534804305827</v>
      </c>
      <c r="H66" s="88"/>
      <c r="I66" s="89">
        <f t="shared" si="10"/>
        <v>121.88723872387239</v>
      </c>
      <c r="J66" s="24">
        <f t="shared" si="9"/>
        <v>1.4752219364304635</v>
      </c>
      <c r="K66" s="88"/>
      <c r="L66" s="85">
        <v>49300</v>
      </c>
      <c r="M66" s="175">
        <v>14937.9</v>
      </c>
      <c r="N66" s="90"/>
      <c r="O66" s="41">
        <f t="shared" si="11"/>
        <v>27.117711771177117</v>
      </c>
      <c r="P66" s="42">
        <f t="shared" si="12"/>
        <v>8.2166666666666668</v>
      </c>
      <c r="Q66" s="91"/>
      <c r="R66" s="92"/>
      <c r="S66" s="92"/>
      <c r="T66" s="92"/>
      <c r="U66" s="92"/>
      <c r="V66" s="18"/>
      <c r="W66" s="88"/>
      <c r="X66" s="20"/>
      <c r="Y66" s="88"/>
    </row>
    <row r="67" spans="1:25">
      <c r="A67" s="87" t="s">
        <v>72</v>
      </c>
      <c r="B67" s="88"/>
      <c r="C67" s="64">
        <v>3038</v>
      </c>
      <c r="D67" s="64">
        <v>3038</v>
      </c>
      <c r="E67" s="88"/>
      <c r="F67" s="85">
        <v>355500</v>
      </c>
      <c r="G67" s="166">
        <v>4302.6768338654201</v>
      </c>
      <c r="H67" s="88"/>
      <c r="I67" s="89">
        <f t="shared" si="10"/>
        <v>117.01777485187624</v>
      </c>
      <c r="J67" s="24">
        <f t="shared" si="9"/>
        <v>1.4162859887641277</v>
      </c>
      <c r="K67" s="88"/>
      <c r="L67" s="85">
        <v>166727</v>
      </c>
      <c r="M67" s="175">
        <v>50518.281000000003</v>
      </c>
      <c r="N67" s="90"/>
      <c r="O67" s="41">
        <f t="shared" si="11"/>
        <v>54.880513495720869</v>
      </c>
      <c r="P67" s="42">
        <f t="shared" si="12"/>
        <v>16.628795589203424</v>
      </c>
      <c r="Q67" s="91"/>
      <c r="R67" s="92"/>
      <c r="S67" s="92"/>
      <c r="T67" s="92"/>
      <c r="U67" s="92"/>
      <c r="V67" s="18"/>
      <c r="W67" s="88"/>
      <c r="X67" s="20"/>
      <c r="Y67" s="88"/>
    </row>
    <row r="68" spans="1:25">
      <c r="A68" s="87" t="s">
        <v>73</v>
      </c>
      <c r="B68" s="88"/>
      <c r="C68" s="64">
        <v>664</v>
      </c>
      <c r="D68" s="64">
        <v>664</v>
      </c>
      <c r="E68" s="88"/>
      <c r="F68" s="85">
        <v>160754</v>
      </c>
      <c r="G68" s="166">
        <v>12690.242268000002</v>
      </c>
      <c r="H68" s="88"/>
      <c r="I68" s="89">
        <f t="shared" si="10"/>
        <v>242.09939759036143</v>
      </c>
      <c r="J68" s="24">
        <f t="shared" si="9"/>
        <v>19.111810644578316</v>
      </c>
      <c r="K68" s="88"/>
      <c r="L68" s="85">
        <v>62745</v>
      </c>
      <c r="M68" s="175">
        <v>19011.735000000001</v>
      </c>
      <c r="N68" s="90"/>
      <c r="O68" s="41">
        <f t="shared" si="11"/>
        <v>94.495481927710841</v>
      </c>
      <c r="P68" s="42">
        <f t="shared" si="12"/>
        <v>28.632131024096385</v>
      </c>
      <c r="Q68" s="91"/>
      <c r="R68" s="92"/>
      <c r="S68" s="92"/>
      <c r="T68" s="92"/>
      <c r="U68" s="92"/>
      <c r="V68" s="18"/>
      <c r="W68" s="88"/>
      <c r="X68" s="20"/>
      <c r="Y68" s="88"/>
    </row>
    <row r="69" spans="1:25">
      <c r="A69" s="87" t="s">
        <v>74</v>
      </c>
      <c r="B69" s="88"/>
      <c r="C69" s="64">
        <v>1301</v>
      </c>
      <c r="D69" s="64">
        <v>1301</v>
      </c>
      <c r="E69" s="88"/>
      <c r="F69" s="85">
        <v>174773</v>
      </c>
      <c r="G69" s="166">
        <v>2115.307280689623</v>
      </c>
      <c r="H69" s="88"/>
      <c r="I69" s="89">
        <f t="shared" si="10"/>
        <v>134.33743274404304</v>
      </c>
      <c r="J69" s="24">
        <f t="shared" si="9"/>
        <v>1.6259087476476732</v>
      </c>
      <c r="K69" s="88"/>
      <c r="L69" s="85">
        <v>84724</v>
      </c>
      <c r="M69" s="175">
        <v>25671.371999999999</v>
      </c>
      <c r="N69" s="90"/>
      <c r="O69" s="41">
        <f t="shared" si="11"/>
        <v>65.122213681783251</v>
      </c>
      <c r="P69" s="42">
        <f t="shared" si="12"/>
        <v>19.732030745580321</v>
      </c>
      <c r="Q69" s="91"/>
      <c r="R69" s="92"/>
      <c r="S69" s="92"/>
      <c r="T69" s="92"/>
      <c r="U69" s="92"/>
      <c r="V69" s="18"/>
      <c r="W69" s="88"/>
      <c r="X69" s="20"/>
      <c r="Y69" s="88"/>
    </row>
    <row r="70" spans="1:25">
      <c r="A70" s="87" t="s">
        <v>75</v>
      </c>
      <c r="B70" s="88"/>
      <c r="C70" s="64">
        <v>1529</v>
      </c>
      <c r="D70" s="64">
        <v>1529</v>
      </c>
      <c r="E70" s="88"/>
      <c r="F70" s="85">
        <v>206921</v>
      </c>
      <c r="G70" s="166">
        <v>2504.399980703985</v>
      </c>
      <c r="H70" s="88"/>
      <c r="I70" s="89">
        <f t="shared" si="10"/>
        <v>135.33093525179856</v>
      </c>
      <c r="J70" s="24">
        <f t="shared" si="9"/>
        <v>1.637933277111828</v>
      </c>
      <c r="K70" s="88"/>
      <c r="L70" s="85">
        <v>86865</v>
      </c>
      <c r="M70" s="175">
        <v>26320.095000000001</v>
      </c>
      <c r="N70" s="90"/>
      <c r="O70" s="41">
        <f t="shared" si="11"/>
        <v>56.811641595814258</v>
      </c>
      <c r="P70" s="42">
        <f t="shared" si="12"/>
        <v>17.21392740353172</v>
      </c>
      <c r="Q70" s="91"/>
      <c r="R70" s="92"/>
      <c r="S70" s="92"/>
      <c r="T70" s="92"/>
      <c r="U70" s="92"/>
      <c r="V70" s="18"/>
      <c r="W70" s="88"/>
      <c r="X70" s="20"/>
      <c r="Y70" s="88"/>
    </row>
    <row r="71" spans="1:25">
      <c r="A71" s="87" t="s">
        <v>76</v>
      </c>
      <c r="B71" s="88"/>
      <c r="C71" s="64">
        <v>398</v>
      </c>
      <c r="D71" s="64">
        <v>398</v>
      </c>
      <c r="E71" s="88"/>
      <c r="F71" s="85">
        <v>40096</v>
      </c>
      <c r="G71" s="166">
        <v>485.28869291327106</v>
      </c>
      <c r="H71" s="88"/>
      <c r="I71" s="89">
        <f t="shared" si="10"/>
        <v>100.74371859296483</v>
      </c>
      <c r="J71" s="24">
        <f t="shared" si="9"/>
        <v>1.219318323902691</v>
      </c>
      <c r="K71" s="88"/>
      <c r="L71" s="85">
        <v>1021</v>
      </c>
      <c r="M71" s="175">
        <v>309.363</v>
      </c>
      <c r="N71" s="90"/>
      <c r="O71" s="41">
        <f t="shared" si="11"/>
        <v>2.5653266331658293</v>
      </c>
      <c r="P71" s="42">
        <f t="shared" si="12"/>
        <v>0.77729396984924626</v>
      </c>
      <c r="Q71" s="91"/>
      <c r="R71" s="92"/>
      <c r="S71" s="92"/>
      <c r="T71" s="92"/>
      <c r="U71" s="92"/>
      <c r="V71" s="18"/>
      <c r="W71" s="88"/>
      <c r="X71" s="20"/>
      <c r="Y71" s="88"/>
    </row>
    <row r="72" spans="1:25">
      <c r="A72" s="87" t="s">
        <v>77</v>
      </c>
      <c r="B72" s="88"/>
      <c r="C72" s="64">
        <v>262</v>
      </c>
      <c r="D72" s="64">
        <v>262</v>
      </c>
      <c r="E72" s="88"/>
      <c r="F72" s="85">
        <v>75985</v>
      </c>
      <c r="G72" s="166">
        <v>919.65935083337251</v>
      </c>
      <c r="H72" s="88"/>
      <c r="I72" s="89">
        <f t="shared" si="10"/>
        <v>290.01908396946567</v>
      </c>
      <c r="J72" s="24">
        <f t="shared" si="9"/>
        <v>3.5101501940205058</v>
      </c>
      <c r="K72" s="88"/>
      <c r="L72" s="85">
        <v>48587</v>
      </c>
      <c r="M72" s="175">
        <v>14721.861000000001</v>
      </c>
      <c r="N72" s="90"/>
      <c r="O72" s="41">
        <f t="shared" si="11"/>
        <v>185.44656488549617</v>
      </c>
      <c r="P72" s="42">
        <f t="shared" si="12"/>
        <v>56.190309160305347</v>
      </c>
      <c r="Q72" s="91"/>
      <c r="R72" s="92"/>
      <c r="S72" s="92"/>
      <c r="T72" s="92"/>
      <c r="U72" s="92"/>
      <c r="V72" s="18"/>
      <c r="W72" s="88"/>
      <c r="X72" s="20"/>
      <c r="Y72" s="88"/>
    </row>
    <row r="73" spans="1:25">
      <c r="A73" s="87" t="s">
        <v>78</v>
      </c>
      <c r="B73" s="88"/>
      <c r="C73" s="64">
        <v>462</v>
      </c>
      <c r="D73" s="64">
        <v>462</v>
      </c>
      <c r="E73" s="88"/>
      <c r="F73" s="85">
        <v>34432</v>
      </c>
      <c r="G73" s="166">
        <v>416.73633964459674</v>
      </c>
      <c r="H73" s="88"/>
      <c r="I73" s="89">
        <f t="shared" si="10"/>
        <v>74.528138528138527</v>
      </c>
      <c r="J73" s="24">
        <f t="shared" si="9"/>
        <v>0.90202670918743888</v>
      </c>
      <c r="K73" s="88"/>
      <c r="L73" s="85">
        <v>20696</v>
      </c>
      <c r="M73" s="175">
        <v>6270.8879999999999</v>
      </c>
      <c r="N73" s="90"/>
      <c r="O73" s="41">
        <f t="shared" si="11"/>
        <v>44.796536796536799</v>
      </c>
      <c r="P73" s="42">
        <f t="shared" si="12"/>
        <v>13.573350649350649</v>
      </c>
      <c r="Q73" s="91"/>
      <c r="R73" s="92"/>
      <c r="S73" s="92"/>
      <c r="T73" s="92"/>
      <c r="U73" s="92"/>
      <c r="V73" s="18"/>
      <c r="W73" s="88"/>
      <c r="X73" s="20"/>
      <c r="Y73" s="88"/>
    </row>
    <row r="74" spans="1:25">
      <c r="A74" s="87" t="s">
        <v>79</v>
      </c>
      <c r="B74" s="88"/>
      <c r="C74" s="64">
        <v>662</v>
      </c>
      <c r="D74" s="64">
        <v>662</v>
      </c>
      <c r="E74" s="88"/>
      <c r="F74" s="85">
        <v>0</v>
      </c>
      <c r="G74" s="166">
        <v>0</v>
      </c>
      <c r="H74" s="88"/>
      <c r="I74" s="89">
        <f t="shared" si="10"/>
        <v>0</v>
      </c>
      <c r="J74" s="24">
        <f t="shared" si="9"/>
        <v>0</v>
      </c>
      <c r="K74" s="88"/>
      <c r="L74" s="85">
        <v>0</v>
      </c>
      <c r="M74" s="175">
        <v>0</v>
      </c>
      <c r="N74" s="90"/>
      <c r="O74" s="41">
        <f t="shared" si="11"/>
        <v>0</v>
      </c>
      <c r="P74" s="42">
        <f t="shared" si="12"/>
        <v>0</v>
      </c>
      <c r="Q74" s="91"/>
      <c r="R74" s="92"/>
      <c r="S74" s="92"/>
      <c r="T74" s="92"/>
      <c r="U74" s="92"/>
      <c r="V74" s="18"/>
      <c r="W74" s="88"/>
      <c r="X74" s="20"/>
      <c r="Y74" s="88"/>
    </row>
    <row r="75" spans="1:25">
      <c r="A75" s="87" t="s">
        <v>80</v>
      </c>
      <c r="B75" s="88"/>
      <c r="C75" s="64">
        <v>735</v>
      </c>
      <c r="D75" s="64">
        <v>735</v>
      </c>
      <c r="E75" s="88"/>
      <c r="F75" s="85">
        <v>145409</v>
      </c>
      <c r="G75" s="166">
        <v>1759.9098051632541</v>
      </c>
      <c r="H75" s="88"/>
      <c r="I75" s="89">
        <f t="shared" si="10"/>
        <v>197.83537414965986</v>
      </c>
      <c r="J75" s="24">
        <f t="shared" si="9"/>
        <v>2.3944351090656517</v>
      </c>
      <c r="K75" s="88"/>
      <c r="L75" s="85">
        <v>27890</v>
      </c>
      <c r="M75" s="175">
        <v>8450.67</v>
      </c>
      <c r="N75" s="90"/>
      <c r="O75" s="41">
        <f t="shared" si="11"/>
        <v>37.945578231292515</v>
      </c>
      <c r="P75" s="42">
        <f t="shared" si="12"/>
        <v>11.497510204081633</v>
      </c>
      <c r="Q75" s="91"/>
      <c r="R75" s="92"/>
      <c r="S75" s="92"/>
      <c r="T75" s="92"/>
      <c r="U75" s="92"/>
      <c r="V75" s="18"/>
      <c r="W75" s="88"/>
      <c r="X75" s="20"/>
      <c r="Y75" s="88"/>
    </row>
    <row r="76" spans="1:25">
      <c r="A76" s="87" t="s">
        <v>81</v>
      </c>
      <c r="B76" s="88"/>
      <c r="C76" s="64">
        <v>1650</v>
      </c>
      <c r="D76" s="64">
        <v>1650</v>
      </c>
      <c r="E76" s="88"/>
      <c r="F76" s="85">
        <v>205804</v>
      </c>
      <c r="G76" s="166">
        <v>2490.8807401317549</v>
      </c>
      <c r="H76" s="88"/>
      <c r="I76" s="89">
        <f t="shared" si="10"/>
        <v>124.72969696969697</v>
      </c>
      <c r="J76" s="24">
        <f t="shared" si="9"/>
        <v>1.5096246909889424</v>
      </c>
      <c r="K76" s="88"/>
      <c r="L76" s="85">
        <v>76189</v>
      </c>
      <c r="M76" s="175">
        <v>23085.267</v>
      </c>
      <c r="N76" s="90"/>
      <c r="O76" s="41">
        <f t="shared" si="11"/>
        <v>46.175151515151512</v>
      </c>
      <c r="P76" s="42">
        <f t="shared" si="12"/>
        <v>13.99107090909091</v>
      </c>
      <c r="Q76" s="91"/>
      <c r="R76" s="92"/>
      <c r="S76" s="92"/>
      <c r="T76" s="92"/>
      <c r="U76" s="92"/>
      <c r="V76" s="18"/>
      <c r="W76" s="88"/>
      <c r="X76" s="20"/>
      <c r="Y76" s="88"/>
    </row>
    <row r="77" spans="1:25">
      <c r="A77" s="87"/>
      <c r="B77" s="19"/>
      <c r="C77" s="64"/>
      <c r="E77" s="19"/>
      <c r="F77" s="92"/>
      <c r="G77" s="87"/>
      <c r="H77" s="19"/>
      <c r="I77" s="89"/>
      <c r="J77" s="40"/>
      <c r="K77" s="19"/>
      <c r="L77" s="93"/>
      <c r="M77" s="94"/>
      <c r="N77" s="38"/>
      <c r="O77" s="41"/>
      <c r="P77" s="42"/>
      <c r="Q77" s="28"/>
      <c r="R77" s="29"/>
      <c r="S77" s="29"/>
      <c r="T77" s="29"/>
      <c r="U77" s="29"/>
      <c r="V77" s="18"/>
      <c r="W77" s="19"/>
      <c r="X77" s="20"/>
      <c r="Y77" s="19"/>
    </row>
    <row r="78" spans="1:25">
      <c r="A78" s="43" t="s">
        <v>30</v>
      </c>
      <c r="B78" s="19"/>
      <c r="C78" s="20"/>
      <c r="D78" s="20"/>
      <c r="E78" s="19"/>
      <c r="F78" s="18"/>
      <c r="G78" s="87"/>
      <c r="H78" s="19"/>
      <c r="I78" s="66">
        <f>F79/D79</f>
        <v>161.75700997122399</v>
      </c>
      <c r="J78" s="45">
        <f>G79/D79</f>
        <v>2.6768121832203988</v>
      </c>
      <c r="K78" s="19"/>
      <c r="L78" s="20"/>
      <c r="M78" s="64"/>
      <c r="N78" s="38"/>
      <c r="O78" s="46">
        <f>L79/C79</f>
        <v>52.218296192197016</v>
      </c>
      <c r="P78" s="46">
        <f>M79/C79</f>
        <v>15.822143746235698</v>
      </c>
      <c r="Q78" s="28"/>
      <c r="R78" s="29"/>
      <c r="S78" s="29"/>
      <c r="T78" s="29"/>
      <c r="U78" s="29"/>
      <c r="V78" s="18"/>
      <c r="W78" s="19"/>
      <c r="X78" s="20"/>
      <c r="Y78" s="19"/>
    </row>
    <row r="79" spans="1:25">
      <c r="A79" s="48" t="s">
        <v>82</v>
      </c>
      <c r="B79" s="49"/>
      <c r="C79" s="50">
        <f>SUM(C61:C78)</f>
        <v>14943</v>
      </c>
      <c r="D79" s="50">
        <f>SUM(D61:D78)</f>
        <v>14943</v>
      </c>
      <c r="E79" s="49"/>
      <c r="F79" s="95">
        <f>SUM(F61:F78)</f>
        <v>2417135</v>
      </c>
      <c r="G79" s="171">
        <v>39999.604453862419</v>
      </c>
      <c r="H79" s="49"/>
      <c r="I79" s="48"/>
      <c r="J79" s="48"/>
      <c r="K79" s="49"/>
      <c r="L79" s="96">
        <f>SUM(L61:L78)</f>
        <v>780298</v>
      </c>
      <c r="M79" s="181">
        <v>236430.29400000002</v>
      </c>
      <c r="N79" s="52"/>
      <c r="O79" s="50"/>
      <c r="P79" s="97"/>
      <c r="Q79" s="54"/>
      <c r="R79" s="48"/>
      <c r="S79" s="48"/>
      <c r="T79" s="48"/>
      <c r="U79" s="48"/>
      <c r="V79" s="48"/>
      <c r="W79" s="49"/>
      <c r="X79" s="50">
        <f>G79+M79</f>
        <v>276429.89845386246</v>
      </c>
      <c r="Y79" s="49"/>
    </row>
    <row r="80" spans="1:25">
      <c r="A80" s="18"/>
      <c r="B80" s="19"/>
      <c r="C80" s="20"/>
      <c r="D80" s="20"/>
      <c r="E80" s="19"/>
      <c r="F80" s="18"/>
      <c r="G80" s="87"/>
      <c r="H80" s="19"/>
      <c r="I80" s="55"/>
      <c r="J80" s="56"/>
      <c r="K80" s="19"/>
      <c r="L80" s="20"/>
      <c r="M80" s="64"/>
      <c r="N80" s="38"/>
      <c r="O80" s="41"/>
      <c r="P80" s="42"/>
      <c r="Q80" s="28"/>
      <c r="R80" s="29"/>
      <c r="S80" s="29"/>
      <c r="T80" s="29"/>
      <c r="U80" s="29"/>
      <c r="V80" s="18"/>
      <c r="W80" s="19"/>
      <c r="X80" s="20"/>
      <c r="Y80" s="19"/>
    </row>
    <row r="81" spans="1:25" ht="18">
      <c r="A81" s="13" t="s">
        <v>83</v>
      </c>
      <c r="B81" s="14"/>
      <c r="C81" s="61"/>
      <c r="D81" s="61"/>
      <c r="E81" s="14"/>
      <c r="F81" s="15"/>
      <c r="G81" s="168"/>
      <c r="H81" s="14"/>
      <c r="I81" s="15"/>
      <c r="J81" s="15"/>
      <c r="K81" s="14"/>
      <c r="L81" s="61"/>
      <c r="M81" s="180"/>
      <c r="N81" s="83"/>
      <c r="O81" s="61"/>
      <c r="P81" s="84"/>
      <c r="Q81" s="16"/>
      <c r="R81" s="15"/>
      <c r="S81" s="15"/>
      <c r="T81" s="15"/>
      <c r="U81" s="15"/>
      <c r="V81" s="15"/>
      <c r="W81" s="14"/>
      <c r="X81" s="61"/>
      <c r="Y81" s="14"/>
    </row>
    <row r="82" spans="1:25">
      <c r="A82" s="87" t="s">
        <v>84</v>
      </c>
      <c r="B82" s="19"/>
      <c r="C82" s="98">
        <v>181</v>
      </c>
      <c r="D82" s="98">
        <v>181</v>
      </c>
      <c r="E82" s="19"/>
      <c r="F82" s="99">
        <v>24288</v>
      </c>
      <c r="G82" s="166">
        <v>1917.343296</v>
      </c>
      <c r="H82" s="19"/>
      <c r="I82" s="100">
        <f>F82/C82</f>
        <v>134.18784530386739</v>
      </c>
      <c r="J82" s="24">
        <f t="shared" ref="J82:J92" si="13">G82/D82</f>
        <v>10.593056883977901</v>
      </c>
      <c r="K82" s="19"/>
      <c r="L82" s="85">
        <v>8162</v>
      </c>
      <c r="M82" s="175">
        <v>2473.0859999999998</v>
      </c>
      <c r="N82" s="38"/>
      <c r="O82" s="41">
        <f t="shared" ref="O82:O92" si="14">L82/D82</f>
        <v>45.093922651933703</v>
      </c>
      <c r="P82" s="42">
        <f t="shared" ref="P82:P92" si="15">M82/D82</f>
        <v>13.66345856353591</v>
      </c>
      <c r="Q82" s="28"/>
      <c r="R82" s="29"/>
      <c r="S82" s="29"/>
      <c r="T82" s="29"/>
      <c r="U82" s="29"/>
      <c r="V82" s="18"/>
      <c r="W82" s="19"/>
      <c r="X82" s="20"/>
      <c r="Y82" s="19"/>
    </row>
    <row r="83" spans="1:25">
      <c r="A83" s="101" t="s">
        <v>85</v>
      </c>
      <c r="B83" s="19"/>
      <c r="C83" s="94">
        <v>1456</v>
      </c>
      <c r="D83" s="94">
        <v>1456</v>
      </c>
      <c r="E83" s="19"/>
      <c r="F83" s="85">
        <v>257191</v>
      </c>
      <c r="G83" s="166">
        <v>20303.171922000001</v>
      </c>
      <c r="H83" s="19"/>
      <c r="I83" s="100">
        <f t="shared" ref="I83:I92" si="16">F83/C83</f>
        <v>176.64217032967034</v>
      </c>
      <c r="J83" s="24">
        <f t="shared" si="13"/>
        <v>13.944486210164836</v>
      </c>
      <c r="K83" s="19"/>
      <c r="L83" s="85">
        <v>479270</v>
      </c>
      <c r="M83" s="175">
        <v>145218.81</v>
      </c>
      <c r="N83" s="38"/>
      <c r="O83" s="41">
        <f t="shared" si="14"/>
        <v>329.16895604395603</v>
      </c>
      <c r="P83" s="42">
        <f t="shared" si="15"/>
        <v>99.738193681318677</v>
      </c>
      <c r="Q83" s="28"/>
      <c r="R83" s="29"/>
      <c r="S83" s="29"/>
      <c r="T83" s="29"/>
      <c r="U83" s="29"/>
      <c r="V83" s="18"/>
      <c r="W83" s="19"/>
      <c r="X83" s="20"/>
      <c r="Y83" s="19"/>
    </row>
    <row r="84" spans="1:25">
      <c r="A84" s="87" t="s">
        <v>86</v>
      </c>
      <c r="B84" s="19"/>
      <c r="C84" s="98">
        <v>1846</v>
      </c>
      <c r="D84" s="98">
        <v>1846</v>
      </c>
      <c r="E84" s="19"/>
      <c r="F84" s="85">
        <v>97089</v>
      </c>
      <c r="G84" s="166">
        <v>1175.0846445095917</v>
      </c>
      <c r="H84" s="19"/>
      <c r="I84" s="100">
        <f t="shared" si="16"/>
        <v>52.594257854821237</v>
      </c>
      <c r="J84" s="24">
        <f t="shared" si="13"/>
        <v>0.63655722887843535</v>
      </c>
      <c r="K84" s="19"/>
      <c r="L84" s="85">
        <v>71292</v>
      </c>
      <c r="M84" s="175">
        <v>21601.475999999999</v>
      </c>
      <c r="N84" s="38"/>
      <c r="O84" s="41">
        <f t="shared" si="14"/>
        <v>38.619718309859152</v>
      </c>
      <c r="P84" s="42">
        <f t="shared" si="15"/>
        <v>11.701774647887323</v>
      </c>
      <c r="Q84" s="28"/>
      <c r="R84" s="29"/>
      <c r="S84" s="29"/>
      <c r="T84" s="29"/>
      <c r="U84" s="29"/>
      <c r="V84" s="18"/>
      <c r="W84" s="19"/>
      <c r="X84" s="20"/>
      <c r="Y84" s="19"/>
    </row>
    <row r="85" spans="1:25">
      <c r="A85" s="102" t="s">
        <v>87</v>
      </c>
      <c r="B85" s="19"/>
      <c r="C85" s="98">
        <v>261</v>
      </c>
      <c r="D85" s="98">
        <v>261</v>
      </c>
      <c r="E85" s="19"/>
      <c r="F85" s="99">
        <v>41212</v>
      </c>
      <c r="G85" s="166">
        <v>498.79583031578528</v>
      </c>
      <c r="H85" s="19"/>
      <c r="I85" s="100">
        <f t="shared" si="16"/>
        <v>157.90038314176246</v>
      </c>
      <c r="J85" s="24">
        <f t="shared" si="13"/>
        <v>1.9110951353095222</v>
      </c>
      <c r="K85" s="19"/>
      <c r="L85" s="85">
        <v>26268</v>
      </c>
      <c r="M85" s="175">
        <v>7959.2039999999997</v>
      </c>
      <c r="N85" s="38"/>
      <c r="O85" s="41">
        <f t="shared" si="14"/>
        <v>100.64367816091954</v>
      </c>
      <c r="P85" s="42">
        <f t="shared" si="15"/>
        <v>30.495034482758619</v>
      </c>
      <c r="Q85" s="28"/>
      <c r="R85" s="29"/>
      <c r="S85" s="29"/>
      <c r="T85" s="29"/>
      <c r="U85" s="29"/>
      <c r="V85" s="18"/>
      <c r="W85" s="19"/>
      <c r="X85" s="20"/>
      <c r="Y85" s="19"/>
    </row>
    <row r="86" spans="1:25">
      <c r="A86" s="87" t="s">
        <v>88</v>
      </c>
      <c r="B86" s="19"/>
      <c r="C86" s="98">
        <v>330</v>
      </c>
      <c r="D86" s="98">
        <v>330</v>
      </c>
      <c r="E86" s="19"/>
      <c r="F86" s="99">
        <v>0</v>
      </c>
      <c r="G86" s="166">
        <v>0</v>
      </c>
      <c r="H86" s="19"/>
      <c r="I86" s="100">
        <f t="shared" si="16"/>
        <v>0</v>
      </c>
      <c r="J86" s="24">
        <f t="shared" si="13"/>
        <v>0</v>
      </c>
      <c r="K86" s="19"/>
      <c r="L86" s="85">
        <v>2992</v>
      </c>
      <c r="M86" s="175">
        <v>906.57600000000002</v>
      </c>
      <c r="N86" s="38"/>
      <c r="O86" s="41">
        <f t="shared" si="14"/>
        <v>9.0666666666666664</v>
      </c>
      <c r="P86" s="42">
        <f t="shared" si="15"/>
        <v>2.7471999999999999</v>
      </c>
      <c r="Q86" s="28"/>
      <c r="R86" s="29"/>
      <c r="S86" s="29"/>
      <c r="T86" s="29"/>
      <c r="U86" s="29"/>
      <c r="V86" s="18"/>
      <c r="W86" s="19"/>
      <c r="X86" s="20"/>
      <c r="Y86" s="19"/>
    </row>
    <row r="87" spans="1:25">
      <c r="A87" s="87" t="s">
        <v>89</v>
      </c>
      <c r="B87" s="19"/>
      <c r="C87" s="98">
        <v>803</v>
      </c>
      <c r="D87" s="98">
        <v>803</v>
      </c>
      <c r="E87" s="19"/>
      <c r="F87" s="99">
        <v>19680</v>
      </c>
      <c r="G87" s="166">
        <v>1553.5785600000002</v>
      </c>
      <c r="H87" s="19"/>
      <c r="I87" s="100">
        <f t="shared" si="16"/>
        <v>24.508094645080945</v>
      </c>
      <c r="J87" s="24">
        <f t="shared" si="13"/>
        <v>1.9347180074719803</v>
      </c>
      <c r="K87" s="19"/>
      <c r="L87" s="85">
        <v>3310</v>
      </c>
      <c r="M87" s="175">
        <v>1002.93</v>
      </c>
      <c r="N87" s="38"/>
      <c r="O87" s="41">
        <f t="shared" si="14"/>
        <v>4.122042341220423</v>
      </c>
      <c r="P87" s="42">
        <f t="shared" si="15"/>
        <v>1.2489788293897883</v>
      </c>
      <c r="Q87" s="28"/>
      <c r="R87" s="29"/>
      <c r="S87" s="29"/>
      <c r="T87" s="29"/>
      <c r="U87" s="29"/>
      <c r="V87" s="18"/>
      <c r="W87" s="19"/>
      <c r="X87" s="20"/>
      <c r="Y87" s="19"/>
    </row>
    <row r="88" spans="1:25">
      <c r="A88" s="101" t="s">
        <v>90</v>
      </c>
      <c r="B88" s="19"/>
      <c r="C88" s="98">
        <v>534</v>
      </c>
      <c r="D88" s="98">
        <v>534</v>
      </c>
      <c r="E88" s="19"/>
      <c r="F88" s="99">
        <v>130000</v>
      </c>
      <c r="G88" s="166">
        <v>1573.4120630168904</v>
      </c>
      <c r="H88" s="19"/>
      <c r="I88" s="100">
        <f t="shared" si="16"/>
        <v>243.44569288389513</v>
      </c>
      <c r="J88" s="24">
        <f t="shared" si="13"/>
        <v>2.9464645374848137</v>
      </c>
      <c r="K88" s="19"/>
      <c r="L88" s="85">
        <v>17310</v>
      </c>
      <c r="M88" s="175">
        <v>5244.93</v>
      </c>
      <c r="N88" s="38"/>
      <c r="O88" s="41">
        <f t="shared" si="14"/>
        <v>32.415730337078649</v>
      </c>
      <c r="P88" s="42">
        <f t="shared" si="15"/>
        <v>9.8219662921348316</v>
      </c>
      <c r="Q88" s="28"/>
      <c r="R88" s="29"/>
      <c r="S88" s="29"/>
      <c r="T88" s="29"/>
      <c r="U88" s="29"/>
      <c r="V88" s="18"/>
      <c r="W88" s="19"/>
      <c r="X88" s="20"/>
      <c r="Y88" s="19"/>
    </row>
    <row r="89" spans="1:25">
      <c r="A89" s="101" t="s">
        <v>91</v>
      </c>
      <c r="B89" s="19"/>
      <c r="C89" s="98">
        <v>273</v>
      </c>
      <c r="D89" s="98">
        <v>273</v>
      </c>
      <c r="E89" s="19"/>
      <c r="F89" s="99">
        <v>117000</v>
      </c>
      <c r="G89" s="166">
        <v>1416.0708567152017</v>
      </c>
      <c r="H89" s="19"/>
      <c r="I89" s="100">
        <f t="shared" si="16"/>
        <v>428.57142857142856</v>
      </c>
      <c r="J89" s="24">
        <f t="shared" si="13"/>
        <v>5.1870727352205188</v>
      </c>
      <c r="K89" s="19"/>
      <c r="L89" s="85">
        <v>40011</v>
      </c>
      <c r="M89" s="175">
        <v>12123.333000000001</v>
      </c>
      <c r="N89" s="38"/>
      <c r="O89" s="41">
        <f t="shared" si="14"/>
        <v>146.56043956043956</v>
      </c>
      <c r="P89" s="42">
        <f t="shared" si="15"/>
        <v>44.407813186813186</v>
      </c>
      <c r="Q89" s="28"/>
      <c r="R89" s="29"/>
      <c r="S89" s="29"/>
      <c r="T89" s="29"/>
      <c r="U89" s="29"/>
      <c r="V89" s="18"/>
      <c r="W89" s="19"/>
      <c r="X89" s="20"/>
      <c r="Y89" s="19"/>
    </row>
    <row r="90" spans="1:25">
      <c r="A90" s="101" t="s">
        <v>92</v>
      </c>
      <c r="B90" s="19"/>
      <c r="C90" s="98">
        <v>126</v>
      </c>
      <c r="D90" s="98">
        <v>126</v>
      </c>
      <c r="E90" s="19"/>
      <c r="F90" s="99">
        <v>21857</v>
      </c>
      <c r="G90" s="166">
        <v>1725.4352940000003</v>
      </c>
      <c r="H90" s="19"/>
      <c r="I90" s="100">
        <f t="shared" si="16"/>
        <v>173.46825396825398</v>
      </c>
      <c r="J90" s="24">
        <f t="shared" si="13"/>
        <v>13.693930904761908</v>
      </c>
      <c r="K90" s="19"/>
      <c r="L90" s="85">
        <v>9406</v>
      </c>
      <c r="M90" s="175">
        <v>2850.018</v>
      </c>
      <c r="N90" s="38"/>
      <c r="O90" s="41">
        <f t="shared" si="14"/>
        <v>74.650793650793645</v>
      </c>
      <c r="P90" s="42">
        <f t="shared" si="15"/>
        <v>22.619190476190475</v>
      </c>
      <c r="Q90" s="28"/>
      <c r="R90" s="29"/>
      <c r="S90" s="29"/>
      <c r="T90" s="29"/>
      <c r="U90" s="29"/>
      <c r="V90" s="18"/>
      <c r="W90" s="19"/>
      <c r="X90" s="20"/>
      <c r="Y90" s="19"/>
    </row>
    <row r="91" spans="1:25">
      <c r="A91" s="101" t="s">
        <v>93</v>
      </c>
      <c r="B91" s="19"/>
      <c r="C91" s="98">
        <v>190</v>
      </c>
      <c r="D91" s="98">
        <v>190</v>
      </c>
      <c r="E91" s="19"/>
      <c r="F91" s="103">
        <v>14000</v>
      </c>
      <c r="G91" s="166">
        <v>1105.1880000000001</v>
      </c>
      <c r="H91" s="19"/>
      <c r="I91" s="100">
        <f t="shared" si="16"/>
        <v>73.684210526315795</v>
      </c>
      <c r="J91" s="24">
        <f t="shared" si="13"/>
        <v>5.8167789473684213</v>
      </c>
      <c r="K91" s="19"/>
      <c r="L91" s="99">
        <v>2704</v>
      </c>
      <c r="M91" s="175">
        <v>819.31200000000001</v>
      </c>
      <c r="N91" s="38"/>
      <c r="O91" s="41">
        <f t="shared" si="14"/>
        <v>14.231578947368421</v>
      </c>
      <c r="P91" s="42">
        <f t="shared" si="15"/>
        <v>4.3121684210526317</v>
      </c>
      <c r="Q91" s="28"/>
      <c r="R91" s="29"/>
      <c r="S91" s="29"/>
      <c r="T91" s="29"/>
      <c r="U91" s="29"/>
      <c r="V91" s="18"/>
      <c r="W91" s="19"/>
      <c r="X91" s="20"/>
      <c r="Y91" s="19"/>
    </row>
    <row r="92" spans="1:25">
      <c r="A92" s="101" t="s">
        <v>94</v>
      </c>
      <c r="B92" s="19"/>
      <c r="C92" s="104">
        <v>2922</v>
      </c>
      <c r="D92" s="104">
        <v>2922</v>
      </c>
      <c r="E92" s="19"/>
      <c r="F92" s="103">
        <v>704670</v>
      </c>
      <c r="G92" s="166">
        <v>55628.059140000005</v>
      </c>
      <c r="H92" s="19"/>
      <c r="I92" s="100">
        <f t="shared" si="16"/>
        <v>241.16016427104722</v>
      </c>
      <c r="J92" s="24">
        <f t="shared" si="13"/>
        <v>19.037665687885013</v>
      </c>
      <c r="K92" s="19"/>
      <c r="L92" s="99">
        <v>211381</v>
      </c>
      <c r="M92" s="175">
        <v>64048.442999999999</v>
      </c>
      <c r="N92" s="38"/>
      <c r="O92" s="41">
        <f t="shared" si="14"/>
        <v>72.341204654346342</v>
      </c>
      <c r="P92" s="42">
        <f t="shared" si="15"/>
        <v>21.919385010266939</v>
      </c>
      <c r="Q92" s="28"/>
      <c r="R92" s="29"/>
      <c r="S92" s="29"/>
      <c r="T92" s="29"/>
      <c r="U92" s="29"/>
      <c r="V92" s="18"/>
      <c r="W92" s="19"/>
      <c r="X92" s="20"/>
      <c r="Y92" s="19"/>
    </row>
    <row r="93" spans="1:25">
      <c r="A93" s="101"/>
      <c r="B93" s="19"/>
      <c r="C93" s="98"/>
      <c r="D93" s="20"/>
      <c r="E93" s="19"/>
      <c r="F93" s="92"/>
      <c r="G93" s="87"/>
      <c r="H93" s="19"/>
      <c r="I93" s="65"/>
      <c r="J93" s="40"/>
      <c r="K93" s="19"/>
      <c r="L93" s="105"/>
      <c r="M93" s="105"/>
      <c r="N93" s="38"/>
      <c r="O93" s="41"/>
      <c r="P93" s="42"/>
      <c r="Q93" s="28"/>
      <c r="R93" s="29"/>
      <c r="S93" s="29"/>
      <c r="T93" s="29"/>
      <c r="U93" s="29"/>
      <c r="V93" s="18"/>
      <c r="W93" s="19"/>
      <c r="X93" s="20"/>
      <c r="Y93" s="19"/>
    </row>
    <row r="94" spans="1:25">
      <c r="A94" s="43" t="s">
        <v>30</v>
      </c>
      <c r="B94" s="19"/>
      <c r="C94" s="20"/>
      <c r="D94" s="20"/>
      <c r="E94" s="19"/>
      <c r="F94" s="18"/>
      <c r="G94" s="87"/>
      <c r="H94" s="19"/>
      <c r="I94" s="66">
        <f>F95/D95</f>
        <v>159.9402600313831</v>
      </c>
      <c r="J94" s="45">
        <f>G95/D95</f>
        <v>9.7395359343821433</v>
      </c>
      <c r="K94" s="19"/>
      <c r="L94" s="20"/>
      <c r="M94" s="64"/>
      <c r="N94" s="38"/>
      <c r="O94" s="46">
        <f>L95/C95</f>
        <v>97.747814391392069</v>
      </c>
      <c r="P94" s="46">
        <f>M95/D95</f>
        <v>29.617587760591796</v>
      </c>
      <c r="Q94" s="28"/>
      <c r="R94" s="29"/>
      <c r="S94" s="29"/>
      <c r="T94" s="29"/>
      <c r="U94" s="29"/>
      <c r="V94" s="18"/>
      <c r="W94" s="19"/>
      <c r="X94" s="20"/>
      <c r="Y94" s="19"/>
    </row>
    <row r="95" spans="1:25">
      <c r="A95" s="106" t="s">
        <v>95</v>
      </c>
      <c r="B95" s="19"/>
      <c r="C95" s="107">
        <f>SUM(C82:C94)</f>
        <v>8922</v>
      </c>
      <c r="D95" s="50">
        <f>SUM(D82:D94)</f>
        <v>8922</v>
      </c>
      <c r="E95" s="19"/>
      <c r="F95" s="95">
        <f>SUM(F82:F94)</f>
        <v>1426987</v>
      </c>
      <c r="G95" s="169">
        <v>86896.139606557481</v>
      </c>
      <c r="H95" s="19"/>
      <c r="I95" s="48"/>
      <c r="J95" s="48"/>
      <c r="K95" s="19"/>
      <c r="L95" s="96">
        <f>SUM(L82:L94)</f>
        <v>872106</v>
      </c>
      <c r="M95" s="181">
        <v>264248.11800000002</v>
      </c>
      <c r="N95" s="38"/>
      <c r="O95" s="50"/>
      <c r="P95" s="97"/>
      <c r="Q95" s="28"/>
      <c r="R95" s="108"/>
      <c r="S95" s="108"/>
      <c r="T95" s="108"/>
      <c r="U95" s="108"/>
      <c r="V95" s="108"/>
      <c r="W95" s="19"/>
      <c r="X95" s="50">
        <f>G95+M95</f>
        <v>351144.25760655751</v>
      </c>
      <c r="Y95" s="19"/>
    </row>
    <row r="96" spans="1:25">
      <c r="A96" s="18"/>
      <c r="B96" s="19"/>
      <c r="C96" s="20"/>
      <c r="D96" s="20"/>
      <c r="E96" s="19"/>
      <c r="F96" s="18"/>
      <c r="G96" s="87"/>
      <c r="H96" s="19"/>
      <c r="I96" s="55"/>
      <c r="J96" s="56"/>
      <c r="K96" s="19"/>
      <c r="L96" s="20"/>
      <c r="M96" s="64"/>
      <c r="N96" s="38"/>
      <c r="O96" s="41"/>
      <c r="P96" s="42"/>
      <c r="Q96" s="28"/>
      <c r="R96" s="29"/>
      <c r="S96" s="29"/>
      <c r="T96" s="29"/>
      <c r="U96" s="29"/>
      <c r="V96" s="18"/>
      <c r="W96" s="19"/>
      <c r="X96" s="20"/>
      <c r="Y96" s="19"/>
    </row>
    <row r="97" spans="1:25" ht="18">
      <c r="A97" s="13" t="s">
        <v>96</v>
      </c>
      <c r="B97" s="14"/>
      <c r="C97" s="61"/>
      <c r="D97" s="61"/>
      <c r="E97" s="14"/>
      <c r="F97" s="15"/>
      <c r="G97" s="168"/>
      <c r="H97" s="14"/>
      <c r="I97" s="15"/>
      <c r="J97" s="15"/>
      <c r="K97" s="14"/>
      <c r="L97" s="61"/>
      <c r="M97" s="180"/>
      <c r="N97" s="83"/>
      <c r="O97" s="61"/>
      <c r="P97" s="84"/>
      <c r="Q97" s="16"/>
      <c r="R97" s="15"/>
      <c r="S97" s="15"/>
      <c r="T97" s="15"/>
      <c r="U97" s="15"/>
      <c r="V97" s="15"/>
      <c r="W97" s="14"/>
      <c r="X97" s="61"/>
      <c r="Y97" s="14"/>
    </row>
    <row r="98" spans="1:25">
      <c r="A98" s="109"/>
      <c r="B98" s="3"/>
      <c r="C98" s="110"/>
      <c r="D98" s="111"/>
      <c r="E98" s="3"/>
      <c r="F98" s="112"/>
      <c r="G98" s="87"/>
      <c r="H98" s="3"/>
      <c r="I98" s="113"/>
      <c r="J98" s="114"/>
      <c r="K98" s="3"/>
      <c r="L98" s="115"/>
      <c r="M98" s="182"/>
      <c r="N98" s="116"/>
      <c r="O98" s="117"/>
      <c r="P98" s="118"/>
      <c r="Q98" s="12"/>
      <c r="R98" s="227" t="s">
        <v>97</v>
      </c>
      <c r="S98" s="228"/>
      <c r="T98" s="227" t="s">
        <v>98</v>
      </c>
      <c r="U98" s="228"/>
      <c r="V98" s="8" t="s">
        <v>99</v>
      </c>
      <c r="W98" s="3"/>
      <c r="X98" s="119"/>
      <c r="Y98" s="3"/>
    </row>
    <row r="99" spans="1:25">
      <c r="A99" s="109"/>
      <c r="B99" s="121"/>
      <c r="C99" s="110"/>
      <c r="D99" s="111"/>
      <c r="E99" s="121"/>
      <c r="F99" s="29"/>
      <c r="G99" s="87"/>
      <c r="H99" s="121"/>
      <c r="I99" s="113"/>
      <c r="J99" s="114"/>
      <c r="K99" s="121"/>
      <c r="L99" s="111"/>
      <c r="M99" s="64"/>
      <c r="N99" s="122"/>
      <c r="O99" s="117"/>
      <c r="P99" s="118"/>
      <c r="Q99" s="123"/>
      <c r="R99" s="124" t="s">
        <v>100</v>
      </c>
      <c r="S99" s="124" t="s">
        <v>101</v>
      </c>
      <c r="T99" s="124" t="s">
        <v>102</v>
      </c>
      <c r="U99" s="124" t="s">
        <v>103</v>
      </c>
      <c r="V99" s="125" t="s">
        <v>104</v>
      </c>
      <c r="W99" s="121"/>
      <c r="X99" s="126"/>
      <c r="Y99" s="121"/>
    </row>
    <row r="100" spans="1:25">
      <c r="A100" s="18" t="s">
        <v>105</v>
      </c>
      <c r="B100" s="121"/>
      <c r="C100" s="20"/>
      <c r="D100" s="20"/>
      <c r="E100" s="121"/>
      <c r="F100" s="18"/>
      <c r="G100" s="87"/>
      <c r="H100" s="121"/>
      <c r="I100" s="55"/>
      <c r="J100" s="56"/>
      <c r="K100" s="121"/>
      <c r="L100" s="20"/>
      <c r="M100" s="64"/>
      <c r="N100" s="122"/>
      <c r="O100" s="41"/>
      <c r="P100" s="42"/>
      <c r="Q100" s="123"/>
      <c r="R100" s="127">
        <v>50769</v>
      </c>
      <c r="S100" s="127">
        <v>308148</v>
      </c>
      <c r="T100" s="128"/>
      <c r="U100" s="128"/>
      <c r="V100" s="18">
        <v>938439</v>
      </c>
      <c r="W100" s="121"/>
      <c r="X100" s="20"/>
      <c r="Y100" s="121"/>
    </row>
    <row r="101" spans="1:25">
      <c r="A101" t="s">
        <v>106</v>
      </c>
      <c r="B101" s="121"/>
      <c r="C101" s="20"/>
      <c r="D101" s="20"/>
      <c r="E101" s="121"/>
      <c r="F101" s="18"/>
      <c r="G101" s="87"/>
      <c r="H101" s="121"/>
      <c r="I101" s="55"/>
      <c r="J101" s="56"/>
      <c r="K101" s="121"/>
      <c r="L101" s="20"/>
      <c r="M101" s="64"/>
      <c r="N101" s="122"/>
      <c r="O101" s="41"/>
      <c r="P101" s="42"/>
      <c r="Q101" s="123"/>
      <c r="R101" s="127">
        <v>7500</v>
      </c>
      <c r="S101" s="128"/>
      <c r="T101" s="128"/>
      <c r="U101" s="128"/>
      <c r="V101" s="18">
        <v>18000</v>
      </c>
      <c r="W101" s="121"/>
      <c r="X101" s="20"/>
      <c r="Y101" s="121"/>
    </row>
    <row r="102" spans="1:25">
      <c r="A102" s="18" t="s">
        <v>107</v>
      </c>
      <c r="B102" s="129"/>
      <c r="C102" s="20"/>
      <c r="D102" s="20"/>
      <c r="E102" s="129"/>
      <c r="F102" s="18"/>
      <c r="G102" s="87"/>
      <c r="H102" s="129"/>
      <c r="I102" s="55"/>
      <c r="J102" s="56"/>
      <c r="K102" s="129"/>
      <c r="L102" s="20"/>
      <c r="M102" s="64"/>
      <c r="N102" s="130"/>
      <c r="O102" s="41"/>
      <c r="P102" s="42"/>
      <c r="Q102" s="131"/>
      <c r="R102" s="127">
        <v>3000</v>
      </c>
      <c r="S102" s="128"/>
      <c r="T102" s="132"/>
      <c r="U102" s="132"/>
      <c r="V102" s="18">
        <v>7200</v>
      </c>
      <c r="W102" s="129"/>
      <c r="X102" s="20"/>
      <c r="Y102" s="129"/>
    </row>
    <row r="103" spans="1:25">
      <c r="A103" s="18" t="s">
        <v>108</v>
      </c>
      <c r="B103" s="129"/>
      <c r="C103" s="20"/>
      <c r="D103" s="20"/>
      <c r="E103" s="129"/>
      <c r="F103" s="18"/>
      <c r="G103" s="87"/>
      <c r="H103" s="129"/>
      <c r="I103" s="55"/>
      <c r="J103" s="56"/>
      <c r="K103" s="129"/>
      <c r="L103" s="20"/>
      <c r="M103" s="64"/>
      <c r="N103" s="130"/>
      <c r="O103" s="41"/>
      <c r="P103" s="42"/>
      <c r="Q103" s="131"/>
      <c r="R103" s="128"/>
      <c r="S103" s="128"/>
      <c r="T103" s="132">
        <v>197414</v>
      </c>
      <c r="U103" s="132">
        <v>26128</v>
      </c>
      <c r="V103" s="18">
        <v>543034</v>
      </c>
      <c r="W103" s="129"/>
      <c r="X103" s="20"/>
      <c r="Y103" s="129"/>
    </row>
    <row r="104" spans="1:25">
      <c r="B104" s="19"/>
      <c r="C104" s="20"/>
      <c r="D104" s="20"/>
      <c r="E104" s="19"/>
      <c r="F104" s="18"/>
      <c r="G104" s="87"/>
      <c r="H104" s="19"/>
      <c r="I104" s="55"/>
      <c r="J104" s="56"/>
      <c r="K104" s="19"/>
      <c r="L104" s="20"/>
      <c r="M104" s="64"/>
      <c r="N104" s="38"/>
      <c r="O104" s="41"/>
      <c r="P104" s="42"/>
      <c r="Q104" s="28"/>
      <c r="R104" s="133"/>
      <c r="S104" s="133"/>
      <c r="T104" s="133"/>
      <c r="U104" s="133"/>
      <c r="V104" s="18"/>
      <c r="W104" s="19"/>
      <c r="X104" s="20"/>
      <c r="Y104" s="19"/>
    </row>
    <row r="105" spans="1:25">
      <c r="A105" s="48" t="s">
        <v>109</v>
      </c>
      <c r="B105" s="134"/>
      <c r="C105" s="135"/>
      <c r="D105" s="135"/>
      <c r="E105" s="134"/>
      <c r="F105" s="108"/>
      <c r="G105" s="172"/>
      <c r="H105" s="134"/>
      <c r="I105" s="48"/>
      <c r="J105" s="48"/>
      <c r="K105" s="134"/>
      <c r="L105" s="135"/>
      <c r="M105" s="183"/>
      <c r="N105" s="52"/>
      <c r="O105" s="50"/>
      <c r="P105" s="97"/>
      <c r="Q105" s="136"/>
      <c r="R105" s="48">
        <f>SUM(R100:R104)</f>
        <v>61269</v>
      </c>
      <c r="S105" s="48">
        <f>SUM(S100:S104)</f>
        <v>308148</v>
      </c>
      <c r="T105" s="51">
        <f>SUM(T103:T104)</f>
        <v>197414</v>
      </c>
      <c r="U105" s="51">
        <f>SUM(U103:U104)</f>
        <v>26128</v>
      </c>
      <c r="V105" s="48">
        <f>SUM(V100:V104)</f>
        <v>1506673</v>
      </c>
      <c r="W105" s="134"/>
      <c r="X105" s="50"/>
      <c r="Y105" s="134"/>
    </row>
    <row r="106" spans="1:25">
      <c r="A106" s="18"/>
      <c r="B106" s="19"/>
      <c r="C106" s="20"/>
      <c r="D106" s="20"/>
      <c r="E106" s="19"/>
      <c r="F106" s="18"/>
      <c r="G106" s="87"/>
      <c r="H106" s="19"/>
      <c r="I106" s="55"/>
      <c r="J106" s="56"/>
      <c r="K106" s="19"/>
      <c r="L106" s="20"/>
      <c r="M106" s="64"/>
      <c r="N106" s="38"/>
      <c r="O106" s="41"/>
      <c r="P106" s="42"/>
      <c r="Q106" s="28"/>
      <c r="R106" s="18"/>
      <c r="S106" s="18"/>
      <c r="T106" s="18"/>
      <c r="U106" s="18"/>
      <c r="V106" s="18"/>
      <c r="W106" s="19"/>
      <c r="X106" s="137"/>
      <c r="Y106" s="19"/>
    </row>
    <row r="107" spans="1:25" ht="18">
      <c r="A107" s="13" t="s">
        <v>110</v>
      </c>
      <c r="B107" s="138"/>
      <c r="C107" s="139"/>
      <c r="D107" s="139"/>
      <c r="E107" s="138"/>
      <c r="F107" s="140"/>
      <c r="G107" s="168"/>
      <c r="H107" s="138"/>
      <c r="I107" s="15"/>
      <c r="J107" s="15"/>
      <c r="K107" s="138"/>
      <c r="L107" s="139"/>
      <c r="M107" s="184"/>
      <c r="N107" s="141"/>
      <c r="O107" s="61"/>
      <c r="P107" s="142"/>
      <c r="Q107" s="143"/>
      <c r="R107" s="140"/>
      <c r="S107" s="140"/>
      <c r="T107" s="140"/>
      <c r="U107" s="140"/>
      <c r="V107" s="140"/>
      <c r="W107" s="138"/>
      <c r="X107" s="139"/>
      <c r="Y107" s="138"/>
    </row>
    <row r="108" spans="1:25">
      <c r="A108" s="18"/>
      <c r="B108" s="3"/>
      <c r="C108" s="144"/>
      <c r="D108" s="20"/>
      <c r="E108" s="3"/>
      <c r="F108" s="145"/>
      <c r="G108" s="87"/>
      <c r="H108" s="3"/>
      <c r="I108" s="55"/>
      <c r="J108" s="56"/>
      <c r="K108" s="3"/>
      <c r="L108" s="144"/>
      <c r="M108" s="185"/>
      <c r="N108" s="116"/>
      <c r="O108" s="41"/>
      <c r="P108" s="146"/>
      <c r="Q108" s="12"/>
      <c r="R108" s="225" t="s">
        <v>97</v>
      </c>
      <c r="S108" s="226"/>
      <c r="T108" s="225" t="s">
        <v>111</v>
      </c>
      <c r="U108" s="226"/>
      <c r="V108" s="6" t="s">
        <v>112</v>
      </c>
      <c r="W108" s="3"/>
      <c r="X108" s="147"/>
      <c r="Y108" s="3"/>
    </row>
    <row r="109" spans="1:25">
      <c r="A109" s="18" t="s">
        <v>1</v>
      </c>
      <c r="B109" s="121"/>
      <c r="C109" s="148" t="s">
        <v>113</v>
      </c>
      <c r="D109" s="20"/>
      <c r="E109" s="121"/>
      <c r="F109" s="7" t="s">
        <v>9</v>
      </c>
      <c r="G109" s="8" t="s">
        <v>10</v>
      </c>
      <c r="H109" s="121"/>
      <c r="I109" s="7" t="s">
        <v>11</v>
      </c>
      <c r="J109" s="10" t="s">
        <v>12</v>
      </c>
      <c r="K109" s="121"/>
      <c r="L109" s="6" t="s">
        <v>13</v>
      </c>
      <c r="M109" s="7" t="s">
        <v>14</v>
      </c>
      <c r="N109" s="12"/>
      <c r="O109" s="11" t="s">
        <v>15</v>
      </c>
      <c r="P109" s="6" t="s">
        <v>16</v>
      </c>
      <c r="Q109" s="123"/>
      <c r="R109" s="8" t="s">
        <v>100</v>
      </c>
      <c r="S109" s="8" t="s">
        <v>101</v>
      </c>
      <c r="T109" s="8" t="s">
        <v>102</v>
      </c>
      <c r="U109" s="8" t="s">
        <v>103</v>
      </c>
      <c r="V109" s="6">
        <v>2016</v>
      </c>
      <c r="W109" s="121"/>
      <c r="X109" s="149"/>
      <c r="Y109" s="121"/>
    </row>
    <row r="110" spans="1:25">
      <c r="A110" s="18"/>
      <c r="B110" s="121"/>
      <c r="C110" s="148">
        <v>2016</v>
      </c>
      <c r="D110" s="148">
        <v>2016</v>
      </c>
      <c r="E110" s="121"/>
      <c r="F110" s="148">
        <v>2016</v>
      </c>
      <c r="G110" s="173">
        <v>2016</v>
      </c>
      <c r="H110" s="121"/>
      <c r="I110" s="148">
        <v>2016</v>
      </c>
      <c r="J110" s="148">
        <v>2016</v>
      </c>
      <c r="K110" s="150"/>
      <c r="L110" s="148">
        <v>2016</v>
      </c>
      <c r="M110" s="186">
        <v>2016</v>
      </c>
      <c r="N110" s="122"/>
      <c r="O110" s="41"/>
      <c r="P110" s="146"/>
      <c r="Q110" s="123"/>
      <c r="R110" s="8"/>
      <c r="S110" s="8"/>
      <c r="T110" s="8"/>
      <c r="U110" s="8"/>
      <c r="V110" s="6"/>
      <c r="W110" s="121"/>
      <c r="X110" s="149"/>
      <c r="Y110" s="121"/>
    </row>
    <row r="111" spans="1:25" ht="18">
      <c r="A111" s="151" t="s">
        <v>114</v>
      </c>
      <c r="B111" s="19"/>
      <c r="C111" s="20"/>
      <c r="D111" s="20"/>
      <c r="E111" s="19"/>
      <c r="F111" s="18"/>
      <c r="G111" s="87"/>
      <c r="H111" s="19"/>
      <c r="I111" s="152">
        <f>F112/C112</f>
        <v>125.7785690208694</v>
      </c>
      <c r="J111" s="45">
        <f>G112/D112</f>
        <v>3.7255656523826306</v>
      </c>
      <c r="K111" s="19"/>
      <c r="L111" s="20"/>
      <c r="M111" s="64"/>
      <c r="N111" s="38"/>
      <c r="O111" s="153">
        <f>L112/C112</f>
        <v>35.088455232404023</v>
      </c>
      <c r="P111" s="154">
        <f>M112/C112</f>
        <v>8.1874617022267042</v>
      </c>
      <c r="Q111" s="28"/>
      <c r="R111" s="18"/>
      <c r="S111" s="18"/>
      <c r="T111" s="18"/>
      <c r="U111" s="18"/>
      <c r="V111" s="18"/>
      <c r="W111" s="19"/>
      <c r="X111" s="20"/>
      <c r="Y111" s="19"/>
    </row>
    <row r="112" spans="1:25" ht="18">
      <c r="A112" s="155" t="s">
        <v>115</v>
      </c>
      <c r="B112" s="156"/>
      <c r="C112" s="157">
        <f>SUM(C16+C22+C46+C58+C79+C95)</f>
        <v>305567</v>
      </c>
      <c r="D112" s="157">
        <f>SUM(D95,D79,D58,D46,D22,D16)</f>
        <v>305567</v>
      </c>
      <c r="E112" s="156"/>
      <c r="F112" s="158">
        <f>F95+F79+F58+F46+F22+F16</f>
        <v>38433780</v>
      </c>
      <c r="G112" s="174">
        <v>1138409.9197016032</v>
      </c>
      <c r="H112" s="156"/>
      <c r="I112" s="48"/>
      <c r="J112" s="48"/>
      <c r="K112" s="156"/>
      <c r="L112" s="157">
        <f>L95+L79+L58+L46+L22+L16</f>
        <v>10721874</v>
      </c>
      <c r="M112" s="187">
        <v>2501818.1099643074</v>
      </c>
      <c r="N112" s="159"/>
      <c r="O112" s="50"/>
      <c r="P112" s="160"/>
      <c r="Q112" s="161"/>
      <c r="R112" s="155">
        <f>R105</f>
        <v>61269</v>
      </c>
      <c r="S112" s="155">
        <f>SUM(S100:S104)</f>
        <v>308148</v>
      </c>
      <c r="T112" s="162">
        <f>T105</f>
        <v>197414</v>
      </c>
      <c r="U112" s="162">
        <f>U105</f>
        <v>26128</v>
      </c>
      <c r="V112" s="158">
        <v>1506673</v>
      </c>
      <c r="W112" s="163"/>
      <c r="X112" s="157">
        <f>G112+M112+V112</f>
        <v>5146901.0296659106</v>
      </c>
      <c r="Y112" s="156"/>
    </row>
  </sheetData>
  <mergeCells count="12">
    <mergeCell ref="C2:D2"/>
    <mergeCell ref="F2:J2"/>
    <mergeCell ref="L2:P2"/>
    <mergeCell ref="R2:V2"/>
    <mergeCell ref="R3:S3"/>
    <mergeCell ref="T3:U3"/>
    <mergeCell ref="R4:S4"/>
    <mergeCell ref="T4:U4"/>
    <mergeCell ref="R98:S98"/>
    <mergeCell ref="T98:U98"/>
    <mergeCell ref="R108:S108"/>
    <mergeCell ref="T108:U1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workbookViewId="0">
      <selection activeCell="B30" sqref="B30"/>
    </sheetView>
  </sheetViews>
  <sheetFormatPr defaultRowHeight="15"/>
  <cols>
    <col min="1" max="1" width="36.28515625" customWidth="1"/>
    <col min="2" max="2" width="31.42578125" customWidth="1"/>
    <col min="3" max="3" width="21" customWidth="1"/>
    <col min="4" max="4" width="12.42578125" customWidth="1"/>
    <col min="5" max="5" width="10.7109375" customWidth="1"/>
    <col min="6" max="6" width="12.28515625" customWidth="1"/>
    <col min="7" max="7" width="22.140625" customWidth="1"/>
    <col min="8" max="8" width="17.5703125" customWidth="1"/>
    <col min="9" max="9" width="5.5703125" customWidth="1"/>
    <col min="10" max="10" width="5.42578125" customWidth="1"/>
    <col min="11" max="11" width="5.85546875" customWidth="1"/>
    <col min="12" max="12" width="4.85546875" customWidth="1"/>
    <col min="13" max="13" width="5.28515625" customWidth="1"/>
    <col min="14" max="14" width="4.140625" customWidth="1"/>
    <col min="15" max="15" width="3.42578125" customWidth="1"/>
    <col min="16" max="16" width="3.7109375" customWidth="1"/>
    <col min="257" max="257" width="36.28515625" customWidth="1"/>
    <col min="258" max="258" width="31.42578125" customWidth="1"/>
    <col min="259" max="259" width="21" customWidth="1"/>
    <col min="260" max="260" width="12.42578125" customWidth="1"/>
    <col min="261" max="261" width="10.7109375" customWidth="1"/>
    <col min="262" max="262" width="12.28515625" customWidth="1"/>
    <col min="263" max="263" width="22.140625" customWidth="1"/>
    <col min="264" max="264" width="17.5703125" customWidth="1"/>
    <col min="265" max="265" width="5.5703125" customWidth="1"/>
    <col min="266" max="266" width="5.42578125" customWidth="1"/>
    <col min="267" max="267" width="5.85546875" customWidth="1"/>
    <col min="268" max="268" width="4.85546875" customWidth="1"/>
    <col min="269" max="269" width="5.28515625" customWidth="1"/>
    <col min="270" max="270" width="4.140625" customWidth="1"/>
    <col min="271" max="271" width="3.42578125" customWidth="1"/>
    <col min="272" max="272" width="3.7109375" customWidth="1"/>
    <col min="513" max="513" width="36.28515625" customWidth="1"/>
    <col min="514" max="514" width="31.42578125" customWidth="1"/>
    <col min="515" max="515" width="21" customWidth="1"/>
    <col min="516" max="516" width="12.42578125" customWidth="1"/>
    <col min="517" max="517" width="10.7109375" customWidth="1"/>
    <col min="518" max="518" width="12.28515625" customWidth="1"/>
    <col min="519" max="519" width="22.140625" customWidth="1"/>
    <col min="520" max="520" width="17.5703125" customWidth="1"/>
    <col min="521" max="521" width="5.5703125" customWidth="1"/>
    <col min="522" max="522" width="5.42578125" customWidth="1"/>
    <col min="523" max="523" width="5.85546875" customWidth="1"/>
    <col min="524" max="524" width="4.85546875" customWidth="1"/>
    <col min="525" max="525" width="5.28515625" customWidth="1"/>
    <col min="526" max="526" width="4.140625" customWidth="1"/>
    <col min="527" max="527" width="3.42578125" customWidth="1"/>
    <col min="528" max="528" width="3.7109375" customWidth="1"/>
    <col min="769" max="769" width="36.28515625" customWidth="1"/>
    <col min="770" max="770" width="31.42578125" customWidth="1"/>
    <col min="771" max="771" width="21" customWidth="1"/>
    <col min="772" max="772" width="12.42578125" customWidth="1"/>
    <col min="773" max="773" width="10.7109375" customWidth="1"/>
    <col min="774" max="774" width="12.28515625" customWidth="1"/>
    <col min="775" max="775" width="22.140625" customWidth="1"/>
    <col min="776" max="776" width="17.5703125" customWidth="1"/>
    <col min="777" max="777" width="5.5703125" customWidth="1"/>
    <col min="778" max="778" width="5.42578125" customWidth="1"/>
    <col min="779" max="779" width="5.85546875" customWidth="1"/>
    <col min="780" max="780" width="4.85546875" customWidth="1"/>
    <col min="781" max="781" width="5.28515625" customWidth="1"/>
    <col min="782" max="782" width="4.140625" customWidth="1"/>
    <col min="783" max="783" width="3.42578125" customWidth="1"/>
    <col min="784" max="784" width="3.7109375" customWidth="1"/>
    <col min="1025" max="1025" width="36.28515625" customWidth="1"/>
    <col min="1026" max="1026" width="31.42578125" customWidth="1"/>
    <col min="1027" max="1027" width="21" customWidth="1"/>
    <col min="1028" max="1028" width="12.42578125" customWidth="1"/>
    <col min="1029" max="1029" width="10.7109375" customWidth="1"/>
    <col min="1030" max="1030" width="12.28515625" customWidth="1"/>
    <col min="1031" max="1031" width="22.140625" customWidth="1"/>
    <col min="1032" max="1032" width="17.5703125" customWidth="1"/>
    <col min="1033" max="1033" width="5.5703125" customWidth="1"/>
    <col min="1034" max="1034" width="5.42578125" customWidth="1"/>
    <col min="1035" max="1035" width="5.85546875" customWidth="1"/>
    <col min="1036" max="1036" width="4.85546875" customWidth="1"/>
    <col min="1037" max="1037" width="5.28515625" customWidth="1"/>
    <col min="1038" max="1038" width="4.140625" customWidth="1"/>
    <col min="1039" max="1039" width="3.42578125" customWidth="1"/>
    <col min="1040" max="1040" width="3.7109375" customWidth="1"/>
    <col min="1281" max="1281" width="36.28515625" customWidth="1"/>
    <col min="1282" max="1282" width="31.42578125" customWidth="1"/>
    <col min="1283" max="1283" width="21" customWidth="1"/>
    <col min="1284" max="1284" width="12.42578125" customWidth="1"/>
    <col min="1285" max="1285" width="10.7109375" customWidth="1"/>
    <col min="1286" max="1286" width="12.28515625" customWidth="1"/>
    <col min="1287" max="1287" width="22.140625" customWidth="1"/>
    <col min="1288" max="1288" width="17.5703125" customWidth="1"/>
    <col min="1289" max="1289" width="5.5703125" customWidth="1"/>
    <col min="1290" max="1290" width="5.42578125" customWidth="1"/>
    <col min="1291" max="1291" width="5.85546875" customWidth="1"/>
    <col min="1292" max="1292" width="4.85546875" customWidth="1"/>
    <col min="1293" max="1293" width="5.28515625" customWidth="1"/>
    <col min="1294" max="1294" width="4.140625" customWidth="1"/>
    <col min="1295" max="1295" width="3.42578125" customWidth="1"/>
    <col min="1296" max="1296" width="3.7109375" customWidth="1"/>
    <col min="1537" max="1537" width="36.28515625" customWidth="1"/>
    <col min="1538" max="1538" width="31.42578125" customWidth="1"/>
    <col min="1539" max="1539" width="21" customWidth="1"/>
    <col min="1540" max="1540" width="12.42578125" customWidth="1"/>
    <col min="1541" max="1541" width="10.7109375" customWidth="1"/>
    <col min="1542" max="1542" width="12.28515625" customWidth="1"/>
    <col min="1543" max="1543" width="22.140625" customWidth="1"/>
    <col min="1544" max="1544" width="17.5703125" customWidth="1"/>
    <col min="1545" max="1545" width="5.5703125" customWidth="1"/>
    <col min="1546" max="1546" width="5.42578125" customWidth="1"/>
    <col min="1547" max="1547" width="5.85546875" customWidth="1"/>
    <col min="1548" max="1548" width="4.85546875" customWidth="1"/>
    <col min="1549" max="1549" width="5.28515625" customWidth="1"/>
    <col min="1550" max="1550" width="4.140625" customWidth="1"/>
    <col min="1551" max="1551" width="3.42578125" customWidth="1"/>
    <col min="1552" max="1552" width="3.7109375" customWidth="1"/>
    <col min="1793" max="1793" width="36.28515625" customWidth="1"/>
    <col min="1794" max="1794" width="31.42578125" customWidth="1"/>
    <col min="1795" max="1795" width="21" customWidth="1"/>
    <col min="1796" max="1796" width="12.42578125" customWidth="1"/>
    <col min="1797" max="1797" width="10.7109375" customWidth="1"/>
    <col min="1798" max="1798" width="12.28515625" customWidth="1"/>
    <col min="1799" max="1799" width="22.140625" customWidth="1"/>
    <col min="1800" max="1800" width="17.5703125" customWidth="1"/>
    <col min="1801" max="1801" width="5.5703125" customWidth="1"/>
    <col min="1802" max="1802" width="5.42578125" customWidth="1"/>
    <col min="1803" max="1803" width="5.85546875" customWidth="1"/>
    <col min="1804" max="1804" width="4.85546875" customWidth="1"/>
    <col min="1805" max="1805" width="5.28515625" customWidth="1"/>
    <col min="1806" max="1806" width="4.140625" customWidth="1"/>
    <col min="1807" max="1807" width="3.42578125" customWidth="1"/>
    <col min="1808" max="1808" width="3.7109375" customWidth="1"/>
    <col min="2049" max="2049" width="36.28515625" customWidth="1"/>
    <col min="2050" max="2050" width="31.42578125" customWidth="1"/>
    <col min="2051" max="2051" width="21" customWidth="1"/>
    <col min="2052" max="2052" width="12.42578125" customWidth="1"/>
    <col min="2053" max="2053" width="10.7109375" customWidth="1"/>
    <col min="2054" max="2054" width="12.28515625" customWidth="1"/>
    <col min="2055" max="2055" width="22.140625" customWidth="1"/>
    <col min="2056" max="2056" width="17.5703125" customWidth="1"/>
    <col min="2057" max="2057" width="5.5703125" customWidth="1"/>
    <col min="2058" max="2058" width="5.42578125" customWidth="1"/>
    <col min="2059" max="2059" width="5.85546875" customWidth="1"/>
    <col min="2060" max="2060" width="4.85546875" customWidth="1"/>
    <col min="2061" max="2061" width="5.28515625" customWidth="1"/>
    <col min="2062" max="2062" width="4.140625" customWidth="1"/>
    <col min="2063" max="2063" width="3.42578125" customWidth="1"/>
    <col min="2064" max="2064" width="3.7109375" customWidth="1"/>
    <col min="2305" max="2305" width="36.28515625" customWidth="1"/>
    <col min="2306" max="2306" width="31.42578125" customWidth="1"/>
    <col min="2307" max="2307" width="21" customWidth="1"/>
    <col min="2308" max="2308" width="12.42578125" customWidth="1"/>
    <col min="2309" max="2309" width="10.7109375" customWidth="1"/>
    <col min="2310" max="2310" width="12.28515625" customWidth="1"/>
    <col min="2311" max="2311" width="22.140625" customWidth="1"/>
    <col min="2312" max="2312" width="17.5703125" customWidth="1"/>
    <col min="2313" max="2313" width="5.5703125" customWidth="1"/>
    <col min="2314" max="2314" width="5.42578125" customWidth="1"/>
    <col min="2315" max="2315" width="5.85546875" customWidth="1"/>
    <col min="2316" max="2316" width="4.85546875" customWidth="1"/>
    <col min="2317" max="2317" width="5.28515625" customWidth="1"/>
    <col min="2318" max="2318" width="4.140625" customWidth="1"/>
    <col min="2319" max="2319" width="3.42578125" customWidth="1"/>
    <col min="2320" max="2320" width="3.7109375" customWidth="1"/>
    <col min="2561" max="2561" width="36.28515625" customWidth="1"/>
    <col min="2562" max="2562" width="31.42578125" customWidth="1"/>
    <col min="2563" max="2563" width="21" customWidth="1"/>
    <col min="2564" max="2564" width="12.42578125" customWidth="1"/>
    <col min="2565" max="2565" width="10.7109375" customWidth="1"/>
    <col min="2566" max="2566" width="12.28515625" customWidth="1"/>
    <col min="2567" max="2567" width="22.140625" customWidth="1"/>
    <col min="2568" max="2568" width="17.5703125" customWidth="1"/>
    <col min="2569" max="2569" width="5.5703125" customWidth="1"/>
    <col min="2570" max="2570" width="5.42578125" customWidth="1"/>
    <col min="2571" max="2571" width="5.85546875" customWidth="1"/>
    <col min="2572" max="2572" width="4.85546875" customWidth="1"/>
    <col min="2573" max="2573" width="5.28515625" customWidth="1"/>
    <col min="2574" max="2574" width="4.140625" customWidth="1"/>
    <col min="2575" max="2575" width="3.42578125" customWidth="1"/>
    <col min="2576" max="2576" width="3.7109375" customWidth="1"/>
    <col min="2817" max="2817" width="36.28515625" customWidth="1"/>
    <col min="2818" max="2818" width="31.42578125" customWidth="1"/>
    <col min="2819" max="2819" width="21" customWidth="1"/>
    <col min="2820" max="2820" width="12.42578125" customWidth="1"/>
    <col min="2821" max="2821" width="10.7109375" customWidth="1"/>
    <col min="2822" max="2822" width="12.28515625" customWidth="1"/>
    <col min="2823" max="2823" width="22.140625" customWidth="1"/>
    <col min="2824" max="2824" width="17.5703125" customWidth="1"/>
    <col min="2825" max="2825" width="5.5703125" customWidth="1"/>
    <col min="2826" max="2826" width="5.42578125" customWidth="1"/>
    <col min="2827" max="2827" width="5.85546875" customWidth="1"/>
    <col min="2828" max="2828" width="4.85546875" customWidth="1"/>
    <col min="2829" max="2829" width="5.28515625" customWidth="1"/>
    <col min="2830" max="2830" width="4.140625" customWidth="1"/>
    <col min="2831" max="2831" width="3.42578125" customWidth="1"/>
    <col min="2832" max="2832" width="3.7109375" customWidth="1"/>
    <col min="3073" max="3073" width="36.28515625" customWidth="1"/>
    <col min="3074" max="3074" width="31.42578125" customWidth="1"/>
    <col min="3075" max="3075" width="21" customWidth="1"/>
    <col min="3076" max="3076" width="12.42578125" customWidth="1"/>
    <col min="3077" max="3077" width="10.7109375" customWidth="1"/>
    <col min="3078" max="3078" width="12.28515625" customWidth="1"/>
    <col min="3079" max="3079" width="22.140625" customWidth="1"/>
    <col min="3080" max="3080" width="17.5703125" customWidth="1"/>
    <col min="3081" max="3081" width="5.5703125" customWidth="1"/>
    <col min="3082" max="3082" width="5.42578125" customWidth="1"/>
    <col min="3083" max="3083" width="5.85546875" customWidth="1"/>
    <col min="3084" max="3084" width="4.85546875" customWidth="1"/>
    <col min="3085" max="3085" width="5.28515625" customWidth="1"/>
    <col min="3086" max="3086" width="4.140625" customWidth="1"/>
    <col min="3087" max="3087" width="3.42578125" customWidth="1"/>
    <col min="3088" max="3088" width="3.7109375" customWidth="1"/>
    <col min="3329" max="3329" width="36.28515625" customWidth="1"/>
    <col min="3330" max="3330" width="31.42578125" customWidth="1"/>
    <col min="3331" max="3331" width="21" customWidth="1"/>
    <col min="3332" max="3332" width="12.42578125" customWidth="1"/>
    <col min="3333" max="3333" width="10.7109375" customWidth="1"/>
    <col min="3334" max="3334" width="12.28515625" customWidth="1"/>
    <col min="3335" max="3335" width="22.140625" customWidth="1"/>
    <col min="3336" max="3336" width="17.5703125" customWidth="1"/>
    <col min="3337" max="3337" width="5.5703125" customWidth="1"/>
    <col min="3338" max="3338" width="5.42578125" customWidth="1"/>
    <col min="3339" max="3339" width="5.85546875" customWidth="1"/>
    <col min="3340" max="3340" width="4.85546875" customWidth="1"/>
    <col min="3341" max="3341" width="5.28515625" customWidth="1"/>
    <col min="3342" max="3342" width="4.140625" customWidth="1"/>
    <col min="3343" max="3343" width="3.42578125" customWidth="1"/>
    <col min="3344" max="3344" width="3.7109375" customWidth="1"/>
    <col min="3585" max="3585" width="36.28515625" customWidth="1"/>
    <col min="3586" max="3586" width="31.42578125" customWidth="1"/>
    <col min="3587" max="3587" width="21" customWidth="1"/>
    <col min="3588" max="3588" width="12.42578125" customWidth="1"/>
    <col min="3589" max="3589" width="10.7109375" customWidth="1"/>
    <col min="3590" max="3590" width="12.28515625" customWidth="1"/>
    <col min="3591" max="3591" width="22.140625" customWidth="1"/>
    <col min="3592" max="3592" width="17.5703125" customWidth="1"/>
    <col min="3593" max="3593" width="5.5703125" customWidth="1"/>
    <col min="3594" max="3594" width="5.42578125" customWidth="1"/>
    <col min="3595" max="3595" width="5.85546875" customWidth="1"/>
    <col min="3596" max="3596" width="4.85546875" customWidth="1"/>
    <col min="3597" max="3597" width="5.28515625" customWidth="1"/>
    <col min="3598" max="3598" width="4.140625" customWidth="1"/>
    <col min="3599" max="3599" width="3.42578125" customWidth="1"/>
    <col min="3600" max="3600" width="3.7109375" customWidth="1"/>
    <col min="3841" max="3841" width="36.28515625" customWidth="1"/>
    <col min="3842" max="3842" width="31.42578125" customWidth="1"/>
    <col min="3843" max="3843" width="21" customWidth="1"/>
    <col min="3844" max="3844" width="12.42578125" customWidth="1"/>
    <col min="3845" max="3845" width="10.7109375" customWidth="1"/>
    <col min="3846" max="3846" width="12.28515625" customWidth="1"/>
    <col min="3847" max="3847" width="22.140625" customWidth="1"/>
    <col min="3848" max="3848" width="17.5703125" customWidth="1"/>
    <col min="3849" max="3849" width="5.5703125" customWidth="1"/>
    <col min="3850" max="3850" width="5.42578125" customWidth="1"/>
    <col min="3851" max="3851" width="5.85546875" customWidth="1"/>
    <col min="3852" max="3852" width="4.85546875" customWidth="1"/>
    <col min="3853" max="3853" width="5.28515625" customWidth="1"/>
    <col min="3854" max="3854" width="4.140625" customWidth="1"/>
    <col min="3855" max="3855" width="3.42578125" customWidth="1"/>
    <col min="3856" max="3856" width="3.7109375" customWidth="1"/>
    <col min="4097" max="4097" width="36.28515625" customWidth="1"/>
    <col min="4098" max="4098" width="31.42578125" customWidth="1"/>
    <col min="4099" max="4099" width="21" customWidth="1"/>
    <col min="4100" max="4100" width="12.42578125" customWidth="1"/>
    <col min="4101" max="4101" width="10.7109375" customWidth="1"/>
    <col min="4102" max="4102" width="12.28515625" customWidth="1"/>
    <col min="4103" max="4103" width="22.140625" customWidth="1"/>
    <col min="4104" max="4104" width="17.5703125" customWidth="1"/>
    <col min="4105" max="4105" width="5.5703125" customWidth="1"/>
    <col min="4106" max="4106" width="5.42578125" customWidth="1"/>
    <col min="4107" max="4107" width="5.85546875" customWidth="1"/>
    <col min="4108" max="4108" width="4.85546875" customWidth="1"/>
    <col min="4109" max="4109" width="5.28515625" customWidth="1"/>
    <col min="4110" max="4110" width="4.140625" customWidth="1"/>
    <col min="4111" max="4111" width="3.42578125" customWidth="1"/>
    <col min="4112" max="4112" width="3.7109375" customWidth="1"/>
    <col min="4353" max="4353" width="36.28515625" customWidth="1"/>
    <col min="4354" max="4354" width="31.42578125" customWidth="1"/>
    <col min="4355" max="4355" width="21" customWidth="1"/>
    <col min="4356" max="4356" width="12.42578125" customWidth="1"/>
    <col min="4357" max="4357" width="10.7109375" customWidth="1"/>
    <col min="4358" max="4358" width="12.28515625" customWidth="1"/>
    <col min="4359" max="4359" width="22.140625" customWidth="1"/>
    <col min="4360" max="4360" width="17.5703125" customWidth="1"/>
    <col min="4361" max="4361" width="5.5703125" customWidth="1"/>
    <col min="4362" max="4362" width="5.42578125" customWidth="1"/>
    <col min="4363" max="4363" width="5.85546875" customWidth="1"/>
    <col min="4364" max="4364" width="4.85546875" customWidth="1"/>
    <col min="4365" max="4365" width="5.28515625" customWidth="1"/>
    <col min="4366" max="4366" width="4.140625" customWidth="1"/>
    <col min="4367" max="4367" width="3.42578125" customWidth="1"/>
    <col min="4368" max="4368" width="3.7109375" customWidth="1"/>
    <col min="4609" max="4609" width="36.28515625" customWidth="1"/>
    <col min="4610" max="4610" width="31.42578125" customWidth="1"/>
    <col min="4611" max="4611" width="21" customWidth="1"/>
    <col min="4612" max="4612" width="12.42578125" customWidth="1"/>
    <col min="4613" max="4613" width="10.7109375" customWidth="1"/>
    <col min="4614" max="4614" width="12.28515625" customWidth="1"/>
    <col min="4615" max="4615" width="22.140625" customWidth="1"/>
    <col min="4616" max="4616" width="17.5703125" customWidth="1"/>
    <col min="4617" max="4617" width="5.5703125" customWidth="1"/>
    <col min="4618" max="4618" width="5.42578125" customWidth="1"/>
    <col min="4619" max="4619" width="5.85546875" customWidth="1"/>
    <col min="4620" max="4620" width="4.85546875" customWidth="1"/>
    <col min="4621" max="4621" width="5.28515625" customWidth="1"/>
    <col min="4622" max="4622" width="4.140625" customWidth="1"/>
    <col min="4623" max="4623" width="3.42578125" customWidth="1"/>
    <col min="4624" max="4624" width="3.7109375" customWidth="1"/>
    <col min="4865" max="4865" width="36.28515625" customWidth="1"/>
    <col min="4866" max="4866" width="31.42578125" customWidth="1"/>
    <col min="4867" max="4867" width="21" customWidth="1"/>
    <col min="4868" max="4868" width="12.42578125" customWidth="1"/>
    <col min="4869" max="4869" width="10.7109375" customWidth="1"/>
    <col min="4870" max="4870" width="12.28515625" customWidth="1"/>
    <col min="4871" max="4871" width="22.140625" customWidth="1"/>
    <col min="4872" max="4872" width="17.5703125" customWidth="1"/>
    <col min="4873" max="4873" width="5.5703125" customWidth="1"/>
    <col min="4874" max="4874" width="5.42578125" customWidth="1"/>
    <col min="4875" max="4875" width="5.85546875" customWidth="1"/>
    <col min="4876" max="4876" width="4.85546875" customWidth="1"/>
    <col min="4877" max="4877" width="5.28515625" customWidth="1"/>
    <col min="4878" max="4878" width="4.140625" customWidth="1"/>
    <col min="4879" max="4879" width="3.42578125" customWidth="1"/>
    <col min="4880" max="4880" width="3.7109375" customWidth="1"/>
    <col min="5121" max="5121" width="36.28515625" customWidth="1"/>
    <col min="5122" max="5122" width="31.42578125" customWidth="1"/>
    <col min="5123" max="5123" width="21" customWidth="1"/>
    <col min="5124" max="5124" width="12.42578125" customWidth="1"/>
    <col min="5125" max="5125" width="10.7109375" customWidth="1"/>
    <col min="5126" max="5126" width="12.28515625" customWidth="1"/>
    <col min="5127" max="5127" width="22.140625" customWidth="1"/>
    <col min="5128" max="5128" width="17.5703125" customWidth="1"/>
    <col min="5129" max="5129" width="5.5703125" customWidth="1"/>
    <col min="5130" max="5130" width="5.42578125" customWidth="1"/>
    <col min="5131" max="5131" width="5.85546875" customWidth="1"/>
    <col min="5132" max="5132" width="4.85546875" customWidth="1"/>
    <col min="5133" max="5133" width="5.28515625" customWidth="1"/>
    <col min="5134" max="5134" width="4.140625" customWidth="1"/>
    <col min="5135" max="5135" width="3.42578125" customWidth="1"/>
    <col min="5136" max="5136" width="3.7109375" customWidth="1"/>
    <col min="5377" max="5377" width="36.28515625" customWidth="1"/>
    <col min="5378" max="5378" width="31.42578125" customWidth="1"/>
    <col min="5379" max="5379" width="21" customWidth="1"/>
    <col min="5380" max="5380" width="12.42578125" customWidth="1"/>
    <col min="5381" max="5381" width="10.7109375" customWidth="1"/>
    <col min="5382" max="5382" width="12.28515625" customWidth="1"/>
    <col min="5383" max="5383" width="22.140625" customWidth="1"/>
    <col min="5384" max="5384" width="17.5703125" customWidth="1"/>
    <col min="5385" max="5385" width="5.5703125" customWidth="1"/>
    <col min="5386" max="5386" width="5.42578125" customWidth="1"/>
    <col min="5387" max="5387" width="5.85546875" customWidth="1"/>
    <col min="5388" max="5388" width="4.85546875" customWidth="1"/>
    <col min="5389" max="5389" width="5.28515625" customWidth="1"/>
    <col min="5390" max="5390" width="4.140625" customWidth="1"/>
    <col min="5391" max="5391" width="3.42578125" customWidth="1"/>
    <col min="5392" max="5392" width="3.7109375" customWidth="1"/>
    <col min="5633" max="5633" width="36.28515625" customWidth="1"/>
    <col min="5634" max="5634" width="31.42578125" customWidth="1"/>
    <col min="5635" max="5635" width="21" customWidth="1"/>
    <col min="5636" max="5636" width="12.42578125" customWidth="1"/>
    <col min="5637" max="5637" width="10.7109375" customWidth="1"/>
    <col min="5638" max="5638" width="12.28515625" customWidth="1"/>
    <col min="5639" max="5639" width="22.140625" customWidth="1"/>
    <col min="5640" max="5640" width="17.5703125" customWidth="1"/>
    <col min="5641" max="5641" width="5.5703125" customWidth="1"/>
    <col min="5642" max="5642" width="5.42578125" customWidth="1"/>
    <col min="5643" max="5643" width="5.85546875" customWidth="1"/>
    <col min="5644" max="5644" width="4.85546875" customWidth="1"/>
    <col min="5645" max="5645" width="5.28515625" customWidth="1"/>
    <col min="5646" max="5646" width="4.140625" customWidth="1"/>
    <col min="5647" max="5647" width="3.42578125" customWidth="1"/>
    <col min="5648" max="5648" width="3.7109375" customWidth="1"/>
    <col min="5889" max="5889" width="36.28515625" customWidth="1"/>
    <col min="5890" max="5890" width="31.42578125" customWidth="1"/>
    <col min="5891" max="5891" width="21" customWidth="1"/>
    <col min="5892" max="5892" width="12.42578125" customWidth="1"/>
    <col min="5893" max="5893" width="10.7109375" customWidth="1"/>
    <col min="5894" max="5894" width="12.28515625" customWidth="1"/>
    <col min="5895" max="5895" width="22.140625" customWidth="1"/>
    <col min="5896" max="5896" width="17.5703125" customWidth="1"/>
    <col min="5897" max="5897" width="5.5703125" customWidth="1"/>
    <col min="5898" max="5898" width="5.42578125" customWidth="1"/>
    <col min="5899" max="5899" width="5.85546875" customWidth="1"/>
    <col min="5900" max="5900" width="4.85546875" customWidth="1"/>
    <col min="5901" max="5901" width="5.28515625" customWidth="1"/>
    <col min="5902" max="5902" width="4.140625" customWidth="1"/>
    <col min="5903" max="5903" width="3.42578125" customWidth="1"/>
    <col min="5904" max="5904" width="3.7109375" customWidth="1"/>
    <col min="6145" max="6145" width="36.28515625" customWidth="1"/>
    <col min="6146" max="6146" width="31.42578125" customWidth="1"/>
    <col min="6147" max="6147" width="21" customWidth="1"/>
    <col min="6148" max="6148" width="12.42578125" customWidth="1"/>
    <col min="6149" max="6149" width="10.7109375" customWidth="1"/>
    <col min="6150" max="6150" width="12.28515625" customWidth="1"/>
    <col min="6151" max="6151" width="22.140625" customWidth="1"/>
    <col min="6152" max="6152" width="17.5703125" customWidth="1"/>
    <col min="6153" max="6153" width="5.5703125" customWidth="1"/>
    <col min="6154" max="6154" width="5.42578125" customWidth="1"/>
    <col min="6155" max="6155" width="5.85546875" customWidth="1"/>
    <col min="6156" max="6156" width="4.85546875" customWidth="1"/>
    <col min="6157" max="6157" width="5.28515625" customWidth="1"/>
    <col min="6158" max="6158" width="4.140625" customWidth="1"/>
    <col min="6159" max="6159" width="3.42578125" customWidth="1"/>
    <col min="6160" max="6160" width="3.7109375" customWidth="1"/>
    <col min="6401" max="6401" width="36.28515625" customWidth="1"/>
    <col min="6402" max="6402" width="31.42578125" customWidth="1"/>
    <col min="6403" max="6403" width="21" customWidth="1"/>
    <col min="6404" max="6404" width="12.42578125" customWidth="1"/>
    <col min="6405" max="6405" width="10.7109375" customWidth="1"/>
    <col min="6406" max="6406" width="12.28515625" customWidth="1"/>
    <col min="6407" max="6407" width="22.140625" customWidth="1"/>
    <col min="6408" max="6408" width="17.5703125" customWidth="1"/>
    <col min="6409" max="6409" width="5.5703125" customWidth="1"/>
    <col min="6410" max="6410" width="5.42578125" customWidth="1"/>
    <col min="6411" max="6411" width="5.85546875" customWidth="1"/>
    <col min="6412" max="6412" width="4.85546875" customWidth="1"/>
    <col min="6413" max="6413" width="5.28515625" customWidth="1"/>
    <col min="6414" max="6414" width="4.140625" customWidth="1"/>
    <col min="6415" max="6415" width="3.42578125" customWidth="1"/>
    <col min="6416" max="6416" width="3.7109375" customWidth="1"/>
    <col min="6657" max="6657" width="36.28515625" customWidth="1"/>
    <col min="6658" max="6658" width="31.42578125" customWidth="1"/>
    <col min="6659" max="6659" width="21" customWidth="1"/>
    <col min="6660" max="6660" width="12.42578125" customWidth="1"/>
    <col min="6661" max="6661" width="10.7109375" customWidth="1"/>
    <col min="6662" max="6662" width="12.28515625" customWidth="1"/>
    <col min="6663" max="6663" width="22.140625" customWidth="1"/>
    <col min="6664" max="6664" width="17.5703125" customWidth="1"/>
    <col min="6665" max="6665" width="5.5703125" customWidth="1"/>
    <col min="6666" max="6666" width="5.42578125" customWidth="1"/>
    <col min="6667" max="6667" width="5.85546875" customWidth="1"/>
    <col min="6668" max="6668" width="4.85546875" customWidth="1"/>
    <col min="6669" max="6669" width="5.28515625" customWidth="1"/>
    <col min="6670" max="6670" width="4.140625" customWidth="1"/>
    <col min="6671" max="6671" width="3.42578125" customWidth="1"/>
    <col min="6672" max="6672" width="3.7109375" customWidth="1"/>
    <col min="6913" max="6913" width="36.28515625" customWidth="1"/>
    <col min="6914" max="6914" width="31.42578125" customWidth="1"/>
    <col min="6915" max="6915" width="21" customWidth="1"/>
    <col min="6916" max="6916" width="12.42578125" customWidth="1"/>
    <col min="6917" max="6917" width="10.7109375" customWidth="1"/>
    <col min="6918" max="6918" width="12.28515625" customWidth="1"/>
    <col min="6919" max="6919" width="22.140625" customWidth="1"/>
    <col min="6920" max="6920" width="17.5703125" customWidth="1"/>
    <col min="6921" max="6921" width="5.5703125" customWidth="1"/>
    <col min="6922" max="6922" width="5.42578125" customWidth="1"/>
    <col min="6923" max="6923" width="5.85546875" customWidth="1"/>
    <col min="6924" max="6924" width="4.85546875" customWidth="1"/>
    <col min="6925" max="6925" width="5.28515625" customWidth="1"/>
    <col min="6926" max="6926" width="4.140625" customWidth="1"/>
    <col min="6927" max="6927" width="3.42578125" customWidth="1"/>
    <col min="6928" max="6928" width="3.7109375" customWidth="1"/>
    <col min="7169" max="7169" width="36.28515625" customWidth="1"/>
    <col min="7170" max="7170" width="31.42578125" customWidth="1"/>
    <col min="7171" max="7171" width="21" customWidth="1"/>
    <col min="7172" max="7172" width="12.42578125" customWidth="1"/>
    <col min="7173" max="7173" width="10.7109375" customWidth="1"/>
    <col min="7174" max="7174" width="12.28515625" customWidth="1"/>
    <col min="7175" max="7175" width="22.140625" customWidth="1"/>
    <col min="7176" max="7176" width="17.5703125" customWidth="1"/>
    <col min="7177" max="7177" width="5.5703125" customWidth="1"/>
    <col min="7178" max="7178" width="5.42578125" customWidth="1"/>
    <col min="7179" max="7179" width="5.85546875" customWidth="1"/>
    <col min="7180" max="7180" width="4.85546875" customWidth="1"/>
    <col min="7181" max="7181" width="5.28515625" customWidth="1"/>
    <col min="7182" max="7182" width="4.140625" customWidth="1"/>
    <col min="7183" max="7183" width="3.42578125" customWidth="1"/>
    <col min="7184" max="7184" width="3.7109375" customWidth="1"/>
    <col min="7425" max="7425" width="36.28515625" customWidth="1"/>
    <col min="7426" max="7426" width="31.42578125" customWidth="1"/>
    <col min="7427" max="7427" width="21" customWidth="1"/>
    <col min="7428" max="7428" width="12.42578125" customWidth="1"/>
    <col min="7429" max="7429" width="10.7109375" customWidth="1"/>
    <col min="7430" max="7430" width="12.28515625" customWidth="1"/>
    <col min="7431" max="7431" width="22.140625" customWidth="1"/>
    <col min="7432" max="7432" width="17.5703125" customWidth="1"/>
    <col min="7433" max="7433" width="5.5703125" customWidth="1"/>
    <col min="7434" max="7434" width="5.42578125" customWidth="1"/>
    <col min="7435" max="7435" width="5.85546875" customWidth="1"/>
    <col min="7436" max="7436" width="4.85546875" customWidth="1"/>
    <col min="7437" max="7437" width="5.28515625" customWidth="1"/>
    <col min="7438" max="7438" width="4.140625" customWidth="1"/>
    <col min="7439" max="7439" width="3.42578125" customWidth="1"/>
    <col min="7440" max="7440" width="3.7109375" customWidth="1"/>
    <col min="7681" max="7681" width="36.28515625" customWidth="1"/>
    <col min="7682" max="7682" width="31.42578125" customWidth="1"/>
    <col min="7683" max="7683" width="21" customWidth="1"/>
    <col min="7684" max="7684" width="12.42578125" customWidth="1"/>
    <col min="7685" max="7685" width="10.7109375" customWidth="1"/>
    <col min="7686" max="7686" width="12.28515625" customWidth="1"/>
    <col min="7687" max="7687" width="22.140625" customWidth="1"/>
    <col min="7688" max="7688" width="17.5703125" customWidth="1"/>
    <col min="7689" max="7689" width="5.5703125" customWidth="1"/>
    <col min="7690" max="7690" width="5.42578125" customWidth="1"/>
    <col min="7691" max="7691" width="5.85546875" customWidth="1"/>
    <col min="7692" max="7692" width="4.85546875" customWidth="1"/>
    <col min="7693" max="7693" width="5.28515625" customWidth="1"/>
    <col min="7694" max="7694" width="4.140625" customWidth="1"/>
    <col min="7695" max="7695" width="3.42578125" customWidth="1"/>
    <col min="7696" max="7696" width="3.7109375" customWidth="1"/>
    <col min="7937" max="7937" width="36.28515625" customWidth="1"/>
    <col min="7938" max="7938" width="31.42578125" customWidth="1"/>
    <col min="7939" max="7939" width="21" customWidth="1"/>
    <col min="7940" max="7940" width="12.42578125" customWidth="1"/>
    <col min="7941" max="7941" width="10.7109375" customWidth="1"/>
    <col min="7942" max="7942" width="12.28515625" customWidth="1"/>
    <col min="7943" max="7943" width="22.140625" customWidth="1"/>
    <col min="7944" max="7944" width="17.5703125" customWidth="1"/>
    <col min="7945" max="7945" width="5.5703125" customWidth="1"/>
    <col min="7946" max="7946" width="5.42578125" customWidth="1"/>
    <col min="7947" max="7947" width="5.85546875" customWidth="1"/>
    <col min="7948" max="7948" width="4.85546875" customWidth="1"/>
    <col min="7949" max="7949" width="5.28515625" customWidth="1"/>
    <col min="7950" max="7950" width="4.140625" customWidth="1"/>
    <col min="7951" max="7951" width="3.42578125" customWidth="1"/>
    <col min="7952" max="7952" width="3.7109375" customWidth="1"/>
    <col min="8193" max="8193" width="36.28515625" customWidth="1"/>
    <col min="8194" max="8194" width="31.42578125" customWidth="1"/>
    <col min="8195" max="8195" width="21" customWidth="1"/>
    <col min="8196" max="8196" width="12.42578125" customWidth="1"/>
    <col min="8197" max="8197" width="10.7109375" customWidth="1"/>
    <col min="8198" max="8198" width="12.28515625" customWidth="1"/>
    <col min="8199" max="8199" width="22.140625" customWidth="1"/>
    <col min="8200" max="8200" width="17.5703125" customWidth="1"/>
    <col min="8201" max="8201" width="5.5703125" customWidth="1"/>
    <col min="8202" max="8202" width="5.42578125" customWidth="1"/>
    <col min="8203" max="8203" width="5.85546875" customWidth="1"/>
    <col min="8204" max="8204" width="4.85546875" customWidth="1"/>
    <col min="8205" max="8205" width="5.28515625" customWidth="1"/>
    <col min="8206" max="8206" width="4.140625" customWidth="1"/>
    <col min="8207" max="8207" width="3.42578125" customWidth="1"/>
    <col min="8208" max="8208" width="3.7109375" customWidth="1"/>
    <col min="8449" max="8449" width="36.28515625" customWidth="1"/>
    <col min="8450" max="8450" width="31.42578125" customWidth="1"/>
    <col min="8451" max="8451" width="21" customWidth="1"/>
    <col min="8452" max="8452" width="12.42578125" customWidth="1"/>
    <col min="8453" max="8453" width="10.7109375" customWidth="1"/>
    <col min="8454" max="8454" width="12.28515625" customWidth="1"/>
    <col min="8455" max="8455" width="22.140625" customWidth="1"/>
    <col min="8456" max="8456" width="17.5703125" customWidth="1"/>
    <col min="8457" max="8457" width="5.5703125" customWidth="1"/>
    <col min="8458" max="8458" width="5.42578125" customWidth="1"/>
    <col min="8459" max="8459" width="5.85546875" customWidth="1"/>
    <col min="8460" max="8460" width="4.85546875" customWidth="1"/>
    <col min="8461" max="8461" width="5.28515625" customWidth="1"/>
    <col min="8462" max="8462" width="4.140625" customWidth="1"/>
    <col min="8463" max="8463" width="3.42578125" customWidth="1"/>
    <col min="8464" max="8464" width="3.7109375" customWidth="1"/>
    <col min="8705" max="8705" width="36.28515625" customWidth="1"/>
    <col min="8706" max="8706" width="31.42578125" customWidth="1"/>
    <col min="8707" max="8707" width="21" customWidth="1"/>
    <col min="8708" max="8708" width="12.42578125" customWidth="1"/>
    <col min="8709" max="8709" width="10.7109375" customWidth="1"/>
    <col min="8710" max="8710" width="12.28515625" customWidth="1"/>
    <col min="8711" max="8711" width="22.140625" customWidth="1"/>
    <col min="8712" max="8712" width="17.5703125" customWidth="1"/>
    <col min="8713" max="8713" width="5.5703125" customWidth="1"/>
    <col min="8714" max="8714" width="5.42578125" customWidth="1"/>
    <col min="8715" max="8715" width="5.85546875" customWidth="1"/>
    <col min="8716" max="8716" width="4.85546875" customWidth="1"/>
    <col min="8717" max="8717" width="5.28515625" customWidth="1"/>
    <col min="8718" max="8718" width="4.140625" customWidth="1"/>
    <col min="8719" max="8719" width="3.42578125" customWidth="1"/>
    <col min="8720" max="8720" width="3.7109375" customWidth="1"/>
    <col min="8961" max="8961" width="36.28515625" customWidth="1"/>
    <col min="8962" max="8962" width="31.42578125" customWidth="1"/>
    <col min="8963" max="8963" width="21" customWidth="1"/>
    <col min="8964" max="8964" width="12.42578125" customWidth="1"/>
    <col min="8965" max="8965" width="10.7109375" customWidth="1"/>
    <col min="8966" max="8966" width="12.28515625" customWidth="1"/>
    <col min="8967" max="8967" width="22.140625" customWidth="1"/>
    <col min="8968" max="8968" width="17.5703125" customWidth="1"/>
    <col min="8969" max="8969" width="5.5703125" customWidth="1"/>
    <col min="8970" max="8970" width="5.42578125" customWidth="1"/>
    <col min="8971" max="8971" width="5.85546875" customWidth="1"/>
    <col min="8972" max="8972" width="4.85546875" customWidth="1"/>
    <col min="8973" max="8973" width="5.28515625" customWidth="1"/>
    <col min="8974" max="8974" width="4.140625" customWidth="1"/>
    <col min="8975" max="8975" width="3.42578125" customWidth="1"/>
    <col min="8976" max="8976" width="3.7109375" customWidth="1"/>
    <col min="9217" max="9217" width="36.28515625" customWidth="1"/>
    <col min="9218" max="9218" width="31.42578125" customWidth="1"/>
    <col min="9219" max="9219" width="21" customWidth="1"/>
    <col min="9220" max="9220" width="12.42578125" customWidth="1"/>
    <col min="9221" max="9221" width="10.7109375" customWidth="1"/>
    <col min="9222" max="9222" width="12.28515625" customWidth="1"/>
    <col min="9223" max="9223" width="22.140625" customWidth="1"/>
    <col min="9224" max="9224" width="17.5703125" customWidth="1"/>
    <col min="9225" max="9225" width="5.5703125" customWidth="1"/>
    <col min="9226" max="9226" width="5.42578125" customWidth="1"/>
    <col min="9227" max="9227" width="5.85546875" customWidth="1"/>
    <col min="9228" max="9228" width="4.85546875" customWidth="1"/>
    <col min="9229" max="9229" width="5.28515625" customWidth="1"/>
    <col min="9230" max="9230" width="4.140625" customWidth="1"/>
    <col min="9231" max="9231" width="3.42578125" customWidth="1"/>
    <col min="9232" max="9232" width="3.7109375" customWidth="1"/>
    <col min="9473" max="9473" width="36.28515625" customWidth="1"/>
    <col min="9474" max="9474" width="31.42578125" customWidth="1"/>
    <col min="9475" max="9475" width="21" customWidth="1"/>
    <col min="9476" max="9476" width="12.42578125" customWidth="1"/>
    <col min="9477" max="9477" width="10.7109375" customWidth="1"/>
    <col min="9478" max="9478" width="12.28515625" customWidth="1"/>
    <col min="9479" max="9479" width="22.140625" customWidth="1"/>
    <col min="9480" max="9480" width="17.5703125" customWidth="1"/>
    <col min="9481" max="9481" width="5.5703125" customWidth="1"/>
    <col min="9482" max="9482" width="5.42578125" customWidth="1"/>
    <col min="9483" max="9483" width="5.85546875" customWidth="1"/>
    <col min="9484" max="9484" width="4.85546875" customWidth="1"/>
    <col min="9485" max="9485" width="5.28515625" customWidth="1"/>
    <col min="9486" max="9486" width="4.140625" customWidth="1"/>
    <col min="9487" max="9487" width="3.42578125" customWidth="1"/>
    <col min="9488" max="9488" width="3.7109375" customWidth="1"/>
    <col min="9729" max="9729" width="36.28515625" customWidth="1"/>
    <col min="9730" max="9730" width="31.42578125" customWidth="1"/>
    <col min="9731" max="9731" width="21" customWidth="1"/>
    <col min="9732" max="9732" width="12.42578125" customWidth="1"/>
    <col min="9733" max="9733" width="10.7109375" customWidth="1"/>
    <col min="9734" max="9734" width="12.28515625" customWidth="1"/>
    <col min="9735" max="9735" width="22.140625" customWidth="1"/>
    <col min="9736" max="9736" width="17.5703125" customWidth="1"/>
    <col min="9737" max="9737" width="5.5703125" customWidth="1"/>
    <col min="9738" max="9738" width="5.42578125" customWidth="1"/>
    <col min="9739" max="9739" width="5.85546875" customWidth="1"/>
    <col min="9740" max="9740" width="4.85546875" customWidth="1"/>
    <col min="9741" max="9741" width="5.28515625" customWidth="1"/>
    <col min="9742" max="9742" width="4.140625" customWidth="1"/>
    <col min="9743" max="9743" width="3.42578125" customWidth="1"/>
    <col min="9744" max="9744" width="3.7109375" customWidth="1"/>
    <col min="9985" max="9985" width="36.28515625" customWidth="1"/>
    <col min="9986" max="9986" width="31.42578125" customWidth="1"/>
    <col min="9987" max="9987" width="21" customWidth="1"/>
    <col min="9988" max="9988" width="12.42578125" customWidth="1"/>
    <col min="9989" max="9989" width="10.7109375" customWidth="1"/>
    <col min="9990" max="9990" width="12.28515625" customWidth="1"/>
    <col min="9991" max="9991" width="22.140625" customWidth="1"/>
    <col min="9992" max="9992" width="17.5703125" customWidth="1"/>
    <col min="9993" max="9993" width="5.5703125" customWidth="1"/>
    <col min="9994" max="9994" width="5.42578125" customWidth="1"/>
    <col min="9995" max="9995" width="5.85546875" customWidth="1"/>
    <col min="9996" max="9996" width="4.85546875" customWidth="1"/>
    <col min="9997" max="9997" width="5.28515625" customWidth="1"/>
    <col min="9998" max="9998" width="4.140625" customWidth="1"/>
    <col min="9999" max="9999" width="3.42578125" customWidth="1"/>
    <col min="10000" max="10000" width="3.7109375" customWidth="1"/>
    <col min="10241" max="10241" width="36.28515625" customWidth="1"/>
    <col min="10242" max="10242" width="31.42578125" customWidth="1"/>
    <col min="10243" max="10243" width="21" customWidth="1"/>
    <col min="10244" max="10244" width="12.42578125" customWidth="1"/>
    <col min="10245" max="10245" width="10.7109375" customWidth="1"/>
    <col min="10246" max="10246" width="12.28515625" customWidth="1"/>
    <col min="10247" max="10247" width="22.140625" customWidth="1"/>
    <col min="10248" max="10248" width="17.5703125" customWidth="1"/>
    <col min="10249" max="10249" width="5.5703125" customWidth="1"/>
    <col min="10250" max="10250" width="5.42578125" customWidth="1"/>
    <col min="10251" max="10251" width="5.85546875" customWidth="1"/>
    <col min="10252" max="10252" width="4.85546875" customWidth="1"/>
    <col min="10253" max="10253" width="5.28515625" customWidth="1"/>
    <col min="10254" max="10254" width="4.140625" customWidth="1"/>
    <col min="10255" max="10255" width="3.42578125" customWidth="1"/>
    <col min="10256" max="10256" width="3.7109375" customWidth="1"/>
    <col min="10497" max="10497" width="36.28515625" customWidth="1"/>
    <col min="10498" max="10498" width="31.42578125" customWidth="1"/>
    <col min="10499" max="10499" width="21" customWidth="1"/>
    <col min="10500" max="10500" width="12.42578125" customWidth="1"/>
    <col min="10501" max="10501" width="10.7109375" customWidth="1"/>
    <col min="10502" max="10502" width="12.28515625" customWidth="1"/>
    <col min="10503" max="10503" width="22.140625" customWidth="1"/>
    <col min="10504" max="10504" width="17.5703125" customWidth="1"/>
    <col min="10505" max="10505" width="5.5703125" customWidth="1"/>
    <col min="10506" max="10506" width="5.42578125" customWidth="1"/>
    <col min="10507" max="10507" width="5.85546875" customWidth="1"/>
    <col min="10508" max="10508" width="4.85546875" customWidth="1"/>
    <col min="10509" max="10509" width="5.28515625" customWidth="1"/>
    <col min="10510" max="10510" width="4.140625" customWidth="1"/>
    <col min="10511" max="10511" width="3.42578125" customWidth="1"/>
    <col min="10512" max="10512" width="3.7109375" customWidth="1"/>
    <col min="10753" max="10753" width="36.28515625" customWidth="1"/>
    <col min="10754" max="10754" width="31.42578125" customWidth="1"/>
    <col min="10755" max="10755" width="21" customWidth="1"/>
    <col min="10756" max="10756" width="12.42578125" customWidth="1"/>
    <col min="10757" max="10757" width="10.7109375" customWidth="1"/>
    <col min="10758" max="10758" width="12.28515625" customWidth="1"/>
    <col min="10759" max="10759" width="22.140625" customWidth="1"/>
    <col min="10760" max="10760" width="17.5703125" customWidth="1"/>
    <col min="10761" max="10761" width="5.5703125" customWidth="1"/>
    <col min="10762" max="10762" width="5.42578125" customWidth="1"/>
    <col min="10763" max="10763" width="5.85546875" customWidth="1"/>
    <col min="10764" max="10764" width="4.85546875" customWidth="1"/>
    <col min="10765" max="10765" width="5.28515625" customWidth="1"/>
    <col min="10766" max="10766" width="4.140625" customWidth="1"/>
    <col min="10767" max="10767" width="3.42578125" customWidth="1"/>
    <col min="10768" max="10768" width="3.7109375" customWidth="1"/>
    <col min="11009" max="11009" width="36.28515625" customWidth="1"/>
    <col min="11010" max="11010" width="31.42578125" customWidth="1"/>
    <col min="11011" max="11011" width="21" customWidth="1"/>
    <col min="11012" max="11012" width="12.42578125" customWidth="1"/>
    <col min="11013" max="11013" width="10.7109375" customWidth="1"/>
    <col min="11014" max="11014" width="12.28515625" customWidth="1"/>
    <col min="11015" max="11015" width="22.140625" customWidth="1"/>
    <col min="11016" max="11016" width="17.5703125" customWidth="1"/>
    <col min="11017" max="11017" width="5.5703125" customWidth="1"/>
    <col min="11018" max="11018" width="5.42578125" customWidth="1"/>
    <col min="11019" max="11019" width="5.85546875" customWidth="1"/>
    <col min="11020" max="11020" width="4.85546875" customWidth="1"/>
    <col min="11021" max="11021" width="5.28515625" customWidth="1"/>
    <col min="11022" max="11022" width="4.140625" customWidth="1"/>
    <col min="11023" max="11023" width="3.42578125" customWidth="1"/>
    <col min="11024" max="11024" width="3.7109375" customWidth="1"/>
    <col min="11265" max="11265" width="36.28515625" customWidth="1"/>
    <col min="11266" max="11266" width="31.42578125" customWidth="1"/>
    <col min="11267" max="11267" width="21" customWidth="1"/>
    <col min="11268" max="11268" width="12.42578125" customWidth="1"/>
    <col min="11269" max="11269" width="10.7109375" customWidth="1"/>
    <col min="11270" max="11270" width="12.28515625" customWidth="1"/>
    <col min="11271" max="11271" width="22.140625" customWidth="1"/>
    <col min="11272" max="11272" width="17.5703125" customWidth="1"/>
    <col min="11273" max="11273" width="5.5703125" customWidth="1"/>
    <col min="11274" max="11274" width="5.42578125" customWidth="1"/>
    <col min="11275" max="11275" width="5.85546875" customWidth="1"/>
    <col min="11276" max="11276" width="4.85546875" customWidth="1"/>
    <col min="11277" max="11277" width="5.28515625" customWidth="1"/>
    <col min="11278" max="11278" width="4.140625" customWidth="1"/>
    <col min="11279" max="11279" width="3.42578125" customWidth="1"/>
    <col min="11280" max="11280" width="3.7109375" customWidth="1"/>
    <col min="11521" max="11521" width="36.28515625" customWidth="1"/>
    <col min="11522" max="11522" width="31.42578125" customWidth="1"/>
    <col min="11523" max="11523" width="21" customWidth="1"/>
    <col min="11524" max="11524" width="12.42578125" customWidth="1"/>
    <col min="11525" max="11525" width="10.7109375" customWidth="1"/>
    <col min="11526" max="11526" width="12.28515625" customWidth="1"/>
    <col min="11527" max="11527" width="22.140625" customWidth="1"/>
    <col min="11528" max="11528" width="17.5703125" customWidth="1"/>
    <col min="11529" max="11529" width="5.5703125" customWidth="1"/>
    <col min="11530" max="11530" width="5.42578125" customWidth="1"/>
    <col min="11531" max="11531" width="5.85546875" customWidth="1"/>
    <col min="11532" max="11532" width="4.85546875" customWidth="1"/>
    <col min="11533" max="11533" width="5.28515625" customWidth="1"/>
    <col min="11534" max="11534" width="4.140625" customWidth="1"/>
    <col min="11535" max="11535" width="3.42578125" customWidth="1"/>
    <col min="11536" max="11536" width="3.7109375" customWidth="1"/>
    <col min="11777" max="11777" width="36.28515625" customWidth="1"/>
    <col min="11778" max="11778" width="31.42578125" customWidth="1"/>
    <col min="11779" max="11779" width="21" customWidth="1"/>
    <col min="11780" max="11780" width="12.42578125" customWidth="1"/>
    <col min="11781" max="11781" width="10.7109375" customWidth="1"/>
    <col min="11782" max="11782" width="12.28515625" customWidth="1"/>
    <col min="11783" max="11783" width="22.140625" customWidth="1"/>
    <col min="11784" max="11784" width="17.5703125" customWidth="1"/>
    <col min="11785" max="11785" width="5.5703125" customWidth="1"/>
    <col min="11786" max="11786" width="5.42578125" customWidth="1"/>
    <col min="11787" max="11787" width="5.85546875" customWidth="1"/>
    <col min="11788" max="11788" width="4.85546875" customWidth="1"/>
    <col min="11789" max="11789" width="5.28515625" customWidth="1"/>
    <col min="11790" max="11790" width="4.140625" customWidth="1"/>
    <col min="11791" max="11791" width="3.42578125" customWidth="1"/>
    <col min="11792" max="11792" width="3.7109375" customWidth="1"/>
    <col min="12033" max="12033" width="36.28515625" customWidth="1"/>
    <col min="12034" max="12034" width="31.42578125" customWidth="1"/>
    <col min="12035" max="12035" width="21" customWidth="1"/>
    <col min="12036" max="12036" width="12.42578125" customWidth="1"/>
    <col min="12037" max="12037" width="10.7109375" customWidth="1"/>
    <col min="12038" max="12038" width="12.28515625" customWidth="1"/>
    <col min="12039" max="12039" width="22.140625" customWidth="1"/>
    <col min="12040" max="12040" width="17.5703125" customWidth="1"/>
    <col min="12041" max="12041" width="5.5703125" customWidth="1"/>
    <col min="12042" max="12042" width="5.42578125" customWidth="1"/>
    <col min="12043" max="12043" width="5.85546875" customWidth="1"/>
    <col min="12044" max="12044" width="4.85546875" customWidth="1"/>
    <col min="12045" max="12045" width="5.28515625" customWidth="1"/>
    <col min="12046" max="12046" width="4.140625" customWidth="1"/>
    <col min="12047" max="12047" width="3.42578125" customWidth="1"/>
    <col min="12048" max="12048" width="3.7109375" customWidth="1"/>
    <col min="12289" max="12289" width="36.28515625" customWidth="1"/>
    <col min="12290" max="12290" width="31.42578125" customWidth="1"/>
    <col min="12291" max="12291" width="21" customWidth="1"/>
    <col min="12292" max="12292" width="12.42578125" customWidth="1"/>
    <col min="12293" max="12293" width="10.7109375" customWidth="1"/>
    <col min="12294" max="12294" width="12.28515625" customWidth="1"/>
    <col min="12295" max="12295" width="22.140625" customWidth="1"/>
    <col min="12296" max="12296" width="17.5703125" customWidth="1"/>
    <col min="12297" max="12297" width="5.5703125" customWidth="1"/>
    <col min="12298" max="12298" width="5.42578125" customWidth="1"/>
    <col min="12299" max="12299" width="5.85546875" customWidth="1"/>
    <col min="12300" max="12300" width="4.85546875" customWidth="1"/>
    <col min="12301" max="12301" width="5.28515625" customWidth="1"/>
    <col min="12302" max="12302" width="4.140625" customWidth="1"/>
    <col min="12303" max="12303" width="3.42578125" customWidth="1"/>
    <col min="12304" max="12304" width="3.7109375" customWidth="1"/>
    <col min="12545" max="12545" width="36.28515625" customWidth="1"/>
    <col min="12546" max="12546" width="31.42578125" customWidth="1"/>
    <col min="12547" max="12547" width="21" customWidth="1"/>
    <col min="12548" max="12548" width="12.42578125" customWidth="1"/>
    <col min="12549" max="12549" width="10.7109375" customWidth="1"/>
    <col min="12550" max="12550" width="12.28515625" customWidth="1"/>
    <col min="12551" max="12551" width="22.140625" customWidth="1"/>
    <col min="12552" max="12552" width="17.5703125" customWidth="1"/>
    <col min="12553" max="12553" width="5.5703125" customWidth="1"/>
    <col min="12554" max="12554" width="5.42578125" customWidth="1"/>
    <col min="12555" max="12555" width="5.85546875" customWidth="1"/>
    <col min="12556" max="12556" width="4.85546875" customWidth="1"/>
    <col min="12557" max="12557" width="5.28515625" customWidth="1"/>
    <col min="12558" max="12558" width="4.140625" customWidth="1"/>
    <col min="12559" max="12559" width="3.42578125" customWidth="1"/>
    <col min="12560" max="12560" width="3.7109375" customWidth="1"/>
    <col min="12801" max="12801" width="36.28515625" customWidth="1"/>
    <col min="12802" max="12802" width="31.42578125" customWidth="1"/>
    <col min="12803" max="12803" width="21" customWidth="1"/>
    <col min="12804" max="12804" width="12.42578125" customWidth="1"/>
    <col min="12805" max="12805" width="10.7109375" customWidth="1"/>
    <col min="12806" max="12806" width="12.28515625" customWidth="1"/>
    <col min="12807" max="12807" width="22.140625" customWidth="1"/>
    <col min="12808" max="12808" width="17.5703125" customWidth="1"/>
    <col min="12809" max="12809" width="5.5703125" customWidth="1"/>
    <col min="12810" max="12810" width="5.42578125" customWidth="1"/>
    <col min="12811" max="12811" width="5.85546875" customWidth="1"/>
    <col min="12812" max="12812" width="4.85546875" customWidth="1"/>
    <col min="12813" max="12813" width="5.28515625" customWidth="1"/>
    <col min="12814" max="12814" width="4.140625" customWidth="1"/>
    <col min="12815" max="12815" width="3.42578125" customWidth="1"/>
    <col min="12816" max="12816" width="3.7109375" customWidth="1"/>
    <col min="13057" max="13057" width="36.28515625" customWidth="1"/>
    <col min="13058" max="13058" width="31.42578125" customWidth="1"/>
    <col min="13059" max="13059" width="21" customWidth="1"/>
    <col min="13060" max="13060" width="12.42578125" customWidth="1"/>
    <col min="13061" max="13061" width="10.7109375" customWidth="1"/>
    <col min="13062" max="13062" width="12.28515625" customWidth="1"/>
    <col min="13063" max="13063" width="22.140625" customWidth="1"/>
    <col min="13064" max="13064" width="17.5703125" customWidth="1"/>
    <col min="13065" max="13065" width="5.5703125" customWidth="1"/>
    <col min="13066" max="13066" width="5.42578125" customWidth="1"/>
    <col min="13067" max="13067" width="5.85546875" customWidth="1"/>
    <col min="13068" max="13068" width="4.85546875" customWidth="1"/>
    <col min="13069" max="13069" width="5.28515625" customWidth="1"/>
    <col min="13070" max="13070" width="4.140625" customWidth="1"/>
    <col min="13071" max="13071" width="3.42578125" customWidth="1"/>
    <col min="13072" max="13072" width="3.7109375" customWidth="1"/>
    <col min="13313" max="13313" width="36.28515625" customWidth="1"/>
    <col min="13314" max="13314" width="31.42578125" customWidth="1"/>
    <col min="13315" max="13315" width="21" customWidth="1"/>
    <col min="13316" max="13316" width="12.42578125" customWidth="1"/>
    <col min="13317" max="13317" width="10.7109375" customWidth="1"/>
    <col min="13318" max="13318" width="12.28515625" customWidth="1"/>
    <col min="13319" max="13319" width="22.140625" customWidth="1"/>
    <col min="13320" max="13320" width="17.5703125" customWidth="1"/>
    <col min="13321" max="13321" width="5.5703125" customWidth="1"/>
    <col min="13322" max="13322" width="5.42578125" customWidth="1"/>
    <col min="13323" max="13323" width="5.85546875" customWidth="1"/>
    <col min="13324" max="13324" width="4.85546875" customWidth="1"/>
    <col min="13325" max="13325" width="5.28515625" customWidth="1"/>
    <col min="13326" max="13326" width="4.140625" customWidth="1"/>
    <col min="13327" max="13327" width="3.42578125" customWidth="1"/>
    <col min="13328" max="13328" width="3.7109375" customWidth="1"/>
    <col min="13569" max="13569" width="36.28515625" customWidth="1"/>
    <col min="13570" max="13570" width="31.42578125" customWidth="1"/>
    <col min="13571" max="13571" width="21" customWidth="1"/>
    <col min="13572" max="13572" width="12.42578125" customWidth="1"/>
    <col min="13573" max="13573" width="10.7109375" customWidth="1"/>
    <col min="13574" max="13574" width="12.28515625" customWidth="1"/>
    <col min="13575" max="13575" width="22.140625" customWidth="1"/>
    <col min="13576" max="13576" width="17.5703125" customWidth="1"/>
    <col min="13577" max="13577" width="5.5703125" customWidth="1"/>
    <col min="13578" max="13578" width="5.42578125" customWidth="1"/>
    <col min="13579" max="13579" width="5.85546875" customWidth="1"/>
    <col min="13580" max="13580" width="4.85546875" customWidth="1"/>
    <col min="13581" max="13581" width="5.28515625" customWidth="1"/>
    <col min="13582" max="13582" width="4.140625" customWidth="1"/>
    <col min="13583" max="13583" width="3.42578125" customWidth="1"/>
    <col min="13584" max="13584" width="3.7109375" customWidth="1"/>
    <col min="13825" max="13825" width="36.28515625" customWidth="1"/>
    <col min="13826" max="13826" width="31.42578125" customWidth="1"/>
    <col min="13827" max="13827" width="21" customWidth="1"/>
    <col min="13828" max="13828" width="12.42578125" customWidth="1"/>
    <col min="13829" max="13829" width="10.7109375" customWidth="1"/>
    <col min="13830" max="13830" width="12.28515625" customWidth="1"/>
    <col min="13831" max="13831" width="22.140625" customWidth="1"/>
    <col min="13832" max="13832" width="17.5703125" customWidth="1"/>
    <col min="13833" max="13833" width="5.5703125" customWidth="1"/>
    <col min="13834" max="13834" width="5.42578125" customWidth="1"/>
    <col min="13835" max="13835" width="5.85546875" customWidth="1"/>
    <col min="13836" max="13836" width="4.85546875" customWidth="1"/>
    <col min="13837" max="13837" width="5.28515625" customWidth="1"/>
    <col min="13838" max="13838" width="4.140625" customWidth="1"/>
    <col min="13839" max="13839" width="3.42578125" customWidth="1"/>
    <col min="13840" max="13840" width="3.7109375" customWidth="1"/>
    <col min="14081" max="14081" width="36.28515625" customWidth="1"/>
    <col min="14082" max="14082" width="31.42578125" customWidth="1"/>
    <col min="14083" max="14083" width="21" customWidth="1"/>
    <col min="14084" max="14084" width="12.42578125" customWidth="1"/>
    <col min="14085" max="14085" width="10.7109375" customWidth="1"/>
    <col min="14086" max="14086" width="12.28515625" customWidth="1"/>
    <col min="14087" max="14087" width="22.140625" customWidth="1"/>
    <col min="14088" max="14088" width="17.5703125" customWidth="1"/>
    <col min="14089" max="14089" width="5.5703125" customWidth="1"/>
    <col min="14090" max="14090" width="5.42578125" customWidth="1"/>
    <col min="14091" max="14091" width="5.85546875" customWidth="1"/>
    <col min="14092" max="14092" width="4.85546875" customWidth="1"/>
    <col min="14093" max="14093" width="5.28515625" customWidth="1"/>
    <col min="14094" max="14094" width="4.140625" customWidth="1"/>
    <col min="14095" max="14095" width="3.42578125" customWidth="1"/>
    <col min="14096" max="14096" width="3.7109375" customWidth="1"/>
    <col min="14337" max="14337" width="36.28515625" customWidth="1"/>
    <col min="14338" max="14338" width="31.42578125" customWidth="1"/>
    <col min="14339" max="14339" width="21" customWidth="1"/>
    <col min="14340" max="14340" width="12.42578125" customWidth="1"/>
    <col min="14341" max="14341" width="10.7109375" customWidth="1"/>
    <col min="14342" max="14342" width="12.28515625" customWidth="1"/>
    <col min="14343" max="14343" width="22.140625" customWidth="1"/>
    <col min="14344" max="14344" width="17.5703125" customWidth="1"/>
    <col min="14345" max="14345" width="5.5703125" customWidth="1"/>
    <col min="14346" max="14346" width="5.42578125" customWidth="1"/>
    <col min="14347" max="14347" width="5.85546875" customWidth="1"/>
    <col min="14348" max="14348" width="4.85546875" customWidth="1"/>
    <col min="14349" max="14349" width="5.28515625" customWidth="1"/>
    <col min="14350" max="14350" width="4.140625" customWidth="1"/>
    <col min="14351" max="14351" width="3.42578125" customWidth="1"/>
    <col min="14352" max="14352" width="3.7109375" customWidth="1"/>
    <col min="14593" max="14593" width="36.28515625" customWidth="1"/>
    <col min="14594" max="14594" width="31.42578125" customWidth="1"/>
    <col min="14595" max="14595" width="21" customWidth="1"/>
    <col min="14596" max="14596" width="12.42578125" customWidth="1"/>
    <col min="14597" max="14597" width="10.7109375" customWidth="1"/>
    <col min="14598" max="14598" width="12.28515625" customWidth="1"/>
    <col min="14599" max="14599" width="22.140625" customWidth="1"/>
    <col min="14600" max="14600" width="17.5703125" customWidth="1"/>
    <col min="14601" max="14601" width="5.5703125" customWidth="1"/>
    <col min="14602" max="14602" width="5.42578125" customWidth="1"/>
    <col min="14603" max="14603" width="5.85546875" customWidth="1"/>
    <col min="14604" max="14604" width="4.85546875" customWidth="1"/>
    <col min="14605" max="14605" width="5.28515625" customWidth="1"/>
    <col min="14606" max="14606" width="4.140625" customWidth="1"/>
    <col min="14607" max="14607" width="3.42578125" customWidth="1"/>
    <col min="14608" max="14608" width="3.7109375" customWidth="1"/>
    <col min="14849" max="14849" width="36.28515625" customWidth="1"/>
    <col min="14850" max="14850" width="31.42578125" customWidth="1"/>
    <col min="14851" max="14851" width="21" customWidth="1"/>
    <col min="14852" max="14852" width="12.42578125" customWidth="1"/>
    <col min="14853" max="14853" width="10.7109375" customWidth="1"/>
    <col min="14854" max="14854" width="12.28515625" customWidth="1"/>
    <col min="14855" max="14855" width="22.140625" customWidth="1"/>
    <col min="14856" max="14856" width="17.5703125" customWidth="1"/>
    <col min="14857" max="14857" width="5.5703125" customWidth="1"/>
    <col min="14858" max="14858" width="5.42578125" customWidth="1"/>
    <col min="14859" max="14859" width="5.85546875" customWidth="1"/>
    <col min="14860" max="14860" width="4.85546875" customWidth="1"/>
    <col min="14861" max="14861" width="5.28515625" customWidth="1"/>
    <col min="14862" max="14862" width="4.140625" customWidth="1"/>
    <col min="14863" max="14863" width="3.42578125" customWidth="1"/>
    <col min="14864" max="14864" width="3.7109375" customWidth="1"/>
    <col min="15105" max="15105" width="36.28515625" customWidth="1"/>
    <col min="15106" max="15106" width="31.42578125" customWidth="1"/>
    <col min="15107" max="15107" width="21" customWidth="1"/>
    <col min="15108" max="15108" width="12.42578125" customWidth="1"/>
    <col min="15109" max="15109" width="10.7109375" customWidth="1"/>
    <col min="15110" max="15110" width="12.28515625" customWidth="1"/>
    <col min="15111" max="15111" width="22.140625" customWidth="1"/>
    <col min="15112" max="15112" width="17.5703125" customWidth="1"/>
    <col min="15113" max="15113" width="5.5703125" customWidth="1"/>
    <col min="15114" max="15114" width="5.42578125" customWidth="1"/>
    <col min="15115" max="15115" width="5.85546875" customWidth="1"/>
    <col min="15116" max="15116" width="4.85546875" customWidth="1"/>
    <col min="15117" max="15117" width="5.28515625" customWidth="1"/>
    <col min="15118" max="15118" width="4.140625" customWidth="1"/>
    <col min="15119" max="15119" width="3.42578125" customWidth="1"/>
    <col min="15120" max="15120" width="3.7109375" customWidth="1"/>
    <col min="15361" max="15361" width="36.28515625" customWidth="1"/>
    <col min="15362" max="15362" width="31.42578125" customWidth="1"/>
    <col min="15363" max="15363" width="21" customWidth="1"/>
    <col min="15364" max="15364" width="12.42578125" customWidth="1"/>
    <col min="15365" max="15365" width="10.7109375" customWidth="1"/>
    <col min="15366" max="15366" width="12.28515625" customWidth="1"/>
    <col min="15367" max="15367" width="22.140625" customWidth="1"/>
    <col min="15368" max="15368" width="17.5703125" customWidth="1"/>
    <col min="15369" max="15369" width="5.5703125" customWidth="1"/>
    <col min="15370" max="15370" width="5.42578125" customWidth="1"/>
    <col min="15371" max="15371" width="5.85546875" customWidth="1"/>
    <col min="15372" max="15372" width="4.85546875" customWidth="1"/>
    <col min="15373" max="15373" width="5.28515625" customWidth="1"/>
    <col min="15374" max="15374" width="4.140625" customWidth="1"/>
    <col min="15375" max="15375" width="3.42578125" customWidth="1"/>
    <col min="15376" max="15376" width="3.7109375" customWidth="1"/>
    <col min="15617" max="15617" width="36.28515625" customWidth="1"/>
    <col min="15618" max="15618" width="31.42578125" customWidth="1"/>
    <col min="15619" max="15619" width="21" customWidth="1"/>
    <col min="15620" max="15620" width="12.42578125" customWidth="1"/>
    <col min="15621" max="15621" width="10.7109375" customWidth="1"/>
    <col min="15622" max="15622" width="12.28515625" customWidth="1"/>
    <col min="15623" max="15623" width="22.140625" customWidth="1"/>
    <col min="15624" max="15624" width="17.5703125" customWidth="1"/>
    <col min="15625" max="15625" width="5.5703125" customWidth="1"/>
    <col min="15626" max="15626" width="5.42578125" customWidth="1"/>
    <col min="15627" max="15627" width="5.85546875" customWidth="1"/>
    <col min="15628" max="15628" width="4.85546875" customWidth="1"/>
    <col min="15629" max="15629" width="5.28515625" customWidth="1"/>
    <col min="15630" max="15630" width="4.140625" customWidth="1"/>
    <col min="15631" max="15631" width="3.42578125" customWidth="1"/>
    <col min="15632" max="15632" width="3.7109375" customWidth="1"/>
    <col min="15873" max="15873" width="36.28515625" customWidth="1"/>
    <col min="15874" max="15874" width="31.42578125" customWidth="1"/>
    <col min="15875" max="15875" width="21" customWidth="1"/>
    <col min="15876" max="15876" width="12.42578125" customWidth="1"/>
    <col min="15877" max="15877" width="10.7109375" customWidth="1"/>
    <col min="15878" max="15878" width="12.28515625" customWidth="1"/>
    <col min="15879" max="15879" width="22.140625" customWidth="1"/>
    <col min="15880" max="15880" width="17.5703125" customWidth="1"/>
    <col min="15881" max="15881" width="5.5703125" customWidth="1"/>
    <col min="15882" max="15882" width="5.42578125" customWidth="1"/>
    <col min="15883" max="15883" width="5.85546875" customWidth="1"/>
    <col min="15884" max="15884" width="4.85546875" customWidth="1"/>
    <col min="15885" max="15885" width="5.28515625" customWidth="1"/>
    <col min="15886" max="15886" width="4.140625" customWidth="1"/>
    <col min="15887" max="15887" width="3.42578125" customWidth="1"/>
    <col min="15888" max="15888" width="3.7109375" customWidth="1"/>
    <col min="16129" max="16129" width="36.28515625" customWidth="1"/>
    <col min="16130" max="16130" width="31.42578125" customWidth="1"/>
    <col min="16131" max="16131" width="21" customWidth="1"/>
    <col min="16132" max="16132" width="12.42578125" customWidth="1"/>
    <col min="16133" max="16133" width="10.7109375" customWidth="1"/>
    <col min="16134" max="16134" width="12.28515625" customWidth="1"/>
    <col min="16135" max="16135" width="22.140625" customWidth="1"/>
    <col min="16136" max="16136" width="17.5703125" customWidth="1"/>
    <col min="16137" max="16137" width="5.5703125" customWidth="1"/>
    <col min="16138" max="16138" width="5.42578125" customWidth="1"/>
    <col min="16139" max="16139" width="5.85546875" customWidth="1"/>
    <col min="16140" max="16140" width="4.85546875" customWidth="1"/>
    <col min="16141" max="16141" width="5.28515625" customWidth="1"/>
    <col min="16142" max="16142" width="4.140625" customWidth="1"/>
    <col min="16143" max="16143" width="3.42578125" customWidth="1"/>
    <col min="16144" max="16144" width="3.7109375" customWidth="1"/>
  </cols>
  <sheetData>
    <row r="1" spans="1:17" s="188" customFormat="1" ht="20.25">
      <c r="A1" s="188" t="s">
        <v>116</v>
      </c>
    </row>
    <row r="3" spans="1:17" s="189" customFormat="1" ht="18">
      <c r="A3" s="13" t="s">
        <v>96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s="192" customFormat="1">
      <c r="A4" s="87"/>
      <c r="B4" s="190"/>
      <c r="C4" s="190"/>
      <c r="D4" s="236" t="s">
        <v>97</v>
      </c>
      <c r="E4" s="237"/>
      <c r="F4" s="236" t="s">
        <v>117</v>
      </c>
      <c r="G4" s="238"/>
      <c r="H4" s="191" t="s">
        <v>118</v>
      </c>
      <c r="J4" s="29"/>
      <c r="K4" s="29"/>
      <c r="L4" s="29"/>
      <c r="M4" s="29"/>
      <c r="N4" s="29"/>
      <c r="O4" s="29"/>
      <c r="P4" s="120"/>
    </row>
    <row r="5" spans="1:17" s="192" customFormat="1">
      <c r="A5" s="109"/>
      <c r="B5" s="190"/>
      <c r="C5" s="190"/>
      <c r="D5" s="193" t="s">
        <v>100</v>
      </c>
      <c r="E5" s="193" t="s">
        <v>101</v>
      </c>
      <c r="F5" s="193" t="s">
        <v>100</v>
      </c>
      <c r="G5" s="193" t="s">
        <v>101</v>
      </c>
      <c r="H5" s="29"/>
      <c r="I5" s="29"/>
      <c r="J5" s="29"/>
      <c r="K5" s="29"/>
      <c r="L5" s="29"/>
      <c r="M5" s="29"/>
      <c r="N5" s="29"/>
      <c r="O5" s="29"/>
      <c r="P5" s="120"/>
    </row>
    <row r="6" spans="1:17">
      <c r="A6" s="18" t="s">
        <v>119</v>
      </c>
      <c r="B6" s="18"/>
      <c r="C6" s="18"/>
      <c r="D6" s="194"/>
      <c r="E6" s="194"/>
      <c r="F6" s="148"/>
      <c r="G6" s="148"/>
      <c r="H6" s="18"/>
      <c r="I6" s="18"/>
      <c r="J6" s="18"/>
      <c r="K6" s="18"/>
      <c r="L6" s="18"/>
      <c r="M6" s="18"/>
      <c r="N6" s="18"/>
      <c r="O6" s="18"/>
      <c r="P6" s="120"/>
    </row>
    <row r="7" spans="1:17">
      <c r="A7" s="195" t="s">
        <v>120</v>
      </c>
      <c r="B7" s="18"/>
      <c r="C7" s="18"/>
      <c r="D7" s="194"/>
      <c r="E7" s="148"/>
      <c r="F7" s="148"/>
      <c r="G7" s="148"/>
      <c r="H7" s="18"/>
      <c r="I7" s="18"/>
      <c r="J7" s="18"/>
      <c r="K7" s="18"/>
      <c r="L7" s="18"/>
      <c r="M7" s="18"/>
      <c r="N7" s="18"/>
      <c r="O7" s="18"/>
      <c r="P7" s="120"/>
    </row>
    <row r="8" spans="1:17">
      <c r="A8" s="30" t="s">
        <v>107</v>
      </c>
      <c r="B8" s="18"/>
      <c r="C8" s="18"/>
      <c r="D8" s="148"/>
      <c r="E8" s="148"/>
      <c r="F8" s="196"/>
      <c r="G8" s="196"/>
      <c r="H8" s="18"/>
      <c r="I8" s="18"/>
      <c r="J8" s="18"/>
      <c r="K8" s="18"/>
      <c r="L8" s="18"/>
      <c r="M8" s="18"/>
      <c r="N8" s="18"/>
      <c r="O8" s="18"/>
      <c r="P8" s="120"/>
    </row>
    <row r="9" spans="1:17">
      <c r="A9" s="18" t="s">
        <v>108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20"/>
    </row>
    <row r="10" spans="1:17">
      <c r="A10" s="48" t="s">
        <v>109</v>
      </c>
      <c r="B10" s="108"/>
      <c r="C10" s="108"/>
      <c r="D10" s="48">
        <f>SUM(D6:D9)</f>
        <v>0</v>
      </c>
      <c r="E10" s="48">
        <f>SUM(E6:E9)</f>
        <v>0</v>
      </c>
      <c r="F10" s="51">
        <f>F8+F9</f>
        <v>0</v>
      </c>
      <c r="G10" s="51">
        <f>SUM(G6:G9)</f>
        <v>0</v>
      </c>
      <c r="H10" s="108"/>
      <c r="I10" s="108">
        <f>SUM(I6:I8)</f>
        <v>0</v>
      </c>
      <c r="J10" s="108"/>
      <c r="K10" s="108"/>
      <c r="L10" s="108"/>
      <c r="M10" s="108"/>
      <c r="N10" s="108"/>
      <c r="O10" s="108"/>
      <c r="P10" s="120"/>
    </row>
    <row r="11" spans="1:17">
      <c r="A11" s="197"/>
      <c r="E11" s="197"/>
    </row>
    <row r="12" spans="1:17">
      <c r="A12" s="56" t="s">
        <v>121</v>
      </c>
      <c r="B12" s="197"/>
      <c r="C12" s="197"/>
      <c r="D12" s="197"/>
      <c r="E12" s="55"/>
    </row>
    <row r="14" spans="1:17">
      <c r="A14" s="195" t="s">
        <v>122</v>
      </c>
    </row>
    <row r="15" spans="1:17">
      <c r="B15" t="s">
        <v>123</v>
      </c>
      <c r="C15" t="s">
        <v>124</v>
      </c>
      <c r="D15" t="s">
        <v>125</v>
      </c>
      <c r="E15" t="s">
        <v>126</v>
      </c>
      <c r="F15" t="s">
        <v>127</v>
      </c>
    </row>
    <row r="16" spans="1:17">
      <c r="A16" t="s">
        <v>128</v>
      </c>
      <c r="B16" s="198">
        <v>33</v>
      </c>
      <c r="C16">
        <v>416</v>
      </c>
      <c r="D16">
        <v>12</v>
      </c>
      <c r="E16">
        <v>45</v>
      </c>
      <c r="N16" s="199"/>
      <c r="O16" s="199"/>
      <c r="P16" s="199"/>
      <c r="Q16" s="199"/>
    </row>
    <row r="17" spans="1:19">
      <c r="A17" t="s">
        <v>18</v>
      </c>
    </row>
    <row r="18" spans="1:19">
      <c r="A18" t="s">
        <v>129</v>
      </c>
      <c r="F18">
        <v>45</v>
      </c>
    </row>
    <row r="21" spans="1:19">
      <c r="B21" s="200" t="s">
        <v>130</v>
      </c>
    </row>
    <row r="22" spans="1:19">
      <c r="B22" t="s">
        <v>131</v>
      </c>
      <c r="C22">
        <f>C16</f>
        <v>416</v>
      </c>
      <c r="M22" s="201"/>
    </row>
    <row r="23" spans="1:19">
      <c r="B23" t="s">
        <v>132</v>
      </c>
      <c r="C23">
        <v>20000</v>
      </c>
    </row>
    <row r="24" spans="1:19">
      <c r="B24" t="s">
        <v>133</v>
      </c>
      <c r="C24">
        <v>27</v>
      </c>
      <c r="L24" s="201"/>
      <c r="M24" s="201"/>
    </row>
    <row r="25" spans="1:19">
      <c r="B25" t="s">
        <v>134</v>
      </c>
      <c r="C25" s="201">
        <f>(C22*C23)/C24</f>
        <v>308148.14814814815</v>
      </c>
    </row>
    <row r="26" spans="1:19">
      <c r="B26" t="s">
        <v>135</v>
      </c>
      <c r="C26" s="201">
        <f>C25*C48</f>
        <v>816592.59259259258</v>
      </c>
    </row>
    <row r="27" spans="1:19">
      <c r="C27" s="201"/>
      <c r="O27" s="201"/>
      <c r="P27" s="201"/>
      <c r="R27" s="201"/>
      <c r="S27" s="201"/>
    </row>
    <row r="28" spans="1:19">
      <c r="L28" s="201"/>
      <c r="O28" s="201"/>
      <c r="P28" s="201"/>
      <c r="R28" s="201"/>
      <c r="S28" s="201"/>
    </row>
    <row r="29" spans="1:19">
      <c r="L29" s="201"/>
      <c r="R29" s="201"/>
      <c r="S29" s="201"/>
    </row>
    <row r="30" spans="1:19">
      <c r="B30" s="200" t="s">
        <v>136</v>
      </c>
      <c r="L30" s="201"/>
    </row>
    <row r="31" spans="1:19">
      <c r="B31" t="s">
        <v>131</v>
      </c>
      <c r="C31" s="201">
        <f>B16</f>
        <v>33</v>
      </c>
      <c r="L31" s="201"/>
    </row>
    <row r="32" spans="1:19">
      <c r="B32" t="s">
        <v>132</v>
      </c>
      <c r="C32" s="201">
        <v>20000</v>
      </c>
      <c r="L32" s="201"/>
    </row>
    <row r="33" spans="2:12">
      <c r="B33" t="s">
        <v>133</v>
      </c>
      <c r="C33" s="201">
        <v>13</v>
      </c>
      <c r="L33" s="201"/>
    </row>
    <row r="34" spans="2:12">
      <c r="B34" t="s">
        <v>134</v>
      </c>
      <c r="C34" s="201">
        <f>(C31*C32)/C33</f>
        <v>50769.230769230766</v>
      </c>
    </row>
    <row r="35" spans="2:12">
      <c r="B35" t="s">
        <v>135</v>
      </c>
      <c r="C35" s="201">
        <f>C34*C47</f>
        <v>121846.15384615383</v>
      </c>
    </row>
    <row r="36" spans="2:12">
      <c r="C36" s="201"/>
    </row>
    <row r="39" spans="2:12">
      <c r="B39" s="200" t="s">
        <v>137</v>
      </c>
    </row>
    <row r="40" spans="2:12">
      <c r="B40" t="s">
        <v>131</v>
      </c>
      <c r="C40">
        <v>45</v>
      </c>
    </row>
    <row r="41" spans="2:12">
      <c r="B41" t="s">
        <v>132</v>
      </c>
      <c r="C41">
        <v>5000</v>
      </c>
    </row>
    <row r="42" spans="2:12">
      <c r="B42" t="s">
        <v>133</v>
      </c>
      <c r="C42">
        <v>30</v>
      </c>
    </row>
    <row r="43" spans="2:12">
      <c r="B43" t="s">
        <v>134</v>
      </c>
      <c r="C43">
        <f>(C40*C41)/C42</f>
        <v>7500</v>
      </c>
    </row>
    <row r="44" spans="2:12">
      <c r="B44" t="s">
        <v>135</v>
      </c>
      <c r="C44">
        <f>C43*C47</f>
        <v>18000</v>
      </c>
    </row>
    <row r="47" spans="2:12">
      <c r="B47" t="s">
        <v>138</v>
      </c>
      <c r="C47">
        <v>2.4</v>
      </c>
    </row>
    <row r="48" spans="2:12">
      <c r="B48" t="s">
        <v>139</v>
      </c>
      <c r="C48">
        <v>2.65</v>
      </c>
    </row>
    <row r="50" spans="2:12">
      <c r="B50" t="s">
        <v>140</v>
      </c>
      <c r="C50" s="202">
        <f>C34+C43</f>
        <v>58269.230769230766</v>
      </c>
    </row>
    <row r="51" spans="2:12">
      <c r="B51" t="s">
        <v>141</v>
      </c>
      <c r="C51" s="202">
        <f>C25</f>
        <v>308148.14814814815</v>
      </c>
    </row>
    <row r="52" spans="2:12">
      <c r="B52" t="s">
        <v>142</v>
      </c>
      <c r="C52" s="202">
        <f>SUM(C26,C35,C44)</f>
        <v>956438.74643874646</v>
      </c>
    </row>
    <row r="54" spans="2:12">
      <c r="B54" s="200" t="s">
        <v>143</v>
      </c>
      <c r="C54" t="s">
        <v>144</v>
      </c>
      <c r="D54" t="s">
        <v>145</v>
      </c>
    </row>
    <row r="55" spans="2:12">
      <c r="B55" t="s">
        <v>146</v>
      </c>
      <c r="C55" s="201">
        <f>C57*C56</f>
        <v>7246532.7000000002</v>
      </c>
      <c r="D55" s="201">
        <f>D57*D56</f>
        <v>2960107.09</v>
      </c>
    </row>
    <row r="56" spans="2:12">
      <c r="B56" t="s">
        <v>147</v>
      </c>
      <c r="C56">
        <v>3.63</v>
      </c>
      <c r="D56">
        <v>1.99</v>
      </c>
    </row>
    <row r="57" spans="2:12">
      <c r="B57" t="s">
        <v>148</v>
      </c>
      <c r="C57">
        <v>1996290</v>
      </c>
      <c r="D57">
        <v>1487491</v>
      </c>
    </row>
    <row r="58" spans="2:12">
      <c r="B58" t="s">
        <v>149</v>
      </c>
      <c r="C58" s="201">
        <f>(C57/100)*85</f>
        <v>1696846.5000000002</v>
      </c>
      <c r="D58" s="201">
        <f>(D57/100)*85</f>
        <v>1264367.3500000001</v>
      </c>
    </row>
    <row r="59" spans="2:12">
      <c r="B59" t="s">
        <v>150</v>
      </c>
      <c r="C59" s="201">
        <f>(C57/100)*15</f>
        <v>299443.5</v>
      </c>
      <c r="D59" s="201">
        <f>(D57/100)*15</f>
        <v>223123.65</v>
      </c>
      <c r="L59" s="203"/>
    </row>
    <row r="60" spans="2:12">
      <c r="B60" t="s">
        <v>151</v>
      </c>
      <c r="C60" s="201">
        <f>C58/15</f>
        <v>113123.10000000002</v>
      </c>
      <c r="D60" s="201">
        <f>D58/15</f>
        <v>84291.156666666677</v>
      </c>
      <c r="L60" s="203"/>
    </row>
    <row r="61" spans="2:12">
      <c r="B61" t="s">
        <v>152</v>
      </c>
      <c r="C61" s="201">
        <f>C59/20</f>
        <v>14972.174999999999</v>
      </c>
      <c r="D61" s="201">
        <f>D59/20</f>
        <v>11156.182499999999</v>
      </c>
      <c r="L61" s="203"/>
    </row>
    <row r="62" spans="2:12">
      <c r="B62" t="s">
        <v>153</v>
      </c>
      <c r="C62" s="202">
        <f>SUM(K57:L57)</f>
        <v>0</v>
      </c>
      <c r="L62" s="204"/>
    </row>
    <row r="63" spans="2:12">
      <c r="B63" t="s">
        <v>154</v>
      </c>
      <c r="C63" s="202">
        <f>SUM(K58:L58)</f>
        <v>0</v>
      </c>
      <c r="L63" s="204"/>
    </row>
    <row r="64" spans="2:12">
      <c r="B64" t="s">
        <v>155</v>
      </c>
      <c r="C64" s="203">
        <f>C62*2.4</f>
        <v>0</v>
      </c>
      <c r="L64" s="204"/>
    </row>
    <row r="65" spans="2:12">
      <c r="B65" t="s">
        <v>156</v>
      </c>
      <c r="C65" s="203">
        <f>C63*2.65</f>
        <v>0</v>
      </c>
      <c r="L65" s="204"/>
    </row>
    <row r="66" spans="2:12">
      <c r="B66" t="s">
        <v>157</v>
      </c>
      <c r="C66" s="202">
        <f>SUM(C64:C65)</f>
        <v>0</v>
      </c>
    </row>
    <row r="67" spans="2:12">
      <c r="C67" s="203"/>
    </row>
    <row r="68" spans="2:12">
      <c r="C68" s="204"/>
    </row>
    <row r="69" spans="2:12">
      <c r="B69" s="200" t="s">
        <v>127</v>
      </c>
    </row>
    <row r="70" spans="2:12">
      <c r="B70" t="s">
        <v>158</v>
      </c>
      <c r="C70">
        <v>45</v>
      </c>
    </row>
    <row r="71" spans="2:12">
      <c r="B71" t="s">
        <v>159</v>
      </c>
      <c r="C71" s="205">
        <v>3000</v>
      </c>
    </row>
    <row r="72" spans="2:12">
      <c r="B72" t="s">
        <v>160</v>
      </c>
      <c r="C72" s="205">
        <v>7200</v>
      </c>
    </row>
  </sheetData>
  <mergeCells count="2"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D35" sqref="D35"/>
    </sheetView>
  </sheetViews>
  <sheetFormatPr defaultRowHeight="15"/>
  <cols>
    <col min="1" max="1" width="59.28515625" customWidth="1"/>
    <col min="2" max="2" width="12.5703125" bestFit="1" customWidth="1"/>
    <col min="3" max="3" width="11.140625" customWidth="1"/>
    <col min="4" max="4" width="13.140625" bestFit="1" customWidth="1"/>
    <col min="5" max="5" width="10.5703125" bestFit="1" customWidth="1"/>
    <col min="6" max="6" width="16.5703125" bestFit="1" customWidth="1"/>
    <col min="7" max="7" width="9.28515625" bestFit="1" customWidth="1"/>
    <col min="8" max="11" width="9.7109375" bestFit="1" customWidth="1"/>
    <col min="12" max="12" width="12.85546875" customWidth="1"/>
    <col min="257" max="257" width="59.28515625" customWidth="1"/>
    <col min="258" max="258" width="12.5703125" bestFit="1" customWidth="1"/>
    <col min="259" max="259" width="11.140625" customWidth="1"/>
    <col min="260" max="260" width="13.140625" bestFit="1" customWidth="1"/>
    <col min="261" max="261" width="10.5703125" bestFit="1" customWidth="1"/>
    <col min="262" max="262" width="16.5703125" bestFit="1" customWidth="1"/>
    <col min="263" max="263" width="9.28515625" bestFit="1" customWidth="1"/>
    <col min="264" max="267" width="9.7109375" bestFit="1" customWidth="1"/>
    <col min="268" max="268" width="12.85546875" customWidth="1"/>
    <col min="513" max="513" width="59.28515625" customWidth="1"/>
    <col min="514" max="514" width="12.5703125" bestFit="1" customWidth="1"/>
    <col min="515" max="515" width="11.140625" customWidth="1"/>
    <col min="516" max="516" width="13.140625" bestFit="1" customWidth="1"/>
    <col min="517" max="517" width="10.5703125" bestFit="1" customWidth="1"/>
    <col min="518" max="518" width="16.5703125" bestFit="1" customWidth="1"/>
    <col min="519" max="519" width="9.28515625" bestFit="1" customWidth="1"/>
    <col min="520" max="523" width="9.7109375" bestFit="1" customWidth="1"/>
    <col min="524" max="524" width="12.85546875" customWidth="1"/>
    <col min="769" max="769" width="59.28515625" customWidth="1"/>
    <col min="770" max="770" width="12.5703125" bestFit="1" customWidth="1"/>
    <col min="771" max="771" width="11.140625" customWidth="1"/>
    <col min="772" max="772" width="13.140625" bestFit="1" customWidth="1"/>
    <col min="773" max="773" width="10.5703125" bestFit="1" customWidth="1"/>
    <col min="774" max="774" width="16.5703125" bestFit="1" customWidth="1"/>
    <col min="775" max="775" width="9.28515625" bestFit="1" customWidth="1"/>
    <col min="776" max="779" width="9.7109375" bestFit="1" customWidth="1"/>
    <col min="780" max="780" width="12.85546875" customWidth="1"/>
    <col min="1025" max="1025" width="59.28515625" customWidth="1"/>
    <col min="1026" max="1026" width="12.5703125" bestFit="1" customWidth="1"/>
    <col min="1027" max="1027" width="11.140625" customWidth="1"/>
    <col min="1028" max="1028" width="13.140625" bestFit="1" customWidth="1"/>
    <col min="1029" max="1029" width="10.5703125" bestFit="1" customWidth="1"/>
    <col min="1030" max="1030" width="16.5703125" bestFit="1" customWidth="1"/>
    <col min="1031" max="1031" width="9.28515625" bestFit="1" customWidth="1"/>
    <col min="1032" max="1035" width="9.7109375" bestFit="1" customWidth="1"/>
    <col min="1036" max="1036" width="12.85546875" customWidth="1"/>
    <col min="1281" max="1281" width="59.28515625" customWidth="1"/>
    <col min="1282" max="1282" width="12.5703125" bestFit="1" customWidth="1"/>
    <col min="1283" max="1283" width="11.140625" customWidth="1"/>
    <col min="1284" max="1284" width="13.140625" bestFit="1" customWidth="1"/>
    <col min="1285" max="1285" width="10.5703125" bestFit="1" customWidth="1"/>
    <col min="1286" max="1286" width="16.5703125" bestFit="1" customWidth="1"/>
    <col min="1287" max="1287" width="9.28515625" bestFit="1" customWidth="1"/>
    <col min="1288" max="1291" width="9.7109375" bestFit="1" customWidth="1"/>
    <col min="1292" max="1292" width="12.85546875" customWidth="1"/>
    <col min="1537" max="1537" width="59.28515625" customWidth="1"/>
    <col min="1538" max="1538" width="12.5703125" bestFit="1" customWidth="1"/>
    <col min="1539" max="1539" width="11.140625" customWidth="1"/>
    <col min="1540" max="1540" width="13.140625" bestFit="1" customWidth="1"/>
    <col min="1541" max="1541" width="10.5703125" bestFit="1" customWidth="1"/>
    <col min="1542" max="1542" width="16.5703125" bestFit="1" customWidth="1"/>
    <col min="1543" max="1543" width="9.28515625" bestFit="1" customWidth="1"/>
    <col min="1544" max="1547" width="9.7109375" bestFit="1" customWidth="1"/>
    <col min="1548" max="1548" width="12.85546875" customWidth="1"/>
    <col min="1793" max="1793" width="59.28515625" customWidth="1"/>
    <col min="1794" max="1794" width="12.5703125" bestFit="1" customWidth="1"/>
    <col min="1795" max="1795" width="11.140625" customWidth="1"/>
    <col min="1796" max="1796" width="13.140625" bestFit="1" customWidth="1"/>
    <col min="1797" max="1797" width="10.5703125" bestFit="1" customWidth="1"/>
    <col min="1798" max="1798" width="16.5703125" bestFit="1" customWidth="1"/>
    <col min="1799" max="1799" width="9.28515625" bestFit="1" customWidth="1"/>
    <col min="1800" max="1803" width="9.7109375" bestFit="1" customWidth="1"/>
    <col min="1804" max="1804" width="12.85546875" customWidth="1"/>
    <col min="2049" max="2049" width="59.28515625" customWidth="1"/>
    <col min="2050" max="2050" width="12.5703125" bestFit="1" customWidth="1"/>
    <col min="2051" max="2051" width="11.140625" customWidth="1"/>
    <col min="2052" max="2052" width="13.140625" bestFit="1" customWidth="1"/>
    <col min="2053" max="2053" width="10.5703125" bestFit="1" customWidth="1"/>
    <col min="2054" max="2054" width="16.5703125" bestFit="1" customWidth="1"/>
    <col min="2055" max="2055" width="9.28515625" bestFit="1" customWidth="1"/>
    <col min="2056" max="2059" width="9.7109375" bestFit="1" customWidth="1"/>
    <col min="2060" max="2060" width="12.85546875" customWidth="1"/>
    <col min="2305" max="2305" width="59.28515625" customWidth="1"/>
    <col min="2306" max="2306" width="12.5703125" bestFit="1" customWidth="1"/>
    <col min="2307" max="2307" width="11.140625" customWidth="1"/>
    <col min="2308" max="2308" width="13.140625" bestFit="1" customWidth="1"/>
    <col min="2309" max="2309" width="10.5703125" bestFit="1" customWidth="1"/>
    <col min="2310" max="2310" width="16.5703125" bestFit="1" customWidth="1"/>
    <col min="2311" max="2311" width="9.28515625" bestFit="1" customWidth="1"/>
    <col min="2312" max="2315" width="9.7109375" bestFit="1" customWidth="1"/>
    <col min="2316" max="2316" width="12.85546875" customWidth="1"/>
    <col min="2561" max="2561" width="59.28515625" customWidth="1"/>
    <col min="2562" max="2562" width="12.5703125" bestFit="1" customWidth="1"/>
    <col min="2563" max="2563" width="11.140625" customWidth="1"/>
    <col min="2564" max="2564" width="13.140625" bestFit="1" customWidth="1"/>
    <col min="2565" max="2565" width="10.5703125" bestFit="1" customWidth="1"/>
    <col min="2566" max="2566" width="16.5703125" bestFit="1" customWidth="1"/>
    <col min="2567" max="2567" width="9.28515625" bestFit="1" customWidth="1"/>
    <col min="2568" max="2571" width="9.7109375" bestFit="1" customWidth="1"/>
    <col min="2572" max="2572" width="12.85546875" customWidth="1"/>
    <col min="2817" max="2817" width="59.28515625" customWidth="1"/>
    <col min="2818" max="2818" width="12.5703125" bestFit="1" customWidth="1"/>
    <col min="2819" max="2819" width="11.140625" customWidth="1"/>
    <col min="2820" max="2820" width="13.140625" bestFit="1" customWidth="1"/>
    <col min="2821" max="2821" width="10.5703125" bestFit="1" customWidth="1"/>
    <col min="2822" max="2822" width="16.5703125" bestFit="1" customWidth="1"/>
    <col min="2823" max="2823" width="9.28515625" bestFit="1" customWidth="1"/>
    <col min="2824" max="2827" width="9.7109375" bestFit="1" customWidth="1"/>
    <col min="2828" max="2828" width="12.85546875" customWidth="1"/>
    <col min="3073" max="3073" width="59.28515625" customWidth="1"/>
    <col min="3074" max="3074" width="12.5703125" bestFit="1" customWidth="1"/>
    <col min="3075" max="3075" width="11.140625" customWidth="1"/>
    <col min="3076" max="3076" width="13.140625" bestFit="1" customWidth="1"/>
    <col min="3077" max="3077" width="10.5703125" bestFit="1" customWidth="1"/>
    <col min="3078" max="3078" width="16.5703125" bestFit="1" customWidth="1"/>
    <col min="3079" max="3079" width="9.28515625" bestFit="1" customWidth="1"/>
    <col min="3080" max="3083" width="9.7109375" bestFit="1" customWidth="1"/>
    <col min="3084" max="3084" width="12.85546875" customWidth="1"/>
    <col min="3329" max="3329" width="59.28515625" customWidth="1"/>
    <col min="3330" max="3330" width="12.5703125" bestFit="1" customWidth="1"/>
    <col min="3331" max="3331" width="11.140625" customWidth="1"/>
    <col min="3332" max="3332" width="13.140625" bestFit="1" customWidth="1"/>
    <col min="3333" max="3333" width="10.5703125" bestFit="1" customWidth="1"/>
    <col min="3334" max="3334" width="16.5703125" bestFit="1" customWidth="1"/>
    <col min="3335" max="3335" width="9.28515625" bestFit="1" customWidth="1"/>
    <col min="3336" max="3339" width="9.7109375" bestFit="1" customWidth="1"/>
    <col min="3340" max="3340" width="12.85546875" customWidth="1"/>
    <col min="3585" max="3585" width="59.28515625" customWidth="1"/>
    <col min="3586" max="3586" width="12.5703125" bestFit="1" customWidth="1"/>
    <col min="3587" max="3587" width="11.140625" customWidth="1"/>
    <col min="3588" max="3588" width="13.140625" bestFit="1" customWidth="1"/>
    <col min="3589" max="3589" width="10.5703125" bestFit="1" customWidth="1"/>
    <col min="3590" max="3590" width="16.5703125" bestFit="1" customWidth="1"/>
    <col min="3591" max="3591" width="9.28515625" bestFit="1" customWidth="1"/>
    <col min="3592" max="3595" width="9.7109375" bestFit="1" customWidth="1"/>
    <col min="3596" max="3596" width="12.85546875" customWidth="1"/>
    <col min="3841" max="3841" width="59.28515625" customWidth="1"/>
    <col min="3842" max="3842" width="12.5703125" bestFit="1" customWidth="1"/>
    <col min="3843" max="3843" width="11.140625" customWidth="1"/>
    <col min="3844" max="3844" width="13.140625" bestFit="1" customWidth="1"/>
    <col min="3845" max="3845" width="10.5703125" bestFit="1" customWidth="1"/>
    <col min="3846" max="3846" width="16.5703125" bestFit="1" customWidth="1"/>
    <col min="3847" max="3847" width="9.28515625" bestFit="1" customWidth="1"/>
    <col min="3848" max="3851" width="9.7109375" bestFit="1" customWidth="1"/>
    <col min="3852" max="3852" width="12.85546875" customWidth="1"/>
    <col min="4097" max="4097" width="59.28515625" customWidth="1"/>
    <col min="4098" max="4098" width="12.5703125" bestFit="1" customWidth="1"/>
    <col min="4099" max="4099" width="11.140625" customWidth="1"/>
    <col min="4100" max="4100" width="13.140625" bestFit="1" customWidth="1"/>
    <col min="4101" max="4101" width="10.5703125" bestFit="1" customWidth="1"/>
    <col min="4102" max="4102" width="16.5703125" bestFit="1" customWidth="1"/>
    <col min="4103" max="4103" width="9.28515625" bestFit="1" customWidth="1"/>
    <col min="4104" max="4107" width="9.7109375" bestFit="1" customWidth="1"/>
    <col min="4108" max="4108" width="12.85546875" customWidth="1"/>
    <col min="4353" max="4353" width="59.28515625" customWidth="1"/>
    <col min="4354" max="4354" width="12.5703125" bestFit="1" customWidth="1"/>
    <col min="4355" max="4355" width="11.140625" customWidth="1"/>
    <col min="4356" max="4356" width="13.140625" bestFit="1" customWidth="1"/>
    <col min="4357" max="4357" width="10.5703125" bestFit="1" customWidth="1"/>
    <col min="4358" max="4358" width="16.5703125" bestFit="1" customWidth="1"/>
    <col min="4359" max="4359" width="9.28515625" bestFit="1" customWidth="1"/>
    <col min="4360" max="4363" width="9.7109375" bestFit="1" customWidth="1"/>
    <col min="4364" max="4364" width="12.85546875" customWidth="1"/>
    <col min="4609" max="4609" width="59.28515625" customWidth="1"/>
    <col min="4610" max="4610" width="12.5703125" bestFit="1" customWidth="1"/>
    <col min="4611" max="4611" width="11.140625" customWidth="1"/>
    <col min="4612" max="4612" width="13.140625" bestFit="1" customWidth="1"/>
    <col min="4613" max="4613" width="10.5703125" bestFit="1" customWidth="1"/>
    <col min="4614" max="4614" width="16.5703125" bestFit="1" customWidth="1"/>
    <col min="4615" max="4615" width="9.28515625" bestFit="1" customWidth="1"/>
    <col min="4616" max="4619" width="9.7109375" bestFit="1" customWidth="1"/>
    <col min="4620" max="4620" width="12.85546875" customWidth="1"/>
    <col min="4865" max="4865" width="59.28515625" customWidth="1"/>
    <col min="4866" max="4866" width="12.5703125" bestFit="1" customWidth="1"/>
    <col min="4867" max="4867" width="11.140625" customWidth="1"/>
    <col min="4868" max="4868" width="13.140625" bestFit="1" customWidth="1"/>
    <col min="4869" max="4869" width="10.5703125" bestFit="1" customWidth="1"/>
    <col min="4870" max="4870" width="16.5703125" bestFit="1" customWidth="1"/>
    <col min="4871" max="4871" width="9.28515625" bestFit="1" customWidth="1"/>
    <col min="4872" max="4875" width="9.7109375" bestFit="1" customWidth="1"/>
    <col min="4876" max="4876" width="12.85546875" customWidth="1"/>
    <col min="5121" max="5121" width="59.28515625" customWidth="1"/>
    <col min="5122" max="5122" width="12.5703125" bestFit="1" customWidth="1"/>
    <col min="5123" max="5123" width="11.140625" customWidth="1"/>
    <col min="5124" max="5124" width="13.140625" bestFit="1" customWidth="1"/>
    <col min="5125" max="5125" width="10.5703125" bestFit="1" customWidth="1"/>
    <col min="5126" max="5126" width="16.5703125" bestFit="1" customWidth="1"/>
    <col min="5127" max="5127" width="9.28515625" bestFit="1" customWidth="1"/>
    <col min="5128" max="5131" width="9.7109375" bestFit="1" customWidth="1"/>
    <col min="5132" max="5132" width="12.85546875" customWidth="1"/>
    <col min="5377" max="5377" width="59.28515625" customWidth="1"/>
    <col min="5378" max="5378" width="12.5703125" bestFit="1" customWidth="1"/>
    <col min="5379" max="5379" width="11.140625" customWidth="1"/>
    <col min="5380" max="5380" width="13.140625" bestFit="1" customWidth="1"/>
    <col min="5381" max="5381" width="10.5703125" bestFit="1" customWidth="1"/>
    <col min="5382" max="5382" width="16.5703125" bestFit="1" customWidth="1"/>
    <col min="5383" max="5383" width="9.28515625" bestFit="1" customWidth="1"/>
    <col min="5384" max="5387" width="9.7109375" bestFit="1" customWidth="1"/>
    <col min="5388" max="5388" width="12.85546875" customWidth="1"/>
    <col min="5633" max="5633" width="59.28515625" customWidth="1"/>
    <col min="5634" max="5634" width="12.5703125" bestFit="1" customWidth="1"/>
    <col min="5635" max="5635" width="11.140625" customWidth="1"/>
    <col min="5636" max="5636" width="13.140625" bestFit="1" customWidth="1"/>
    <col min="5637" max="5637" width="10.5703125" bestFit="1" customWidth="1"/>
    <col min="5638" max="5638" width="16.5703125" bestFit="1" customWidth="1"/>
    <col min="5639" max="5639" width="9.28515625" bestFit="1" customWidth="1"/>
    <col min="5640" max="5643" width="9.7109375" bestFit="1" customWidth="1"/>
    <col min="5644" max="5644" width="12.85546875" customWidth="1"/>
    <col min="5889" max="5889" width="59.28515625" customWidth="1"/>
    <col min="5890" max="5890" width="12.5703125" bestFit="1" customWidth="1"/>
    <col min="5891" max="5891" width="11.140625" customWidth="1"/>
    <col min="5892" max="5892" width="13.140625" bestFit="1" customWidth="1"/>
    <col min="5893" max="5893" width="10.5703125" bestFit="1" customWidth="1"/>
    <col min="5894" max="5894" width="16.5703125" bestFit="1" customWidth="1"/>
    <col min="5895" max="5895" width="9.28515625" bestFit="1" customWidth="1"/>
    <col min="5896" max="5899" width="9.7109375" bestFit="1" customWidth="1"/>
    <col min="5900" max="5900" width="12.85546875" customWidth="1"/>
    <col min="6145" max="6145" width="59.28515625" customWidth="1"/>
    <col min="6146" max="6146" width="12.5703125" bestFit="1" customWidth="1"/>
    <col min="6147" max="6147" width="11.140625" customWidth="1"/>
    <col min="6148" max="6148" width="13.140625" bestFit="1" customWidth="1"/>
    <col min="6149" max="6149" width="10.5703125" bestFit="1" customWidth="1"/>
    <col min="6150" max="6150" width="16.5703125" bestFit="1" customWidth="1"/>
    <col min="6151" max="6151" width="9.28515625" bestFit="1" customWidth="1"/>
    <col min="6152" max="6155" width="9.7109375" bestFit="1" customWidth="1"/>
    <col min="6156" max="6156" width="12.85546875" customWidth="1"/>
    <col min="6401" max="6401" width="59.28515625" customWidth="1"/>
    <col min="6402" max="6402" width="12.5703125" bestFit="1" customWidth="1"/>
    <col min="6403" max="6403" width="11.140625" customWidth="1"/>
    <col min="6404" max="6404" width="13.140625" bestFit="1" customWidth="1"/>
    <col min="6405" max="6405" width="10.5703125" bestFit="1" customWidth="1"/>
    <col min="6406" max="6406" width="16.5703125" bestFit="1" customWidth="1"/>
    <col min="6407" max="6407" width="9.28515625" bestFit="1" customWidth="1"/>
    <col min="6408" max="6411" width="9.7109375" bestFit="1" customWidth="1"/>
    <col min="6412" max="6412" width="12.85546875" customWidth="1"/>
    <col min="6657" max="6657" width="59.28515625" customWidth="1"/>
    <col min="6658" max="6658" width="12.5703125" bestFit="1" customWidth="1"/>
    <col min="6659" max="6659" width="11.140625" customWidth="1"/>
    <col min="6660" max="6660" width="13.140625" bestFit="1" customWidth="1"/>
    <col min="6661" max="6661" width="10.5703125" bestFit="1" customWidth="1"/>
    <col min="6662" max="6662" width="16.5703125" bestFit="1" customWidth="1"/>
    <col min="6663" max="6663" width="9.28515625" bestFit="1" customWidth="1"/>
    <col min="6664" max="6667" width="9.7109375" bestFit="1" customWidth="1"/>
    <col min="6668" max="6668" width="12.85546875" customWidth="1"/>
    <col min="6913" max="6913" width="59.28515625" customWidth="1"/>
    <col min="6914" max="6914" width="12.5703125" bestFit="1" customWidth="1"/>
    <col min="6915" max="6915" width="11.140625" customWidth="1"/>
    <col min="6916" max="6916" width="13.140625" bestFit="1" customWidth="1"/>
    <col min="6917" max="6917" width="10.5703125" bestFit="1" customWidth="1"/>
    <col min="6918" max="6918" width="16.5703125" bestFit="1" customWidth="1"/>
    <col min="6919" max="6919" width="9.28515625" bestFit="1" customWidth="1"/>
    <col min="6920" max="6923" width="9.7109375" bestFit="1" customWidth="1"/>
    <col min="6924" max="6924" width="12.85546875" customWidth="1"/>
    <col min="7169" max="7169" width="59.28515625" customWidth="1"/>
    <col min="7170" max="7170" width="12.5703125" bestFit="1" customWidth="1"/>
    <col min="7171" max="7171" width="11.140625" customWidth="1"/>
    <col min="7172" max="7172" width="13.140625" bestFit="1" customWidth="1"/>
    <col min="7173" max="7173" width="10.5703125" bestFit="1" customWidth="1"/>
    <col min="7174" max="7174" width="16.5703125" bestFit="1" customWidth="1"/>
    <col min="7175" max="7175" width="9.28515625" bestFit="1" customWidth="1"/>
    <col min="7176" max="7179" width="9.7109375" bestFit="1" customWidth="1"/>
    <col min="7180" max="7180" width="12.85546875" customWidth="1"/>
    <col min="7425" max="7425" width="59.28515625" customWidth="1"/>
    <col min="7426" max="7426" width="12.5703125" bestFit="1" customWidth="1"/>
    <col min="7427" max="7427" width="11.140625" customWidth="1"/>
    <col min="7428" max="7428" width="13.140625" bestFit="1" customWidth="1"/>
    <col min="7429" max="7429" width="10.5703125" bestFit="1" customWidth="1"/>
    <col min="7430" max="7430" width="16.5703125" bestFit="1" customWidth="1"/>
    <col min="7431" max="7431" width="9.28515625" bestFit="1" customWidth="1"/>
    <col min="7432" max="7435" width="9.7109375" bestFit="1" customWidth="1"/>
    <col min="7436" max="7436" width="12.85546875" customWidth="1"/>
    <col min="7681" max="7681" width="59.28515625" customWidth="1"/>
    <col min="7682" max="7682" width="12.5703125" bestFit="1" customWidth="1"/>
    <col min="7683" max="7683" width="11.140625" customWidth="1"/>
    <col min="7684" max="7684" width="13.140625" bestFit="1" customWidth="1"/>
    <col min="7685" max="7685" width="10.5703125" bestFit="1" customWidth="1"/>
    <col min="7686" max="7686" width="16.5703125" bestFit="1" customWidth="1"/>
    <col min="7687" max="7687" width="9.28515625" bestFit="1" customWidth="1"/>
    <col min="7688" max="7691" width="9.7109375" bestFit="1" customWidth="1"/>
    <col min="7692" max="7692" width="12.85546875" customWidth="1"/>
    <col min="7937" max="7937" width="59.28515625" customWidth="1"/>
    <col min="7938" max="7938" width="12.5703125" bestFit="1" customWidth="1"/>
    <col min="7939" max="7939" width="11.140625" customWidth="1"/>
    <col min="7940" max="7940" width="13.140625" bestFit="1" customWidth="1"/>
    <col min="7941" max="7941" width="10.5703125" bestFit="1" customWidth="1"/>
    <col min="7942" max="7942" width="16.5703125" bestFit="1" customWidth="1"/>
    <col min="7943" max="7943" width="9.28515625" bestFit="1" customWidth="1"/>
    <col min="7944" max="7947" width="9.7109375" bestFit="1" customWidth="1"/>
    <col min="7948" max="7948" width="12.85546875" customWidth="1"/>
    <col min="8193" max="8193" width="59.28515625" customWidth="1"/>
    <col min="8194" max="8194" width="12.5703125" bestFit="1" customWidth="1"/>
    <col min="8195" max="8195" width="11.140625" customWidth="1"/>
    <col min="8196" max="8196" width="13.140625" bestFit="1" customWidth="1"/>
    <col min="8197" max="8197" width="10.5703125" bestFit="1" customWidth="1"/>
    <col min="8198" max="8198" width="16.5703125" bestFit="1" customWidth="1"/>
    <col min="8199" max="8199" width="9.28515625" bestFit="1" customWidth="1"/>
    <col min="8200" max="8203" width="9.7109375" bestFit="1" customWidth="1"/>
    <col min="8204" max="8204" width="12.85546875" customWidth="1"/>
    <col min="8449" max="8449" width="59.28515625" customWidth="1"/>
    <col min="8450" max="8450" width="12.5703125" bestFit="1" customWidth="1"/>
    <col min="8451" max="8451" width="11.140625" customWidth="1"/>
    <col min="8452" max="8452" width="13.140625" bestFit="1" customWidth="1"/>
    <col min="8453" max="8453" width="10.5703125" bestFit="1" customWidth="1"/>
    <col min="8454" max="8454" width="16.5703125" bestFit="1" customWidth="1"/>
    <col min="8455" max="8455" width="9.28515625" bestFit="1" customWidth="1"/>
    <col min="8456" max="8459" width="9.7109375" bestFit="1" customWidth="1"/>
    <col min="8460" max="8460" width="12.85546875" customWidth="1"/>
    <col min="8705" max="8705" width="59.28515625" customWidth="1"/>
    <col min="8706" max="8706" width="12.5703125" bestFit="1" customWidth="1"/>
    <col min="8707" max="8707" width="11.140625" customWidth="1"/>
    <col min="8708" max="8708" width="13.140625" bestFit="1" customWidth="1"/>
    <col min="8709" max="8709" width="10.5703125" bestFit="1" customWidth="1"/>
    <col min="8710" max="8710" width="16.5703125" bestFit="1" customWidth="1"/>
    <col min="8711" max="8711" width="9.28515625" bestFit="1" customWidth="1"/>
    <col min="8712" max="8715" width="9.7109375" bestFit="1" customWidth="1"/>
    <col min="8716" max="8716" width="12.85546875" customWidth="1"/>
    <col min="8961" max="8961" width="59.28515625" customWidth="1"/>
    <col min="8962" max="8962" width="12.5703125" bestFit="1" customWidth="1"/>
    <col min="8963" max="8963" width="11.140625" customWidth="1"/>
    <col min="8964" max="8964" width="13.140625" bestFit="1" customWidth="1"/>
    <col min="8965" max="8965" width="10.5703125" bestFit="1" customWidth="1"/>
    <col min="8966" max="8966" width="16.5703125" bestFit="1" customWidth="1"/>
    <col min="8967" max="8967" width="9.28515625" bestFit="1" customWidth="1"/>
    <col min="8968" max="8971" width="9.7109375" bestFit="1" customWidth="1"/>
    <col min="8972" max="8972" width="12.85546875" customWidth="1"/>
    <col min="9217" max="9217" width="59.28515625" customWidth="1"/>
    <col min="9218" max="9218" width="12.5703125" bestFit="1" customWidth="1"/>
    <col min="9219" max="9219" width="11.140625" customWidth="1"/>
    <col min="9220" max="9220" width="13.140625" bestFit="1" customWidth="1"/>
    <col min="9221" max="9221" width="10.5703125" bestFit="1" customWidth="1"/>
    <col min="9222" max="9222" width="16.5703125" bestFit="1" customWidth="1"/>
    <col min="9223" max="9223" width="9.28515625" bestFit="1" customWidth="1"/>
    <col min="9224" max="9227" width="9.7109375" bestFit="1" customWidth="1"/>
    <col min="9228" max="9228" width="12.85546875" customWidth="1"/>
    <col min="9473" max="9473" width="59.28515625" customWidth="1"/>
    <col min="9474" max="9474" width="12.5703125" bestFit="1" customWidth="1"/>
    <col min="9475" max="9475" width="11.140625" customWidth="1"/>
    <col min="9476" max="9476" width="13.140625" bestFit="1" customWidth="1"/>
    <col min="9477" max="9477" width="10.5703125" bestFit="1" customWidth="1"/>
    <col min="9478" max="9478" width="16.5703125" bestFit="1" customWidth="1"/>
    <col min="9479" max="9479" width="9.28515625" bestFit="1" customWidth="1"/>
    <col min="9480" max="9483" width="9.7109375" bestFit="1" customWidth="1"/>
    <col min="9484" max="9484" width="12.85546875" customWidth="1"/>
    <col min="9729" max="9729" width="59.28515625" customWidth="1"/>
    <col min="9730" max="9730" width="12.5703125" bestFit="1" customWidth="1"/>
    <col min="9731" max="9731" width="11.140625" customWidth="1"/>
    <col min="9732" max="9732" width="13.140625" bestFit="1" customWidth="1"/>
    <col min="9733" max="9733" width="10.5703125" bestFit="1" customWidth="1"/>
    <col min="9734" max="9734" width="16.5703125" bestFit="1" customWidth="1"/>
    <col min="9735" max="9735" width="9.28515625" bestFit="1" customWidth="1"/>
    <col min="9736" max="9739" width="9.7109375" bestFit="1" customWidth="1"/>
    <col min="9740" max="9740" width="12.85546875" customWidth="1"/>
    <col min="9985" max="9985" width="59.28515625" customWidth="1"/>
    <col min="9986" max="9986" width="12.5703125" bestFit="1" customWidth="1"/>
    <col min="9987" max="9987" width="11.140625" customWidth="1"/>
    <col min="9988" max="9988" width="13.140625" bestFit="1" customWidth="1"/>
    <col min="9989" max="9989" width="10.5703125" bestFit="1" customWidth="1"/>
    <col min="9990" max="9990" width="16.5703125" bestFit="1" customWidth="1"/>
    <col min="9991" max="9991" width="9.28515625" bestFit="1" customWidth="1"/>
    <col min="9992" max="9995" width="9.7109375" bestFit="1" customWidth="1"/>
    <col min="9996" max="9996" width="12.85546875" customWidth="1"/>
    <col min="10241" max="10241" width="59.28515625" customWidth="1"/>
    <col min="10242" max="10242" width="12.5703125" bestFit="1" customWidth="1"/>
    <col min="10243" max="10243" width="11.140625" customWidth="1"/>
    <col min="10244" max="10244" width="13.140625" bestFit="1" customWidth="1"/>
    <col min="10245" max="10245" width="10.5703125" bestFit="1" customWidth="1"/>
    <col min="10246" max="10246" width="16.5703125" bestFit="1" customWidth="1"/>
    <col min="10247" max="10247" width="9.28515625" bestFit="1" customWidth="1"/>
    <col min="10248" max="10251" width="9.7109375" bestFit="1" customWidth="1"/>
    <col min="10252" max="10252" width="12.85546875" customWidth="1"/>
    <col min="10497" max="10497" width="59.28515625" customWidth="1"/>
    <col min="10498" max="10498" width="12.5703125" bestFit="1" customWidth="1"/>
    <col min="10499" max="10499" width="11.140625" customWidth="1"/>
    <col min="10500" max="10500" width="13.140625" bestFit="1" customWidth="1"/>
    <col min="10501" max="10501" width="10.5703125" bestFit="1" customWidth="1"/>
    <col min="10502" max="10502" width="16.5703125" bestFit="1" customWidth="1"/>
    <col min="10503" max="10503" width="9.28515625" bestFit="1" customWidth="1"/>
    <col min="10504" max="10507" width="9.7109375" bestFit="1" customWidth="1"/>
    <col min="10508" max="10508" width="12.85546875" customWidth="1"/>
    <col min="10753" max="10753" width="59.28515625" customWidth="1"/>
    <col min="10754" max="10754" width="12.5703125" bestFit="1" customWidth="1"/>
    <col min="10755" max="10755" width="11.140625" customWidth="1"/>
    <col min="10756" max="10756" width="13.140625" bestFit="1" customWidth="1"/>
    <col min="10757" max="10757" width="10.5703125" bestFit="1" customWidth="1"/>
    <col min="10758" max="10758" width="16.5703125" bestFit="1" customWidth="1"/>
    <col min="10759" max="10759" width="9.28515625" bestFit="1" customWidth="1"/>
    <col min="10760" max="10763" width="9.7109375" bestFit="1" customWidth="1"/>
    <col min="10764" max="10764" width="12.85546875" customWidth="1"/>
    <col min="11009" max="11009" width="59.28515625" customWidth="1"/>
    <col min="11010" max="11010" width="12.5703125" bestFit="1" customWidth="1"/>
    <col min="11011" max="11011" width="11.140625" customWidth="1"/>
    <col min="11012" max="11012" width="13.140625" bestFit="1" customWidth="1"/>
    <col min="11013" max="11013" width="10.5703125" bestFit="1" customWidth="1"/>
    <col min="11014" max="11014" width="16.5703125" bestFit="1" customWidth="1"/>
    <col min="11015" max="11015" width="9.28515625" bestFit="1" customWidth="1"/>
    <col min="11016" max="11019" width="9.7109375" bestFit="1" customWidth="1"/>
    <col min="11020" max="11020" width="12.85546875" customWidth="1"/>
    <col min="11265" max="11265" width="59.28515625" customWidth="1"/>
    <col min="11266" max="11266" width="12.5703125" bestFit="1" customWidth="1"/>
    <col min="11267" max="11267" width="11.140625" customWidth="1"/>
    <col min="11268" max="11268" width="13.140625" bestFit="1" customWidth="1"/>
    <col min="11269" max="11269" width="10.5703125" bestFit="1" customWidth="1"/>
    <col min="11270" max="11270" width="16.5703125" bestFit="1" customWidth="1"/>
    <col min="11271" max="11271" width="9.28515625" bestFit="1" customWidth="1"/>
    <col min="11272" max="11275" width="9.7109375" bestFit="1" customWidth="1"/>
    <col min="11276" max="11276" width="12.85546875" customWidth="1"/>
    <col min="11521" max="11521" width="59.28515625" customWidth="1"/>
    <col min="11522" max="11522" width="12.5703125" bestFit="1" customWidth="1"/>
    <col min="11523" max="11523" width="11.140625" customWidth="1"/>
    <col min="11524" max="11524" width="13.140625" bestFit="1" customWidth="1"/>
    <col min="11525" max="11525" width="10.5703125" bestFit="1" customWidth="1"/>
    <col min="11526" max="11526" width="16.5703125" bestFit="1" customWidth="1"/>
    <col min="11527" max="11527" width="9.28515625" bestFit="1" customWidth="1"/>
    <col min="11528" max="11531" width="9.7109375" bestFit="1" customWidth="1"/>
    <col min="11532" max="11532" width="12.85546875" customWidth="1"/>
    <col min="11777" max="11777" width="59.28515625" customWidth="1"/>
    <col min="11778" max="11778" width="12.5703125" bestFit="1" customWidth="1"/>
    <col min="11779" max="11779" width="11.140625" customWidth="1"/>
    <col min="11780" max="11780" width="13.140625" bestFit="1" customWidth="1"/>
    <col min="11781" max="11781" width="10.5703125" bestFit="1" customWidth="1"/>
    <col min="11782" max="11782" width="16.5703125" bestFit="1" customWidth="1"/>
    <col min="11783" max="11783" width="9.28515625" bestFit="1" customWidth="1"/>
    <col min="11784" max="11787" width="9.7109375" bestFit="1" customWidth="1"/>
    <col min="11788" max="11788" width="12.85546875" customWidth="1"/>
    <col min="12033" max="12033" width="59.28515625" customWidth="1"/>
    <col min="12034" max="12034" width="12.5703125" bestFit="1" customWidth="1"/>
    <col min="12035" max="12035" width="11.140625" customWidth="1"/>
    <col min="12036" max="12036" width="13.140625" bestFit="1" customWidth="1"/>
    <col min="12037" max="12037" width="10.5703125" bestFit="1" customWidth="1"/>
    <col min="12038" max="12038" width="16.5703125" bestFit="1" customWidth="1"/>
    <col min="12039" max="12039" width="9.28515625" bestFit="1" customWidth="1"/>
    <col min="12040" max="12043" width="9.7109375" bestFit="1" customWidth="1"/>
    <col min="12044" max="12044" width="12.85546875" customWidth="1"/>
    <col min="12289" max="12289" width="59.28515625" customWidth="1"/>
    <col min="12290" max="12290" width="12.5703125" bestFit="1" customWidth="1"/>
    <col min="12291" max="12291" width="11.140625" customWidth="1"/>
    <col min="12292" max="12292" width="13.140625" bestFit="1" customWidth="1"/>
    <col min="12293" max="12293" width="10.5703125" bestFit="1" customWidth="1"/>
    <col min="12294" max="12294" width="16.5703125" bestFit="1" customWidth="1"/>
    <col min="12295" max="12295" width="9.28515625" bestFit="1" customWidth="1"/>
    <col min="12296" max="12299" width="9.7109375" bestFit="1" customWidth="1"/>
    <col min="12300" max="12300" width="12.85546875" customWidth="1"/>
    <col min="12545" max="12545" width="59.28515625" customWidth="1"/>
    <col min="12546" max="12546" width="12.5703125" bestFit="1" customWidth="1"/>
    <col min="12547" max="12547" width="11.140625" customWidth="1"/>
    <col min="12548" max="12548" width="13.140625" bestFit="1" customWidth="1"/>
    <col min="12549" max="12549" width="10.5703125" bestFit="1" customWidth="1"/>
    <col min="12550" max="12550" width="16.5703125" bestFit="1" customWidth="1"/>
    <col min="12551" max="12551" width="9.28515625" bestFit="1" customWidth="1"/>
    <col min="12552" max="12555" width="9.7109375" bestFit="1" customWidth="1"/>
    <col min="12556" max="12556" width="12.85546875" customWidth="1"/>
    <col min="12801" max="12801" width="59.28515625" customWidth="1"/>
    <col min="12802" max="12802" width="12.5703125" bestFit="1" customWidth="1"/>
    <col min="12803" max="12803" width="11.140625" customWidth="1"/>
    <col min="12804" max="12804" width="13.140625" bestFit="1" customWidth="1"/>
    <col min="12805" max="12805" width="10.5703125" bestFit="1" customWidth="1"/>
    <col min="12806" max="12806" width="16.5703125" bestFit="1" customWidth="1"/>
    <col min="12807" max="12807" width="9.28515625" bestFit="1" customWidth="1"/>
    <col min="12808" max="12811" width="9.7109375" bestFit="1" customWidth="1"/>
    <col min="12812" max="12812" width="12.85546875" customWidth="1"/>
    <col min="13057" max="13057" width="59.28515625" customWidth="1"/>
    <col min="13058" max="13058" width="12.5703125" bestFit="1" customWidth="1"/>
    <col min="13059" max="13059" width="11.140625" customWidth="1"/>
    <col min="13060" max="13060" width="13.140625" bestFit="1" customWidth="1"/>
    <col min="13061" max="13061" width="10.5703125" bestFit="1" customWidth="1"/>
    <col min="13062" max="13062" width="16.5703125" bestFit="1" customWidth="1"/>
    <col min="13063" max="13063" width="9.28515625" bestFit="1" customWidth="1"/>
    <col min="13064" max="13067" width="9.7109375" bestFit="1" customWidth="1"/>
    <col min="13068" max="13068" width="12.85546875" customWidth="1"/>
    <col min="13313" max="13313" width="59.28515625" customWidth="1"/>
    <col min="13314" max="13314" width="12.5703125" bestFit="1" customWidth="1"/>
    <col min="13315" max="13315" width="11.140625" customWidth="1"/>
    <col min="13316" max="13316" width="13.140625" bestFit="1" customWidth="1"/>
    <col min="13317" max="13317" width="10.5703125" bestFit="1" customWidth="1"/>
    <col min="13318" max="13318" width="16.5703125" bestFit="1" customWidth="1"/>
    <col min="13319" max="13319" width="9.28515625" bestFit="1" customWidth="1"/>
    <col min="13320" max="13323" width="9.7109375" bestFit="1" customWidth="1"/>
    <col min="13324" max="13324" width="12.85546875" customWidth="1"/>
    <col min="13569" max="13569" width="59.28515625" customWidth="1"/>
    <col min="13570" max="13570" width="12.5703125" bestFit="1" customWidth="1"/>
    <col min="13571" max="13571" width="11.140625" customWidth="1"/>
    <col min="13572" max="13572" width="13.140625" bestFit="1" customWidth="1"/>
    <col min="13573" max="13573" width="10.5703125" bestFit="1" customWidth="1"/>
    <col min="13574" max="13574" width="16.5703125" bestFit="1" customWidth="1"/>
    <col min="13575" max="13575" width="9.28515625" bestFit="1" customWidth="1"/>
    <col min="13576" max="13579" width="9.7109375" bestFit="1" customWidth="1"/>
    <col min="13580" max="13580" width="12.85546875" customWidth="1"/>
    <col min="13825" max="13825" width="59.28515625" customWidth="1"/>
    <col min="13826" max="13826" width="12.5703125" bestFit="1" customWidth="1"/>
    <col min="13827" max="13827" width="11.140625" customWidth="1"/>
    <col min="13828" max="13828" width="13.140625" bestFit="1" customWidth="1"/>
    <col min="13829" max="13829" width="10.5703125" bestFit="1" customWidth="1"/>
    <col min="13830" max="13830" width="16.5703125" bestFit="1" customWidth="1"/>
    <col min="13831" max="13831" width="9.28515625" bestFit="1" customWidth="1"/>
    <col min="13832" max="13835" width="9.7109375" bestFit="1" customWidth="1"/>
    <col min="13836" max="13836" width="12.85546875" customWidth="1"/>
    <col min="14081" max="14081" width="59.28515625" customWidth="1"/>
    <col min="14082" max="14082" width="12.5703125" bestFit="1" customWidth="1"/>
    <col min="14083" max="14083" width="11.140625" customWidth="1"/>
    <col min="14084" max="14084" width="13.140625" bestFit="1" customWidth="1"/>
    <col min="14085" max="14085" width="10.5703125" bestFit="1" customWidth="1"/>
    <col min="14086" max="14086" width="16.5703125" bestFit="1" customWidth="1"/>
    <col min="14087" max="14087" width="9.28515625" bestFit="1" customWidth="1"/>
    <col min="14088" max="14091" width="9.7109375" bestFit="1" customWidth="1"/>
    <col min="14092" max="14092" width="12.85546875" customWidth="1"/>
    <col min="14337" max="14337" width="59.28515625" customWidth="1"/>
    <col min="14338" max="14338" width="12.5703125" bestFit="1" customWidth="1"/>
    <col min="14339" max="14339" width="11.140625" customWidth="1"/>
    <col min="14340" max="14340" width="13.140625" bestFit="1" customWidth="1"/>
    <col min="14341" max="14341" width="10.5703125" bestFit="1" customWidth="1"/>
    <col min="14342" max="14342" width="16.5703125" bestFit="1" customWidth="1"/>
    <col min="14343" max="14343" width="9.28515625" bestFit="1" customWidth="1"/>
    <col min="14344" max="14347" width="9.7109375" bestFit="1" customWidth="1"/>
    <col min="14348" max="14348" width="12.85546875" customWidth="1"/>
    <col min="14593" max="14593" width="59.28515625" customWidth="1"/>
    <col min="14594" max="14594" width="12.5703125" bestFit="1" customWidth="1"/>
    <col min="14595" max="14595" width="11.140625" customWidth="1"/>
    <col min="14596" max="14596" width="13.140625" bestFit="1" customWidth="1"/>
    <col min="14597" max="14597" width="10.5703125" bestFit="1" customWidth="1"/>
    <col min="14598" max="14598" width="16.5703125" bestFit="1" customWidth="1"/>
    <col min="14599" max="14599" width="9.28515625" bestFit="1" customWidth="1"/>
    <col min="14600" max="14603" width="9.7109375" bestFit="1" customWidth="1"/>
    <col min="14604" max="14604" width="12.85546875" customWidth="1"/>
    <col min="14849" max="14849" width="59.28515625" customWidth="1"/>
    <col min="14850" max="14850" width="12.5703125" bestFit="1" customWidth="1"/>
    <col min="14851" max="14851" width="11.140625" customWidth="1"/>
    <col min="14852" max="14852" width="13.140625" bestFit="1" customWidth="1"/>
    <col min="14853" max="14853" width="10.5703125" bestFit="1" customWidth="1"/>
    <col min="14854" max="14854" width="16.5703125" bestFit="1" customWidth="1"/>
    <col min="14855" max="14855" width="9.28515625" bestFit="1" customWidth="1"/>
    <col min="14856" max="14859" width="9.7109375" bestFit="1" customWidth="1"/>
    <col min="14860" max="14860" width="12.85546875" customWidth="1"/>
    <col min="15105" max="15105" width="59.28515625" customWidth="1"/>
    <col min="15106" max="15106" width="12.5703125" bestFit="1" customWidth="1"/>
    <col min="15107" max="15107" width="11.140625" customWidth="1"/>
    <col min="15108" max="15108" width="13.140625" bestFit="1" customWidth="1"/>
    <col min="15109" max="15109" width="10.5703125" bestFit="1" customWidth="1"/>
    <col min="15110" max="15110" width="16.5703125" bestFit="1" customWidth="1"/>
    <col min="15111" max="15111" width="9.28515625" bestFit="1" customWidth="1"/>
    <col min="15112" max="15115" width="9.7109375" bestFit="1" customWidth="1"/>
    <col min="15116" max="15116" width="12.85546875" customWidth="1"/>
    <col min="15361" max="15361" width="59.28515625" customWidth="1"/>
    <col min="15362" max="15362" width="12.5703125" bestFit="1" customWidth="1"/>
    <col min="15363" max="15363" width="11.140625" customWidth="1"/>
    <col min="15364" max="15364" width="13.140625" bestFit="1" customWidth="1"/>
    <col min="15365" max="15365" width="10.5703125" bestFit="1" customWidth="1"/>
    <col min="15366" max="15366" width="16.5703125" bestFit="1" customWidth="1"/>
    <col min="15367" max="15367" width="9.28515625" bestFit="1" customWidth="1"/>
    <col min="15368" max="15371" width="9.7109375" bestFit="1" customWidth="1"/>
    <col min="15372" max="15372" width="12.85546875" customWidth="1"/>
    <col min="15617" max="15617" width="59.28515625" customWidth="1"/>
    <col min="15618" max="15618" width="12.5703125" bestFit="1" customWidth="1"/>
    <col min="15619" max="15619" width="11.140625" customWidth="1"/>
    <col min="15620" max="15620" width="13.140625" bestFit="1" customWidth="1"/>
    <col min="15621" max="15621" width="10.5703125" bestFit="1" customWidth="1"/>
    <col min="15622" max="15622" width="16.5703125" bestFit="1" customWidth="1"/>
    <col min="15623" max="15623" width="9.28515625" bestFit="1" customWidth="1"/>
    <col min="15624" max="15627" width="9.7109375" bestFit="1" customWidth="1"/>
    <col min="15628" max="15628" width="12.85546875" customWidth="1"/>
    <col min="15873" max="15873" width="59.28515625" customWidth="1"/>
    <col min="15874" max="15874" width="12.5703125" bestFit="1" customWidth="1"/>
    <col min="15875" max="15875" width="11.140625" customWidth="1"/>
    <col min="15876" max="15876" width="13.140625" bestFit="1" customWidth="1"/>
    <col min="15877" max="15877" width="10.5703125" bestFit="1" customWidth="1"/>
    <col min="15878" max="15878" width="16.5703125" bestFit="1" customWidth="1"/>
    <col min="15879" max="15879" width="9.28515625" bestFit="1" customWidth="1"/>
    <col min="15880" max="15883" width="9.7109375" bestFit="1" customWidth="1"/>
    <col min="15884" max="15884" width="12.85546875" customWidth="1"/>
    <col min="16129" max="16129" width="59.28515625" customWidth="1"/>
    <col min="16130" max="16130" width="12.5703125" bestFit="1" customWidth="1"/>
    <col min="16131" max="16131" width="11.140625" customWidth="1"/>
    <col min="16132" max="16132" width="13.140625" bestFit="1" customWidth="1"/>
    <col min="16133" max="16133" width="10.5703125" bestFit="1" customWidth="1"/>
    <col min="16134" max="16134" width="16.5703125" bestFit="1" customWidth="1"/>
    <col min="16135" max="16135" width="9.28515625" bestFit="1" customWidth="1"/>
    <col min="16136" max="16139" width="9.7109375" bestFit="1" customWidth="1"/>
    <col min="16140" max="16140" width="12.85546875" customWidth="1"/>
  </cols>
  <sheetData>
    <row r="1" spans="1:11" ht="15.75">
      <c r="J1" s="206"/>
    </row>
    <row r="2" spans="1:11">
      <c r="B2" s="207"/>
      <c r="C2" s="207"/>
      <c r="D2" s="207"/>
      <c r="E2" s="207"/>
      <c r="F2" s="207"/>
      <c r="G2" s="207"/>
    </row>
    <row r="3" spans="1:11">
      <c r="A3" s="208" t="s">
        <v>161</v>
      </c>
      <c r="B3" s="209" t="s">
        <v>162</v>
      </c>
      <c r="C3" s="209" t="s">
        <v>163</v>
      </c>
      <c r="D3" s="209" t="s">
        <v>164</v>
      </c>
      <c r="E3" s="209" t="s">
        <v>165</v>
      </c>
      <c r="F3" s="209" t="s">
        <v>166</v>
      </c>
      <c r="G3" s="18" t="s">
        <v>167</v>
      </c>
    </row>
    <row r="4" spans="1:11">
      <c r="A4" s="210" t="s">
        <v>168</v>
      </c>
      <c r="B4" s="211">
        <f ca="1">#REF!/$B$7</f>
        <v>4.9354861453853205E-2</v>
      </c>
      <c r="C4" s="209"/>
      <c r="D4" s="209"/>
      <c r="E4" s="209"/>
      <c r="F4" s="209"/>
      <c r="G4" s="209"/>
    </row>
    <row r="5" spans="1:11">
      <c r="A5" s="210" t="s">
        <v>169</v>
      </c>
      <c r="B5" s="211">
        <f ca="1">#REF!/$B$7</f>
        <v>8.8133681167595016E-3</v>
      </c>
      <c r="C5" s="212">
        <v>102</v>
      </c>
      <c r="D5" s="212">
        <v>9</v>
      </c>
      <c r="E5" s="212">
        <v>90</v>
      </c>
      <c r="F5" s="212">
        <v>8</v>
      </c>
      <c r="G5" s="212">
        <v>102</v>
      </c>
    </row>
    <row r="6" spans="1:11">
      <c r="A6" s="210" t="s">
        <v>170</v>
      </c>
      <c r="B6" s="211">
        <f ca="1">#REF!/$B$7</f>
        <v>6.6981597687372203E-4</v>
      </c>
      <c r="C6" s="209"/>
      <c r="D6" s="209"/>
      <c r="E6" s="209"/>
      <c r="F6" s="209"/>
      <c r="G6" s="209"/>
    </row>
    <row r="7" spans="1:11">
      <c r="A7" s="210" t="s">
        <v>171</v>
      </c>
      <c r="B7" s="211">
        <f ca="1">#REF!/$B$7</f>
        <v>0.94116195445251349</v>
      </c>
      <c r="C7" s="209"/>
      <c r="D7" s="209"/>
      <c r="E7" s="209"/>
      <c r="F7" s="209"/>
      <c r="G7" s="209"/>
    </row>
    <row r="8" spans="1:11">
      <c r="A8" s="210" t="s">
        <v>172</v>
      </c>
      <c r="B8" s="212">
        <v>9.6820000000000004</v>
      </c>
      <c r="C8" s="212">
        <v>102</v>
      </c>
      <c r="D8" s="212">
        <v>9</v>
      </c>
      <c r="E8" s="212">
        <v>90</v>
      </c>
      <c r="F8" s="212">
        <v>8</v>
      </c>
      <c r="G8" s="212">
        <v>102</v>
      </c>
      <c r="I8" s="201"/>
    </row>
    <row r="10" spans="1:11">
      <c r="A10" s="213" t="s">
        <v>173</v>
      </c>
      <c r="B10" s="214" t="s">
        <v>162</v>
      </c>
      <c r="C10" s="214" t="s">
        <v>163</v>
      </c>
      <c r="D10" s="214" t="s">
        <v>164</v>
      </c>
      <c r="E10" s="214" t="s">
        <v>165</v>
      </c>
      <c r="F10" s="214" t="s">
        <v>166</v>
      </c>
      <c r="G10" s="208" t="s">
        <v>167</v>
      </c>
    </row>
    <row r="11" spans="1:11">
      <c r="A11" s="18" t="s">
        <v>174</v>
      </c>
      <c r="B11" s="211">
        <v>0.24</v>
      </c>
      <c r="C11" s="211">
        <v>0.2</v>
      </c>
      <c r="D11" s="211">
        <v>0.49</v>
      </c>
      <c r="E11" s="211">
        <v>0.27</v>
      </c>
      <c r="F11" s="211">
        <v>0.5</v>
      </c>
      <c r="G11" s="215">
        <v>0.3</v>
      </c>
    </row>
    <row r="12" spans="1:11">
      <c r="A12" s="216" t="s">
        <v>175</v>
      </c>
      <c r="B12" s="217">
        <f t="shared" ref="B12:G12" si="0">B8+B8*B11</f>
        <v>12.00568</v>
      </c>
      <c r="C12" s="218">
        <f t="shared" si="0"/>
        <v>122.4</v>
      </c>
      <c r="D12" s="218">
        <f t="shared" si="0"/>
        <v>13.41</v>
      </c>
      <c r="E12" s="218">
        <f t="shared" si="0"/>
        <v>114.3</v>
      </c>
      <c r="F12" s="218">
        <f t="shared" si="0"/>
        <v>12</v>
      </c>
      <c r="G12" s="218">
        <f t="shared" si="0"/>
        <v>132.6</v>
      </c>
      <c r="I12" s="219">
        <f>SUM(C12:G12)/5</f>
        <v>78.942000000000007</v>
      </c>
      <c r="J12" s="219" t="s">
        <v>176</v>
      </c>
      <c r="K12" s="219"/>
    </row>
    <row r="14" spans="1:11">
      <c r="A14" t="s">
        <v>177</v>
      </c>
    </row>
    <row r="15" spans="1:11">
      <c r="A15" t="s">
        <v>178</v>
      </c>
    </row>
    <row r="16" spans="1:11">
      <c r="A16" t="s">
        <v>179</v>
      </c>
    </row>
    <row r="17" spans="1:4">
      <c r="A17" t="s">
        <v>180</v>
      </c>
    </row>
    <row r="18" spans="1:4">
      <c r="A18" s="220"/>
    </row>
    <row r="19" spans="1:4">
      <c r="A19" s="221"/>
      <c r="B19" s="221" t="s">
        <v>181</v>
      </c>
    </row>
    <row r="20" spans="1:4">
      <c r="A20" s="222" t="s">
        <v>182</v>
      </c>
      <c r="B20" s="222">
        <v>0.30299999999999999</v>
      </c>
      <c r="D20" s="195" t="s">
        <v>183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Samlet regnskab 2016</vt:lpstr>
      <vt:lpstr>Beregning, brændstof</vt:lpstr>
      <vt:lpstr>Beregning, CO2</vt:lpstr>
    </vt:vector>
  </TitlesOfParts>
  <Company>Randers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Bo Jensen</dc:creator>
  <cp:lastModifiedBy>Signe Krøll Olesen</cp:lastModifiedBy>
  <dcterms:created xsi:type="dcterms:W3CDTF">2017-10-09T10:17:07Z</dcterms:created>
  <dcterms:modified xsi:type="dcterms:W3CDTF">2017-10-10T09:30:41Z</dcterms:modified>
</cp:coreProperties>
</file>