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9320" windowHeight="9510" activeTab="0"/>
  </bookViews>
  <sheets>
    <sheet name="Samlet regnskab 2015" sheetId="1" r:id="rId1"/>
    <sheet name="Varme" sheetId="2" r:id="rId2"/>
    <sheet name="El" sheetId="3" r:id="rId3"/>
    <sheet name="Vand" sheetId="4" r:id="rId4"/>
    <sheet name="Brændstof" sheetId="5" r:id="rId5"/>
    <sheet name="Beregninger CO2" sheetId="6" r:id="rId6"/>
  </sheets>
  <definedNames/>
  <calcPr fullCalcOnLoad="1"/>
</workbook>
</file>

<file path=xl/comments6.xml><?xml version="1.0" encoding="utf-8"?>
<comments xmlns="http://schemas.openxmlformats.org/spreadsheetml/2006/main">
  <authors>
    <author>J?rgen Lindgaard Olesen</author>
  </authors>
  <commentList>
    <comment ref="G11" authorId="0">
      <text>
        <r>
          <rPr>
            <b/>
            <sz val="8"/>
            <rFont val="Tahoma"/>
            <family val="2"/>
          </rPr>
          <t>Jørgen Lindgaard Olesen:</t>
        </r>
        <r>
          <rPr>
            <sz val="8"/>
            <rFont val="Tahoma"/>
            <family val="2"/>
          </rPr>
          <t xml:space="preserve">
Ingen data</t>
        </r>
      </text>
    </comment>
  </commentList>
</comments>
</file>

<file path=xl/sharedStrings.xml><?xml version="1.0" encoding="utf-8"?>
<sst xmlns="http://schemas.openxmlformats.org/spreadsheetml/2006/main" count="456" uniqueCount="197">
  <si>
    <t>Varme forbrug, kWh</t>
  </si>
  <si>
    <t>CO2-udledning pr. m2</t>
  </si>
  <si>
    <t>Varme forbrug (kWh) pr. m2</t>
  </si>
  <si>
    <t>Areal (m2)</t>
  </si>
  <si>
    <t>Kategorier</t>
  </si>
  <si>
    <t>Kærsmindebadet</t>
  </si>
  <si>
    <t>Langå Kulturhus</t>
  </si>
  <si>
    <t xml:space="preserve">Værket </t>
  </si>
  <si>
    <t xml:space="preserve">Kulturhuset i Randers </t>
  </si>
  <si>
    <t>Rådhuset</t>
  </si>
  <si>
    <t>Gl. Stationsvej 9</t>
  </si>
  <si>
    <t>Kasernen</t>
  </si>
  <si>
    <t>Administrationsbygninger</t>
  </si>
  <si>
    <t>Børne og familieinstitutioner</t>
  </si>
  <si>
    <t>Folkeskoler</t>
  </si>
  <si>
    <t>Laksetorvet, Hovedadministrationsbygning</t>
  </si>
  <si>
    <t>Odinsgård/Tørvebryggen, Borgerservice mm.</t>
  </si>
  <si>
    <t>Vestervold 4, 8900 Randers C</t>
  </si>
  <si>
    <t>Fjernarkiv, Vestergrave 30</t>
  </si>
  <si>
    <t>Miljø og Teknik</t>
  </si>
  <si>
    <t>Materielgårde</t>
  </si>
  <si>
    <t>Slotsgade 5</t>
  </si>
  <si>
    <t>Søren Møllersgade 5B</t>
  </si>
  <si>
    <t>Søren Møllersgade 10 A,B og C</t>
  </si>
  <si>
    <t>Ydervangen 5</t>
  </si>
  <si>
    <t>Ydervangen 1</t>
  </si>
  <si>
    <t>Purager 5</t>
  </si>
  <si>
    <t>Holbergstien 6</t>
  </si>
  <si>
    <t>Ladegården Marinborgvej 8</t>
  </si>
  <si>
    <t>Tandplejen Harridslev, Skolevænget 1a</t>
  </si>
  <si>
    <t>Madservice Kronjylland Falstervej 2</t>
  </si>
  <si>
    <t>Hjælpemiddelhuset, Agerskellet 22</t>
  </si>
  <si>
    <t>Den Grønne Gren, Markedsgade 2c</t>
  </si>
  <si>
    <t>Løvetand, Vester Tværvej 13</t>
  </si>
  <si>
    <t>Ungegruppen, Thorsgade 20</t>
  </si>
  <si>
    <t xml:space="preserve">Gross Hus, Bredgade 24, Langå </t>
  </si>
  <si>
    <t>Støttecenter Nørrebrogade 19</t>
  </si>
  <si>
    <t>Paderuphus, Paderuplundvej 2-4</t>
  </si>
  <si>
    <t>Værestedet Ø. Tørslev, Stangerumvej 8</t>
  </si>
  <si>
    <t>Social og arbejdsmarked</t>
  </si>
  <si>
    <t>Sundhed og Ældre</t>
  </si>
  <si>
    <t>Bemærkninger</t>
  </si>
  <si>
    <t xml:space="preserve">Firkløverskolerne, 4 stk. </t>
  </si>
  <si>
    <t>Bjerregravhallen</t>
  </si>
  <si>
    <t>Fritidscentret</t>
  </si>
  <si>
    <t>Spentruphallerne</t>
  </si>
  <si>
    <t>Brændstof</t>
  </si>
  <si>
    <t>benzin</t>
  </si>
  <si>
    <t>diesel</t>
  </si>
  <si>
    <t>Antal køretøjer, adm. og drift 340 stk.</t>
  </si>
  <si>
    <t>Antal tjenestekørte kilometer i egen bil</t>
  </si>
  <si>
    <t>Samlet CO2-udledning i kg</t>
  </si>
  <si>
    <t>Andet maskineri, drift, ca 50 stk.</t>
  </si>
  <si>
    <t>Sum - Børn og familieinstitutioner</t>
  </si>
  <si>
    <t>Sum - Folkeskoler</t>
  </si>
  <si>
    <t>Sum - Kultur og fritidsinstitutioner</t>
  </si>
  <si>
    <t>Kultur- og fritidsinstitutioner</t>
  </si>
  <si>
    <t>Sum - Administrationsbygninger</t>
  </si>
  <si>
    <t>Sum - Miljø og Teknik</t>
  </si>
  <si>
    <t>Samlet opgørelse, i alt</t>
  </si>
  <si>
    <t>Sum i alt</t>
  </si>
  <si>
    <t>Sum - Social og arbejdsmarked</t>
  </si>
  <si>
    <t>Sum - Sundhed og Ældre</t>
  </si>
  <si>
    <t>Sum - Brændstof</t>
  </si>
  <si>
    <t>Elforbruget i kommunale bygninger i Randers Kommune</t>
  </si>
  <si>
    <t>Varmeforbruget i kommunale bygninger i Randers Kommune</t>
  </si>
  <si>
    <t>Vandforbruget i kommunale bygninger i Randers Kommune</t>
  </si>
  <si>
    <t>Brændstofforbruget ved kommunale aktiviteter</t>
  </si>
  <si>
    <t xml:space="preserve">Varndforbrug, m3 </t>
  </si>
  <si>
    <t>Elforbrug, kWh</t>
  </si>
  <si>
    <t>Elforbrug, CO2</t>
  </si>
  <si>
    <t>Elforbrug (kWh) pr. m2</t>
  </si>
  <si>
    <t>* CO2-udledning: 2,40 kg CO2 pr. liter benzin og 2,65 kg CO2 pr. liter diesel</t>
  </si>
  <si>
    <t>Areal (m2) el</t>
  </si>
  <si>
    <t>Areal (m2), varme</t>
  </si>
  <si>
    <t>Tjenestekørsel</t>
  </si>
  <si>
    <t>Tjenestekørsel i egen bil</t>
  </si>
  <si>
    <t>benzin, liter</t>
  </si>
  <si>
    <t>diesel, liter</t>
  </si>
  <si>
    <t>Kørsel, CO2 i kg</t>
  </si>
  <si>
    <t xml:space="preserve">Kørsel, i alt </t>
  </si>
  <si>
    <t>CO2 i kg.</t>
  </si>
  <si>
    <t>Kørsel, CO2</t>
  </si>
  <si>
    <t>Varmeforbrug, kWh/m2</t>
  </si>
  <si>
    <t>Varmeforbrug, kWh</t>
  </si>
  <si>
    <t>CO2-udledning (varme), kg</t>
  </si>
  <si>
    <t>Elforbrug, kWh/m2</t>
  </si>
  <si>
    <t>Varme</t>
  </si>
  <si>
    <t xml:space="preserve">El </t>
  </si>
  <si>
    <t>Kørsel</t>
  </si>
  <si>
    <t>Areal</t>
  </si>
  <si>
    <t>Varme + el + kørsel</t>
  </si>
  <si>
    <t>CO2-udledning i kg pr. m2</t>
  </si>
  <si>
    <t>CO2-udledning, kg/m2</t>
  </si>
  <si>
    <t>CO2-udledning, kg</t>
  </si>
  <si>
    <t>Gennemsnit pr m2</t>
  </si>
  <si>
    <t>Gennemsnit, nøgletal</t>
  </si>
  <si>
    <t>VERDO</t>
  </si>
  <si>
    <t>Mejlby</t>
  </si>
  <si>
    <t>Værum Ørum</t>
  </si>
  <si>
    <t>Langå</t>
  </si>
  <si>
    <t>Gassun Hvidsten</t>
  </si>
  <si>
    <t>Mellerup</t>
  </si>
  <si>
    <t>Kul</t>
  </si>
  <si>
    <t>Brændselsolie</t>
  </si>
  <si>
    <t>Naturgas</t>
  </si>
  <si>
    <t>Biomasse</t>
  </si>
  <si>
    <t>I alt</t>
  </si>
  <si>
    <t>Emissionsfaktor fjernvarme, ab værk, 200%-metode, kg/MWh</t>
  </si>
  <si>
    <t>Fjernvarme, an forbruger</t>
  </si>
  <si>
    <t>Nettab%</t>
  </si>
  <si>
    <t>Emissionsfaktor an forbruger, 200%-metode, kg/MWh</t>
  </si>
  <si>
    <t>Grøn, anvendt metode</t>
  </si>
  <si>
    <t>CO2-udledning, kg i alt</t>
  </si>
  <si>
    <t>Leverandør</t>
  </si>
  <si>
    <t>Varme forbrug, kg CO2</t>
  </si>
  <si>
    <t>Emissionsfaktor el-forbrug</t>
  </si>
  <si>
    <t>kg/kWh</t>
  </si>
  <si>
    <t>Bo- og aktivitetscenter Marienborgvej</t>
  </si>
  <si>
    <t>Ungesøjlen Hadsundvej 72</t>
  </si>
  <si>
    <t>Skoler, 25 stk.</t>
  </si>
  <si>
    <t>Familie inst., 4 stk</t>
  </si>
  <si>
    <t>Børnehaver, 28 stk.</t>
  </si>
  <si>
    <t>Øvrige kulturinstitutioner med varme, 22 stk.</t>
  </si>
  <si>
    <t>Øvrige kulturinstitutioner uden varme, 39 stk.</t>
  </si>
  <si>
    <t xml:space="preserve">Vuggestuer, 9 stk. </t>
  </si>
  <si>
    <t xml:space="preserve">Dagplejen, 1 stk. </t>
  </si>
  <si>
    <t>Kombinerede, 29 stk.</t>
  </si>
  <si>
    <t>Bocenter Høvejen</t>
  </si>
  <si>
    <t>DAC Stenaltvej 1</t>
  </si>
  <si>
    <t>Bofællesskab Niels Brocksgade Gaia</t>
  </si>
  <si>
    <t>Randers Krisecenter</t>
  </si>
  <si>
    <t>Tronholmen/Strømmen 7</t>
  </si>
  <si>
    <t>CVR Odinskolen</t>
  </si>
  <si>
    <t xml:space="preserve">Firkløverskolerne, 3 stk. </t>
  </si>
  <si>
    <t>Familie inst., 6 stk</t>
  </si>
  <si>
    <t>Fritidshjem og klubber, 6 stk.</t>
  </si>
  <si>
    <t>Samlet energiregnskab - Randers Kommune 2015</t>
  </si>
  <si>
    <t>Børnehaver, 27 stk.</t>
  </si>
  <si>
    <t>Dagpleje, 1 stk.</t>
  </si>
  <si>
    <t>Eksterne lejemål, 3 stk.</t>
  </si>
  <si>
    <t>Fritidshjem og klubber, 4 stk.</t>
  </si>
  <si>
    <t>Materielgården, Randers</t>
  </si>
  <si>
    <t>Materielgården, Purhus</t>
  </si>
  <si>
    <t>Odinsgården</t>
  </si>
  <si>
    <t>Fjernarkiv, Vestergade 30</t>
  </si>
  <si>
    <t>Rådhusstrædet 1</t>
  </si>
  <si>
    <t>Laksetorvet 1</t>
  </si>
  <si>
    <t xml:space="preserve">Vuggestuer, 8 stk. </t>
  </si>
  <si>
    <t>CSV Odinskolen Randers, Bakkevej 1</t>
  </si>
  <si>
    <t>Den Blå Paraply, Vestergade 25</t>
  </si>
  <si>
    <t>Borupvænget, Gl. Hobrovej 136</t>
  </si>
  <si>
    <t>Eksterne lejemål, 3 stk</t>
  </si>
  <si>
    <t>Forbrug i liter (2015)</t>
  </si>
  <si>
    <t>Kørte km i egen bil, 2015 - omregnet til liter</t>
  </si>
  <si>
    <t>Kejsergaarden</t>
  </si>
  <si>
    <t>Purhushallen</t>
  </si>
  <si>
    <t>Helligåndshuset</t>
  </si>
  <si>
    <t>Randers KFUM</t>
  </si>
  <si>
    <t>Ulvehøj Stadion</t>
  </si>
  <si>
    <t>Sprogcenter Randers</t>
  </si>
  <si>
    <t>Stevnstrup Stadion</t>
  </si>
  <si>
    <t xml:space="preserve">Dronningborg Bibliotek </t>
  </si>
  <si>
    <t>Dronningborg Bibliotek</t>
  </si>
  <si>
    <t>Hornbæk Stadion</t>
  </si>
  <si>
    <t>Helsted Boldklub</t>
  </si>
  <si>
    <t>Øvrige kulturinstitutioner med varme, 18 stk.</t>
  </si>
  <si>
    <t>Blandet</t>
  </si>
  <si>
    <t>procent fordeling</t>
  </si>
  <si>
    <t>Verdo udledning</t>
  </si>
  <si>
    <t>Rest udledning</t>
  </si>
  <si>
    <t>Verdo</t>
  </si>
  <si>
    <t>Rest</t>
  </si>
  <si>
    <t>Beregningsfelt</t>
  </si>
  <si>
    <t>Udledning i kg/MWh</t>
  </si>
  <si>
    <t>CO2 beregning for varme</t>
  </si>
  <si>
    <t>CO2 beregning for el</t>
  </si>
  <si>
    <t xml:space="preserve">303g CO2 pr. kwh. </t>
  </si>
  <si>
    <t>CO2 udledning for el. 303g pr kwh.</t>
  </si>
  <si>
    <t>gram CO2 gennemsnit</t>
  </si>
  <si>
    <t>Mangler vand</t>
  </si>
  <si>
    <t>Gennemsnit af Mejlby, Værum Ørum, Langå, Gassun Hvidsten og Mellerup bruges når det er udenfor Verdos område. = 78,942 g CO2 pr kwh varme.</t>
  </si>
  <si>
    <t>Verdos = 12,01 g CO2 pr kwh varme.</t>
  </si>
  <si>
    <t>Der er foretaget et vægtet gennemsnit i de kategorier med mange institutioner, f.eks. Børnehaver. Vægtningen er baseret på fordelingen mellem Verdo og de andre varmeværker fra 2013 Klimakommuneregnskabet.</t>
  </si>
  <si>
    <t>Kørte km/liter i egen bil, 2015</t>
  </si>
  <si>
    <t>Brændstof i egen bil omregnet (2015)</t>
  </si>
  <si>
    <t>Tjenestekørsel i egen bil, liter</t>
  </si>
  <si>
    <t>Antal kørte kilometer divideres med henholdsvis km/l gennemsnit benzinbil (85 % af total) = liter</t>
  </si>
  <si>
    <t>Antal kørte kilometer divideres med henholdsvis km/l gennemsnit dieselbil (15 % af total) = liter</t>
  </si>
  <si>
    <t>Antal liter benzin ganges med 2,40 kg = CO2 udledningen</t>
  </si>
  <si>
    <t>Antal liter diesel ganges med 2,65 kg = CO2 udledningen</t>
  </si>
  <si>
    <t>Kørsel i egen bil 2015, regnestykke:</t>
  </si>
  <si>
    <t>Kroner udbetalt divideret med henholdsvis høj og lav kørselstakst = antal kørte kilometer</t>
  </si>
  <si>
    <t>Brændstofforbrug 2015, Matrielgaarde</t>
  </si>
  <si>
    <t>Brændselsforbrug 2015, Hjemmeplejen</t>
  </si>
  <si>
    <t>Gennemsnitsforbrug pr. køretøj 27 km/l</t>
  </si>
  <si>
    <t>Gennesnitsforbrug pr køretøj = 15 km/l</t>
  </si>
</sst>
</file>

<file path=xl/styles.xml><?xml version="1.0" encoding="utf-8"?>
<styleSheet xmlns="http://schemas.openxmlformats.org/spreadsheetml/2006/main">
  <numFmts count="5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-* #,##0\ _D_M_-;\-* #,##0\ _D_M_-;_-* &quot;-&quot;??\ _D_M_-;_-@_-"/>
    <numFmt numFmtId="179" formatCode="0.000"/>
    <numFmt numFmtId="180" formatCode="0.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_ * #,##0_ ;_ * \-#,##0_ ;_ * &quot;-&quot;??_ ;_ @_ "/>
    <numFmt numFmtId="187" formatCode="_-* #,##0.00\ _D_M_-;\-* #,##0.00\ _D_M_-;_-* &quot;-&quot;??\ _D_M_-;_-@_-"/>
    <numFmt numFmtId="188" formatCode="_(* #,##0_);_(* \(#,##0\);_(* &quot;-&quot;??_);_(@_)"/>
    <numFmt numFmtId="189" formatCode="#,##0.0"/>
    <numFmt numFmtId="190" formatCode="#,##0.000"/>
    <numFmt numFmtId="191" formatCode="_(* #,##0.0_);_(* \(#,##0.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00000000"/>
    <numFmt numFmtId="195" formatCode="0.0000000000"/>
    <numFmt numFmtId="196" formatCode="0.00000000000"/>
    <numFmt numFmtId="197" formatCode="_ * #,##0.0_ ;_ * \-#,##0.0_ ;_ * &quot;-&quot;?_ ;_ @_ "/>
    <numFmt numFmtId="198" formatCode="_(* #,##0.00000_);_(* \(#,##0.00000\);_(* &quot;-&quot;??_);_(@_)"/>
    <numFmt numFmtId="199" formatCode="&quot;Ja&quot;;&quot;Ja&quot;;&quot;Nej&quot;"/>
    <numFmt numFmtId="200" formatCode="&quot;Sandt&quot;;&quot;Sandt&quot;;&quot;Falsk&quot;"/>
    <numFmt numFmtId="201" formatCode="&quot;Til&quot;;&quot;Til&quot;;&quot;Fra&quot;"/>
    <numFmt numFmtId="202" formatCode="[$€-2]\ #.##000_);[Red]\([$€-2]\ #.##000\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 * #,##0.0_ ;_ * \-#,##0.0_ ;_ * &quot;-&quot;??_ ;_ @_ "/>
    <numFmt numFmtId="207" formatCode="0.0%"/>
    <numFmt numFmtId="208" formatCode="0.000%"/>
    <numFmt numFmtId="209" formatCode="0.0000%"/>
    <numFmt numFmtId="210" formatCode="0.00000%"/>
    <numFmt numFmtId="211" formatCode="0.000000%"/>
    <numFmt numFmtId="212" formatCode="0.0000000%"/>
  </numFmts>
  <fonts count="7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lightGrid">
        <bgColor indexed="9"/>
      </patternFill>
    </fill>
    <fill>
      <patternFill patternType="solid">
        <fgColor indexed="42"/>
        <bgColor indexed="64"/>
      </patternFill>
    </fill>
    <fill>
      <patternFill patternType="lightGrid">
        <bgColor indexed="4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Grid"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19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2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6" borderId="0" applyNumberFormat="0" applyBorder="0" applyAlignment="0" applyProtection="0"/>
    <xf numFmtId="0" fontId="23" fillId="45" borderId="0" applyNumberFormat="0" applyBorder="0" applyAlignment="0" applyProtection="0"/>
    <xf numFmtId="0" fontId="5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24" fillId="36" borderId="0" applyNumberFormat="0" applyBorder="0" applyAlignment="0" applyProtection="0"/>
    <xf numFmtId="0" fontId="0" fillId="46" borderId="1" applyNumberFormat="0" applyFont="0" applyAlignment="0" applyProtection="0"/>
    <xf numFmtId="0" fontId="60" fillId="47" borderId="2" applyNumberFormat="0" applyAlignment="0" applyProtection="0"/>
    <xf numFmtId="0" fontId="61" fillId="0" borderId="0" applyNumberFormat="0" applyFill="0" applyBorder="0" applyAlignment="0" applyProtection="0"/>
    <xf numFmtId="0" fontId="25" fillId="48" borderId="3" applyNumberFormat="0" applyAlignment="0" applyProtection="0"/>
    <xf numFmtId="0" fontId="26" fillId="37" borderId="4" applyNumberFormat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4" borderId="2" applyNumberFormat="0" applyAlignment="0" applyProtection="0"/>
    <xf numFmtId="0" fontId="31" fillId="45" borderId="3" applyNumberFormat="0" applyAlignment="0" applyProtection="0"/>
    <xf numFmtId="187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55" borderId="8" applyNumberFormat="0" applyAlignment="0" applyProtection="0"/>
    <xf numFmtId="0" fontId="42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58" fillId="56" borderId="0" applyNumberFormat="0" applyBorder="0" applyAlignment="0" applyProtection="0"/>
    <xf numFmtId="0" fontId="68" fillId="56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69" fillId="62" borderId="0" applyNumberFormat="0" applyBorder="0" applyAlignment="0" applyProtection="0"/>
    <xf numFmtId="0" fontId="33" fillId="45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70" fillId="47" borderId="11" applyNumberFormat="0" applyAlignment="0" applyProtection="0"/>
    <xf numFmtId="0" fontId="34" fillId="48" borderId="12" applyNumberFormat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16" applyNumberFormat="0" applyFill="0" applyAlignment="0" applyProtection="0"/>
    <xf numFmtId="4" fontId="22" fillId="63" borderId="17" applyNumberFormat="0" applyProtection="0">
      <alignment vertical="center"/>
    </xf>
    <xf numFmtId="4" fontId="35" fillId="63" borderId="17" applyNumberFormat="0" applyProtection="0">
      <alignment vertical="center"/>
    </xf>
    <xf numFmtId="4" fontId="22" fillId="63" borderId="17" applyNumberFormat="0" applyProtection="0">
      <alignment horizontal="left" vertical="center" indent="1"/>
    </xf>
    <xf numFmtId="0" fontId="22" fillId="63" borderId="17" applyNumberFormat="0" applyProtection="0">
      <alignment horizontal="left" vertical="top" indent="1"/>
    </xf>
    <xf numFmtId="4" fontId="22" fillId="8" borderId="0" applyNumberFormat="0" applyProtection="0">
      <alignment horizontal="left" vertical="center" indent="1"/>
    </xf>
    <xf numFmtId="4" fontId="4" fillId="13" borderId="17" applyNumberFormat="0" applyProtection="0">
      <alignment horizontal="right" vertical="center"/>
    </xf>
    <xf numFmtId="4" fontId="4" fillId="9" borderId="17" applyNumberFormat="0" applyProtection="0">
      <alignment horizontal="right" vertical="center"/>
    </xf>
    <xf numFmtId="4" fontId="4" fillId="64" borderId="17" applyNumberFormat="0" applyProtection="0">
      <alignment horizontal="right" vertical="center"/>
    </xf>
    <xf numFmtId="4" fontId="4" fillId="65" borderId="17" applyNumberFormat="0" applyProtection="0">
      <alignment horizontal="right" vertical="center"/>
    </xf>
    <xf numFmtId="4" fontId="4" fillId="66" borderId="17" applyNumberFormat="0" applyProtection="0">
      <alignment horizontal="right" vertical="center"/>
    </xf>
    <xf numFmtId="4" fontId="4" fillId="67" borderId="17" applyNumberFormat="0" applyProtection="0">
      <alignment horizontal="right" vertical="center"/>
    </xf>
    <xf numFmtId="4" fontId="4" fillId="21" borderId="17" applyNumberFormat="0" applyProtection="0">
      <alignment horizontal="right" vertical="center"/>
    </xf>
    <xf numFmtId="4" fontId="4" fillId="68" borderId="17" applyNumberFormat="0" applyProtection="0">
      <alignment horizontal="right" vertical="center"/>
    </xf>
    <xf numFmtId="4" fontId="4" fillId="69" borderId="17" applyNumberFormat="0" applyProtection="0">
      <alignment horizontal="right" vertical="center"/>
    </xf>
    <xf numFmtId="4" fontId="22" fillId="70" borderId="18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36" fillId="20" borderId="0" applyNumberFormat="0" applyProtection="0">
      <alignment horizontal="left" vertical="center" indent="1"/>
    </xf>
    <xf numFmtId="4" fontId="36" fillId="20" borderId="0" applyNumberFormat="0" applyProtection="0">
      <alignment horizontal="left" vertical="center" indent="1"/>
    </xf>
    <xf numFmtId="4" fontId="4" fillId="8" borderId="17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4" fillId="8" borderId="0" applyNumberFormat="0" applyProtection="0">
      <alignment horizontal="left" vertical="center" indent="1"/>
    </xf>
    <xf numFmtId="4" fontId="4" fillId="8" borderId="0" applyNumberFormat="0" applyProtection="0">
      <alignment horizontal="left" vertical="center" indent="1"/>
    </xf>
    <xf numFmtId="0" fontId="0" fillId="20" borderId="17" applyNumberFormat="0" applyProtection="0">
      <alignment horizontal="left" vertical="center" indent="1"/>
    </xf>
    <xf numFmtId="0" fontId="0" fillId="20" borderId="17" applyNumberFormat="0" applyProtection="0">
      <alignment horizontal="left" vertical="center" indent="1"/>
    </xf>
    <xf numFmtId="0" fontId="0" fillId="20" borderId="17" applyNumberFormat="0" applyProtection="0">
      <alignment horizontal="left" vertical="top" indent="1"/>
    </xf>
    <xf numFmtId="0" fontId="0" fillId="20" borderId="17" applyNumberFormat="0" applyProtection="0">
      <alignment horizontal="left" vertical="top" indent="1"/>
    </xf>
    <xf numFmtId="0" fontId="0" fillId="8" borderId="17" applyNumberFormat="0" applyProtection="0">
      <alignment horizontal="left" vertical="center" indent="1"/>
    </xf>
    <xf numFmtId="0" fontId="0" fillId="8" borderId="17" applyNumberFormat="0" applyProtection="0">
      <alignment horizontal="left" vertical="center" indent="1"/>
    </xf>
    <xf numFmtId="0" fontId="0" fillId="8" borderId="17" applyNumberFormat="0" applyProtection="0">
      <alignment horizontal="left" vertical="top" indent="1"/>
    </xf>
    <xf numFmtId="0" fontId="0" fillId="8" borderId="17" applyNumberFormat="0" applyProtection="0">
      <alignment horizontal="left" vertical="top" indent="1"/>
    </xf>
    <xf numFmtId="0" fontId="0" fillId="12" borderId="17" applyNumberFormat="0" applyProtection="0">
      <alignment horizontal="left" vertical="center" indent="1"/>
    </xf>
    <xf numFmtId="0" fontId="0" fillId="12" borderId="17" applyNumberFormat="0" applyProtection="0">
      <alignment horizontal="left" vertical="center" indent="1"/>
    </xf>
    <xf numFmtId="0" fontId="0" fillId="12" borderId="17" applyNumberFormat="0" applyProtection="0">
      <alignment horizontal="left" vertical="top" indent="1"/>
    </xf>
    <xf numFmtId="0" fontId="0" fillId="12" borderId="17" applyNumberFormat="0" applyProtection="0">
      <alignment horizontal="left" vertical="top" indent="1"/>
    </xf>
    <xf numFmtId="0" fontId="0" fillId="71" borderId="17" applyNumberFormat="0" applyProtection="0">
      <alignment horizontal="left" vertical="center" indent="1"/>
    </xf>
    <xf numFmtId="0" fontId="0" fillId="71" borderId="17" applyNumberFormat="0" applyProtection="0">
      <alignment horizontal="left" vertical="center" indent="1"/>
    </xf>
    <xf numFmtId="0" fontId="0" fillId="71" borderId="17" applyNumberFormat="0" applyProtection="0">
      <alignment horizontal="left" vertical="top" indent="1"/>
    </xf>
    <xf numFmtId="0" fontId="0" fillId="71" borderId="17" applyNumberFormat="0" applyProtection="0">
      <alignment horizontal="left" vertical="top" indent="1"/>
    </xf>
    <xf numFmtId="0" fontId="0" fillId="11" borderId="19" applyNumberFormat="0">
      <alignment/>
      <protection locked="0"/>
    </xf>
    <xf numFmtId="0" fontId="0" fillId="11" borderId="19" applyNumberFormat="0">
      <alignment/>
      <protection locked="0"/>
    </xf>
    <xf numFmtId="4" fontId="4" fillId="10" borderId="17" applyNumberFormat="0" applyProtection="0">
      <alignment vertical="center"/>
    </xf>
    <xf numFmtId="4" fontId="37" fillId="10" borderId="17" applyNumberFormat="0" applyProtection="0">
      <alignment vertical="center"/>
    </xf>
    <xf numFmtId="4" fontId="4" fillId="10" borderId="17" applyNumberFormat="0" applyProtection="0">
      <alignment horizontal="left" vertical="center" indent="1"/>
    </xf>
    <xf numFmtId="0" fontId="4" fillId="10" borderId="17" applyNumberFormat="0" applyProtection="0">
      <alignment horizontal="left" vertical="top" indent="1"/>
    </xf>
    <xf numFmtId="4" fontId="4" fillId="71" borderId="17" applyNumberFormat="0" applyProtection="0">
      <alignment horizontal="right" vertical="center"/>
    </xf>
    <xf numFmtId="4" fontId="37" fillId="71" borderId="17" applyNumberFormat="0" applyProtection="0">
      <alignment horizontal="right" vertical="center"/>
    </xf>
    <xf numFmtId="4" fontId="4" fillId="8" borderId="17" applyNumberFormat="0" applyProtection="0">
      <alignment horizontal="left" vertical="center" indent="1"/>
    </xf>
    <xf numFmtId="0" fontId="4" fillId="8" borderId="17" applyNumberFormat="0" applyProtection="0">
      <alignment horizontal="left" vertical="top" indent="1"/>
    </xf>
    <xf numFmtId="4" fontId="38" fillId="72" borderId="0" applyNumberFormat="0" applyProtection="0">
      <alignment horizontal="left" vertical="center" indent="1"/>
    </xf>
    <xf numFmtId="4" fontId="38" fillId="72" borderId="0" applyNumberFormat="0" applyProtection="0">
      <alignment horizontal="left" vertical="center" indent="1"/>
    </xf>
    <xf numFmtId="4" fontId="20" fillId="71" borderId="17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16" fillId="0" borderId="21" applyNumberFormat="0" applyFill="0" applyAlignment="0" applyProtection="0"/>
    <xf numFmtId="0" fontId="77" fillId="73" borderId="0" applyNumberFormat="0" applyBorder="0" applyAlignment="0" applyProtection="0"/>
    <xf numFmtId="176" fontId="0" fillId="0" borderId="0" applyFont="0" applyFill="0" applyBorder="0" applyAlignment="0" applyProtection="0"/>
    <xf numFmtId="169" fontId="41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74" borderId="0" xfId="0" applyFill="1" applyAlignment="1">
      <alignment/>
    </xf>
    <xf numFmtId="178" fontId="3" fillId="0" borderId="19" xfId="15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" fontId="0" fillId="0" borderId="19" xfId="15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vertical="top"/>
    </xf>
    <xf numFmtId="0" fontId="5" fillId="0" borderId="0" xfId="0" applyFont="1" applyAlignment="1">
      <alignment/>
    </xf>
    <xf numFmtId="0" fontId="0" fillId="22" borderId="22" xfId="0" applyFill="1" applyBorder="1" applyAlignment="1">
      <alignment/>
    </xf>
    <xf numFmtId="0" fontId="0" fillId="74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21" borderId="19" xfId="0" applyFill="1" applyBorder="1" applyAlignment="1">
      <alignment/>
    </xf>
    <xf numFmtId="0" fontId="0" fillId="23" borderId="19" xfId="0" applyFill="1" applyBorder="1" applyAlignment="1">
      <alignment/>
    </xf>
    <xf numFmtId="0" fontId="1" fillId="23" borderId="19" xfId="0" applyFont="1" applyFill="1" applyBorder="1" applyAlignment="1">
      <alignment/>
    </xf>
    <xf numFmtId="0" fontId="6" fillId="74" borderId="0" xfId="0" applyFont="1" applyFill="1" applyAlignment="1">
      <alignment/>
    </xf>
    <xf numFmtId="0" fontId="7" fillId="74" borderId="0" xfId="0" applyFont="1" applyFill="1" applyAlignment="1">
      <alignment/>
    </xf>
    <xf numFmtId="0" fontId="7" fillId="74" borderId="22" xfId="0" applyFont="1" applyFill="1" applyBorder="1" applyAlignment="1">
      <alignment/>
    </xf>
    <xf numFmtId="0" fontId="7" fillId="0" borderId="0" xfId="0" applyFont="1" applyAlignment="1">
      <alignment/>
    </xf>
    <xf numFmtId="0" fontId="8" fillId="74" borderId="0" xfId="0" applyFont="1" applyFill="1" applyAlignment="1">
      <alignment/>
    </xf>
    <xf numFmtId="0" fontId="5" fillId="74" borderId="0" xfId="0" applyFont="1" applyFill="1" applyAlignment="1">
      <alignment/>
    </xf>
    <xf numFmtId="0" fontId="0" fillId="74" borderId="19" xfId="0" applyFill="1" applyBorder="1" applyAlignment="1">
      <alignment/>
    </xf>
    <xf numFmtId="0" fontId="0" fillId="22" borderId="19" xfId="0" applyFill="1" applyBorder="1" applyAlignment="1">
      <alignment/>
    </xf>
    <xf numFmtId="0" fontId="5" fillId="23" borderId="19" xfId="0" applyFont="1" applyFill="1" applyBorder="1" applyAlignment="1">
      <alignment/>
    </xf>
    <xf numFmtId="0" fontId="7" fillId="23" borderId="19" xfId="0" applyFont="1" applyFill="1" applyBorder="1" applyAlignment="1">
      <alignment/>
    </xf>
    <xf numFmtId="0" fontId="7" fillId="22" borderId="19" xfId="0" applyFont="1" applyFill="1" applyBorder="1" applyAlignment="1">
      <alignment/>
    </xf>
    <xf numFmtId="3" fontId="1" fillId="23" borderId="19" xfId="15" applyNumberFormat="1" applyFont="1" applyFill="1" applyBorder="1" applyAlignment="1">
      <alignment horizontal="right"/>
    </xf>
    <xf numFmtId="0" fontId="1" fillId="23" borderId="19" xfId="0" applyFont="1" applyFill="1" applyBorder="1" applyAlignment="1">
      <alignment/>
    </xf>
    <xf numFmtId="3" fontId="7" fillId="23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2" xfId="0" applyBorder="1" applyAlignment="1">
      <alignment/>
    </xf>
    <xf numFmtId="3" fontId="1" fillId="23" borderId="19" xfId="0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 horizontal="right"/>
    </xf>
    <xf numFmtId="3" fontId="0" fillId="0" borderId="23" xfId="15" applyNumberFormat="1" applyFont="1" applyFill="1" applyBorder="1" applyAlignment="1">
      <alignment horizontal="right"/>
    </xf>
    <xf numFmtId="0" fontId="1" fillId="22" borderId="22" xfId="0" applyFont="1" applyFill="1" applyBorder="1" applyAlignment="1">
      <alignment/>
    </xf>
    <xf numFmtId="0" fontId="0" fillId="21" borderId="19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9" xfId="0" applyNumberFormat="1" applyBorder="1" applyAlignment="1">
      <alignment horizontal="right"/>
    </xf>
    <xf numFmtId="1" fontId="7" fillId="23" borderId="19" xfId="0" applyNumberFormat="1" applyFont="1" applyFill="1" applyBorder="1" applyAlignment="1">
      <alignment/>
    </xf>
    <xf numFmtId="1" fontId="1" fillId="23" borderId="19" xfId="0" applyNumberFormat="1" applyFont="1" applyFill="1" applyBorder="1" applyAlignment="1">
      <alignment/>
    </xf>
    <xf numFmtId="3" fontId="1" fillId="23" borderId="19" xfId="0" applyNumberFormat="1" applyFont="1" applyFill="1" applyBorder="1" applyAlignment="1">
      <alignment/>
    </xf>
    <xf numFmtId="0" fontId="0" fillId="75" borderId="22" xfId="0" applyFill="1" applyBorder="1" applyAlignment="1">
      <alignment horizontal="center"/>
    </xf>
    <xf numFmtId="0" fontId="7" fillId="75" borderId="0" xfId="0" applyFont="1" applyFill="1" applyAlignment="1">
      <alignment/>
    </xf>
    <xf numFmtId="0" fontId="0" fillId="75" borderId="19" xfId="0" applyFill="1" applyBorder="1" applyAlignment="1">
      <alignment/>
    </xf>
    <xf numFmtId="0" fontId="1" fillId="75" borderId="19" xfId="0" applyFont="1" applyFill="1" applyBorder="1" applyAlignment="1">
      <alignment/>
    </xf>
    <xf numFmtId="0" fontId="0" fillId="75" borderId="0" xfId="0" applyFill="1" applyAlignment="1">
      <alignment/>
    </xf>
    <xf numFmtId="0" fontId="8" fillId="75" borderId="0" xfId="0" applyFont="1" applyFill="1" applyAlignment="1">
      <alignment/>
    </xf>
    <xf numFmtId="3" fontId="0" fillId="75" borderId="19" xfId="15" applyNumberFormat="1" applyFont="1" applyFill="1" applyBorder="1" applyAlignment="1">
      <alignment horizontal="right"/>
    </xf>
    <xf numFmtId="0" fontId="0" fillId="75" borderId="19" xfId="0" applyFill="1" applyBorder="1" applyAlignment="1">
      <alignment horizontal="center"/>
    </xf>
    <xf numFmtId="1" fontId="0" fillId="75" borderId="19" xfId="0" applyNumberFormat="1" applyFill="1" applyBorder="1" applyAlignment="1">
      <alignment horizontal="right"/>
    </xf>
    <xf numFmtId="1" fontId="1" fillId="75" borderId="19" xfId="0" applyNumberFormat="1" applyFont="1" applyFill="1" applyBorder="1" applyAlignment="1">
      <alignment/>
    </xf>
    <xf numFmtId="0" fontId="5" fillId="75" borderId="0" xfId="0" applyFont="1" applyFill="1" applyAlignment="1">
      <alignment/>
    </xf>
    <xf numFmtId="1" fontId="7" fillId="75" borderId="19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76" borderId="19" xfId="0" applyFill="1" applyBorder="1" applyAlignment="1">
      <alignment/>
    </xf>
    <xf numFmtId="0" fontId="0" fillId="76" borderId="19" xfId="0" applyFill="1" applyBorder="1" applyAlignment="1">
      <alignment horizontal="center"/>
    </xf>
    <xf numFmtId="0" fontId="0" fillId="76" borderId="19" xfId="0" applyFill="1" applyBorder="1" applyAlignment="1">
      <alignment horizontal="right"/>
    </xf>
    <xf numFmtId="1" fontId="0" fillId="76" borderId="19" xfId="0" applyNumberForma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77" borderId="22" xfId="0" applyFill="1" applyBorder="1" applyAlignment="1">
      <alignment horizontal="center"/>
    </xf>
    <xf numFmtId="0" fontId="7" fillId="77" borderId="0" xfId="0" applyFont="1" applyFill="1" applyAlignment="1">
      <alignment/>
    </xf>
    <xf numFmtId="0" fontId="0" fillId="77" borderId="19" xfId="0" applyFill="1" applyBorder="1" applyAlignment="1">
      <alignment/>
    </xf>
    <xf numFmtId="0" fontId="1" fillId="77" borderId="19" xfId="0" applyFont="1" applyFill="1" applyBorder="1" applyAlignment="1">
      <alignment/>
    </xf>
    <xf numFmtId="0" fontId="0" fillId="77" borderId="0" xfId="0" applyFill="1" applyAlignment="1">
      <alignment/>
    </xf>
    <xf numFmtId="0" fontId="8" fillId="77" borderId="0" xfId="0" applyFont="1" applyFill="1" applyAlignment="1">
      <alignment/>
    </xf>
    <xf numFmtId="3" fontId="0" fillId="77" borderId="19" xfId="15" applyNumberFormat="1" applyFont="1" applyFill="1" applyBorder="1" applyAlignment="1">
      <alignment horizontal="right"/>
    </xf>
    <xf numFmtId="0" fontId="0" fillId="77" borderId="19" xfId="0" applyFill="1" applyBorder="1" applyAlignment="1">
      <alignment horizontal="center"/>
    </xf>
    <xf numFmtId="1" fontId="0" fillId="77" borderId="19" xfId="0" applyNumberFormat="1" applyFill="1" applyBorder="1" applyAlignment="1">
      <alignment horizontal="right"/>
    </xf>
    <xf numFmtId="1" fontId="1" fillId="77" borderId="19" xfId="0" applyNumberFormat="1" applyFont="1" applyFill="1" applyBorder="1" applyAlignment="1">
      <alignment/>
    </xf>
    <xf numFmtId="0" fontId="5" fillId="77" borderId="0" xfId="0" applyFont="1" applyFill="1" applyAlignment="1">
      <alignment/>
    </xf>
    <xf numFmtId="1" fontId="7" fillId="77" borderId="19" xfId="0" applyNumberFormat="1" applyFont="1" applyFill="1" applyBorder="1" applyAlignment="1">
      <alignment/>
    </xf>
    <xf numFmtId="0" fontId="1" fillId="76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0" borderId="23" xfId="0" applyFont="1" applyBorder="1" applyAlignment="1">
      <alignment/>
    </xf>
    <xf numFmtId="0" fontId="0" fillId="22" borderId="22" xfId="0" applyFill="1" applyBorder="1" applyAlignment="1">
      <alignment horizontal="center"/>
    </xf>
    <xf numFmtId="0" fontId="7" fillId="78" borderId="24" xfId="0" applyFont="1" applyFill="1" applyBorder="1" applyAlignment="1">
      <alignment horizontal="center"/>
    </xf>
    <xf numFmtId="0" fontId="5" fillId="63" borderId="24" xfId="0" applyFont="1" applyFill="1" applyBorder="1" applyAlignment="1">
      <alignment horizontal="center"/>
    </xf>
    <xf numFmtId="180" fontId="0" fillId="0" borderId="22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1" fillId="63" borderId="19" xfId="0" applyFont="1" applyFill="1" applyBorder="1" applyAlignment="1">
      <alignment/>
    </xf>
    <xf numFmtId="1" fontId="1" fillId="63" borderId="22" xfId="0" applyNumberFormat="1" applyFont="1" applyFill="1" applyBorder="1" applyAlignment="1">
      <alignment/>
    </xf>
    <xf numFmtId="0" fontId="14" fillId="63" borderId="19" xfId="0" applyFont="1" applyFill="1" applyBorder="1" applyAlignment="1">
      <alignment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0" fontId="16" fillId="0" borderId="19" xfId="0" applyFont="1" applyBorder="1" applyAlignment="1">
      <alignment/>
    </xf>
    <xf numFmtId="186" fontId="17" fillId="0" borderId="19" xfId="15" applyNumberFormat="1" applyFont="1" applyBorder="1" applyAlignment="1">
      <alignment/>
    </xf>
    <xf numFmtId="186" fontId="17" fillId="0" borderId="0" xfId="15" applyNumberFormat="1" applyFont="1" applyAlignment="1">
      <alignment/>
    </xf>
    <xf numFmtId="9" fontId="17" fillId="0" borderId="19" xfId="133" applyFont="1" applyBorder="1" applyAlignment="1">
      <alignment/>
    </xf>
    <xf numFmtId="0" fontId="0" fillId="0" borderId="19" xfId="0" applyFont="1" applyBorder="1" applyAlignment="1">
      <alignment/>
    </xf>
    <xf numFmtId="1" fontId="0" fillId="0" borderId="19" xfId="0" applyNumberFormat="1" applyFont="1" applyBorder="1" applyAlignment="1">
      <alignment/>
    </xf>
    <xf numFmtId="0" fontId="16" fillId="0" borderId="19" xfId="0" applyFont="1" applyFill="1" applyBorder="1" applyAlignment="1">
      <alignment/>
    </xf>
    <xf numFmtId="186" fontId="16" fillId="0" borderId="19" xfId="15" applyNumberFormat="1" applyFont="1" applyBorder="1" applyAlignment="1">
      <alignment/>
    </xf>
    <xf numFmtId="9" fontId="17" fillId="64" borderId="19" xfId="133" applyFont="1" applyFill="1" applyBorder="1" applyAlignment="1">
      <alignment/>
    </xf>
    <xf numFmtId="0" fontId="16" fillId="68" borderId="19" xfId="0" applyFont="1" applyFill="1" applyBorder="1" applyAlignment="1">
      <alignment/>
    </xf>
    <xf numFmtId="186" fontId="16" fillId="68" borderId="19" xfId="15" applyNumberFormat="1" applyFont="1" applyFill="1" applyBorder="1" applyAlignment="1">
      <alignment/>
    </xf>
    <xf numFmtId="0" fontId="16" fillId="68" borderId="19" xfId="0" applyFont="1" applyFill="1" applyBorder="1" applyAlignment="1">
      <alignment horizontal="justify" vertical="top" wrapText="1"/>
    </xf>
    <xf numFmtId="180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79" borderId="19" xfId="15" applyNumberFormat="1" applyFont="1" applyFill="1" applyBorder="1" applyAlignment="1">
      <alignment horizontal="right"/>
    </xf>
    <xf numFmtId="3" fontId="0" fillId="0" borderId="19" xfId="15" applyNumberFormat="1" applyFont="1" applyBorder="1" applyAlignment="1">
      <alignment/>
    </xf>
    <xf numFmtId="3" fontId="1" fillId="23" borderId="19" xfId="15" applyNumberFormat="1" applyFont="1" applyFill="1" applyBorder="1" applyAlignment="1">
      <alignment/>
    </xf>
    <xf numFmtId="3" fontId="0" fillId="74" borderId="0" xfId="15" applyNumberFormat="1" applyFont="1" applyFill="1" applyAlignment="1">
      <alignment/>
    </xf>
    <xf numFmtId="3" fontId="8" fillId="74" borderId="0" xfId="15" applyNumberFormat="1" applyFont="1" applyFill="1" applyAlignment="1">
      <alignment/>
    </xf>
    <xf numFmtId="3" fontId="7" fillId="74" borderId="0" xfId="15" applyNumberFormat="1" applyFont="1" applyFill="1" applyAlignment="1">
      <alignment/>
    </xf>
    <xf numFmtId="3" fontId="0" fillId="0" borderId="19" xfId="15" applyNumberFormat="1" applyFont="1" applyBorder="1" applyAlignment="1">
      <alignment/>
    </xf>
    <xf numFmtId="3" fontId="0" fillId="0" borderId="19" xfId="15" applyNumberFormat="1" applyFont="1" applyFill="1" applyBorder="1" applyAlignment="1">
      <alignment/>
    </xf>
    <xf numFmtId="176" fontId="0" fillId="0" borderId="19" xfId="195" applyFont="1" applyBorder="1" applyAlignment="1">
      <alignment/>
    </xf>
    <xf numFmtId="188" fontId="0" fillId="0" borderId="19" xfId="15" applyNumberFormat="1" applyFont="1" applyBorder="1" applyAlignment="1">
      <alignment/>
    </xf>
    <xf numFmtId="188" fontId="0" fillId="79" borderId="19" xfId="15" applyNumberFormat="1" applyFont="1" applyFill="1" applyBorder="1" applyAlignment="1">
      <alignment/>
    </xf>
    <xf numFmtId="188" fontId="0" fillId="79" borderId="19" xfId="15" applyNumberFormat="1" applyFont="1" applyFill="1" applyBorder="1" applyAlignment="1">
      <alignment horizontal="center"/>
    </xf>
    <xf numFmtId="188" fontId="0" fillId="79" borderId="23" xfId="15" applyNumberFormat="1" applyFont="1" applyFill="1" applyBorder="1" applyAlignment="1">
      <alignment horizontal="center"/>
    </xf>
    <xf numFmtId="188" fontId="0" fillId="79" borderId="25" xfId="15" applyNumberFormat="1" applyFont="1" applyFill="1" applyBorder="1" applyAlignment="1">
      <alignment horizontal="center"/>
    </xf>
    <xf numFmtId="188" fontId="1" fillId="23" borderId="19" xfId="15" applyNumberFormat="1" applyFont="1" applyFill="1" applyBorder="1" applyAlignment="1">
      <alignment/>
    </xf>
    <xf numFmtId="188" fontId="3" fillId="0" borderId="19" xfId="15" applyNumberFormat="1" applyFont="1" applyFill="1" applyBorder="1" applyAlignment="1">
      <alignment horizontal="center"/>
    </xf>
    <xf numFmtId="188" fontId="7" fillId="74" borderId="0" xfId="15" applyNumberFormat="1" applyFont="1" applyFill="1" applyAlignment="1">
      <alignment/>
    </xf>
    <xf numFmtId="188" fontId="0" fillId="79" borderId="19" xfId="15" applyNumberFormat="1" applyFont="1" applyFill="1" applyBorder="1" applyAlignment="1">
      <alignment horizontal="right"/>
    </xf>
    <xf numFmtId="188" fontId="0" fillId="74" borderId="0" xfId="15" applyNumberFormat="1" applyFont="1" applyFill="1" applyAlignment="1">
      <alignment/>
    </xf>
    <xf numFmtId="188" fontId="8" fillId="74" borderId="0" xfId="15" applyNumberFormat="1" applyFont="1" applyFill="1" applyAlignment="1">
      <alignment/>
    </xf>
    <xf numFmtId="188" fontId="0" fillId="79" borderId="23" xfId="15" applyNumberFormat="1" applyFont="1" applyFill="1" applyBorder="1" applyAlignment="1">
      <alignment horizontal="right"/>
    </xf>
    <xf numFmtId="188" fontId="0" fillId="79" borderId="26" xfId="15" applyNumberFormat="1" applyFont="1" applyFill="1" applyBorder="1" applyAlignment="1">
      <alignment horizontal="right"/>
    </xf>
    <xf numFmtId="188" fontId="0" fillId="0" borderId="19" xfId="15" applyNumberFormat="1" applyFont="1" applyFill="1" applyBorder="1" applyAlignment="1">
      <alignment horizontal="right"/>
    </xf>
    <xf numFmtId="188" fontId="1" fillId="23" borderId="19" xfId="15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8" fontId="0" fillId="0" borderId="19" xfId="0" applyNumberFormat="1" applyBorder="1" applyAlignment="1">
      <alignment/>
    </xf>
    <xf numFmtId="191" fontId="0" fillId="0" borderId="19" xfId="0" applyNumberFormat="1" applyBorder="1" applyAlignment="1">
      <alignment/>
    </xf>
    <xf numFmtId="180" fontId="1" fillId="23" borderId="19" xfId="0" applyNumberFormat="1" applyFont="1" applyFill="1" applyBorder="1" applyAlignment="1">
      <alignment/>
    </xf>
    <xf numFmtId="188" fontId="1" fillId="23" borderId="19" xfId="0" applyNumberFormat="1" applyFont="1" applyFill="1" applyBorder="1" applyAlignment="1">
      <alignment/>
    </xf>
    <xf numFmtId="191" fontId="1" fillId="23" borderId="19" xfId="0" applyNumberFormat="1" applyFont="1" applyFill="1" applyBorder="1" applyAlignment="1">
      <alignment/>
    </xf>
    <xf numFmtId="189" fontId="0" fillId="0" borderId="19" xfId="0" applyNumberFormat="1" applyBorder="1" applyAlignment="1">
      <alignment/>
    </xf>
    <xf numFmtId="191" fontId="1" fillId="23" borderId="19" xfId="15" applyNumberFormat="1" applyFont="1" applyFill="1" applyBorder="1" applyAlignment="1">
      <alignment/>
    </xf>
    <xf numFmtId="0" fontId="0" fillId="0" borderId="27" xfId="0" applyBorder="1" applyAlignment="1">
      <alignment/>
    </xf>
    <xf numFmtId="0" fontId="1" fillId="23" borderId="19" xfId="0" applyFont="1" applyFill="1" applyBorder="1" applyAlignment="1">
      <alignment horizontal="center"/>
    </xf>
    <xf numFmtId="0" fontId="7" fillId="74" borderId="0" xfId="0" applyFont="1" applyFill="1" applyAlignment="1">
      <alignment horizontal="center"/>
    </xf>
    <xf numFmtId="0" fontId="0" fillId="79" borderId="19" xfId="0" applyFont="1" applyFill="1" applyBorder="1" applyAlignment="1">
      <alignment horizontal="center"/>
    </xf>
    <xf numFmtId="0" fontId="0" fillId="79" borderId="2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5" fillId="74" borderId="0" xfId="0" applyFont="1" applyFill="1" applyAlignment="1">
      <alignment horizontal="center"/>
    </xf>
    <xf numFmtId="0" fontId="7" fillId="23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88" fontId="0" fillId="0" borderId="19" xfId="15" applyNumberFormat="1" applyFont="1" applyBorder="1" applyAlignment="1">
      <alignment/>
    </xf>
    <xf numFmtId="188" fontId="0" fillId="0" borderId="19" xfId="15" applyNumberFormat="1" applyFont="1" applyFill="1" applyBorder="1" applyAlignment="1">
      <alignment/>
    </xf>
    <xf numFmtId="197" fontId="1" fillId="23" borderId="19" xfId="0" applyNumberFormat="1" applyFont="1" applyFill="1" applyBorder="1" applyAlignment="1">
      <alignment/>
    </xf>
    <xf numFmtId="3" fontId="5" fillId="23" borderId="19" xfId="0" applyNumberFormat="1" applyFont="1" applyFill="1" applyBorder="1" applyAlignment="1">
      <alignment/>
    </xf>
    <xf numFmtId="0" fontId="16" fillId="0" borderId="19" xfId="0" applyFont="1" applyFill="1" applyBorder="1" applyAlignment="1">
      <alignment horizontal="justify" vertical="top" wrapText="1"/>
    </xf>
    <xf numFmtId="188" fontId="0" fillId="0" borderId="19" xfId="0" applyNumberFormat="1" applyFont="1" applyBorder="1" applyAlignment="1">
      <alignment/>
    </xf>
    <xf numFmtId="180" fontId="1" fillId="63" borderId="22" xfId="0" applyNumberFormat="1" applyFont="1" applyFill="1" applyBorder="1" applyAlignment="1">
      <alignment/>
    </xf>
    <xf numFmtId="180" fontId="1" fillId="63" borderId="23" xfId="0" applyNumberFormat="1" applyFont="1" applyFill="1" applyBorder="1" applyAlignment="1">
      <alignment/>
    </xf>
    <xf numFmtId="188" fontId="0" fillId="0" borderId="19" xfId="15" applyNumberFormat="1" applyFont="1" applyFill="1" applyBorder="1" applyAlignment="1" applyProtection="1">
      <alignment horizontal="right"/>
      <protection/>
    </xf>
    <xf numFmtId="188" fontId="1" fillId="23" borderId="19" xfId="15" applyNumberFormat="1" applyFont="1" applyFill="1" applyBorder="1" applyAlignment="1" applyProtection="1">
      <alignment horizontal="right"/>
      <protection/>
    </xf>
    <xf numFmtId="188" fontId="0" fillId="0" borderId="19" xfId="15" applyNumberFormat="1" applyFont="1" applyFill="1" applyBorder="1" applyAlignment="1">
      <alignment horizontal="center"/>
    </xf>
    <xf numFmtId="188" fontId="0" fillId="0" borderId="19" xfId="15" applyNumberFormat="1" applyFont="1" applyFill="1" applyBorder="1" applyAlignment="1">
      <alignment/>
    </xf>
    <xf numFmtId="188" fontId="0" fillId="23" borderId="19" xfId="15" applyNumberFormat="1" applyFont="1" applyFill="1" applyBorder="1" applyAlignment="1">
      <alignment/>
    </xf>
    <xf numFmtId="188" fontId="5" fillId="74" borderId="0" xfId="15" applyNumberFormat="1" applyFont="1" applyFill="1" applyAlignment="1">
      <alignment/>
    </xf>
    <xf numFmtId="188" fontId="0" fillId="0" borderId="19" xfId="15" applyNumberFormat="1" applyFont="1" applyBorder="1" applyAlignment="1">
      <alignment horizontal="center"/>
    </xf>
    <xf numFmtId="188" fontId="7" fillId="23" borderId="19" xfId="15" applyNumberFormat="1" applyFont="1" applyFill="1" applyBorder="1" applyAlignment="1">
      <alignment/>
    </xf>
    <xf numFmtId="188" fontId="0" fillId="0" borderId="23" xfId="15" applyNumberFormat="1" applyFont="1" applyFill="1" applyBorder="1" applyAlignment="1">
      <alignment horizontal="right"/>
    </xf>
    <xf numFmtId="188" fontId="0" fillId="75" borderId="19" xfId="15" applyNumberFormat="1" applyFont="1" applyFill="1" applyBorder="1" applyAlignment="1">
      <alignment/>
    </xf>
    <xf numFmtId="188" fontId="0" fillId="0" borderId="24" xfId="15" applyNumberFormat="1" applyFont="1" applyBorder="1" applyAlignment="1">
      <alignment/>
    </xf>
    <xf numFmtId="188" fontId="1" fillId="63" borderId="24" xfId="15" applyNumberFormat="1" applyFont="1" applyFill="1" applyBorder="1" applyAlignment="1">
      <alignment/>
    </xf>
    <xf numFmtId="188" fontId="1" fillId="75" borderId="19" xfId="15" applyNumberFormat="1" applyFont="1" applyFill="1" applyBorder="1" applyAlignment="1">
      <alignment/>
    </xf>
    <xf numFmtId="188" fontId="0" fillId="75" borderId="0" xfId="15" applyNumberFormat="1" applyFont="1" applyFill="1" applyAlignment="1">
      <alignment/>
    </xf>
    <xf numFmtId="188" fontId="8" fillId="75" borderId="0" xfId="15" applyNumberFormat="1" applyFont="1" applyFill="1" applyAlignment="1">
      <alignment/>
    </xf>
    <xf numFmtId="188" fontId="7" fillId="75" borderId="0" xfId="15" applyNumberFormat="1" applyFont="1" applyFill="1" applyAlignment="1">
      <alignment/>
    </xf>
    <xf numFmtId="188" fontId="0" fillId="75" borderId="19" xfId="15" applyNumberFormat="1" applyFont="1" applyFill="1" applyBorder="1" applyAlignment="1">
      <alignment horizontal="right"/>
    </xf>
    <xf numFmtId="188" fontId="0" fillId="0" borderId="19" xfId="15" applyNumberFormat="1" applyFont="1" applyFill="1" applyBorder="1" applyAlignment="1">
      <alignment/>
    </xf>
    <xf numFmtId="188" fontId="0" fillId="0" borderId="22" xfId="15" applyNumberFormat="1" applyFont="1" applyFill="1" applyBorder="1" applyAlignment="1">
      <alignment/>
    </xf>
    <xf numFmtId="188" fontId="0" fillId="75" borderId="22" xfId="15" applyNumberFormat="1" applyFont="1" applyFill="1" applyBorder="1" applyAlignment="1">
      <alignment horizontal="center"/>
    </xf>
    <xf numFmtId="188" fontId="0" fillId="0" borderId="24" xfId="15" applyNumberFormat="1" applyFont="1" applyFill="1" applyBorder="1" applyAlignment="1">
      <alignment/>
    </xf>
    <xf numFmtId="188" fontId="0" fillId="75" borderId="19" xfId="15" applyNumberFormat="1" applyFont="1" applyFill="1" applyBorder="1" applyAlignment="1">
      <alignment horizontal="center"/>
    </xf>
    <xf numFmtId="188" fontId="0" fillId="75" borderId="19" xfId="15" applyNumberFormat="1" applyFont="1" applyFill="1" applyBorder="1" applyAlignment="1">
      <alignment horizontal="right"/>
    </xf>
    <xf numFmtId="188" fontId="5" fillId="75" borderId="0" xfId="15" applyNumberFormat="1" applyFont="1" applyFill="1" applyAlignment="1">
      <alignment/>
    </xf>
    <xf numFmtId="188" fontId="0" fillId="0" borderId="22" xfId="15" applyNumberFormat="1" applyFont="1" applyBorder="1" applyAlignment="1">
      <alignment horizontal="center"/>
    </xf>
    <xf numFmtId="188" fontId="7" fillId="75" borderId="19" xfId="15" applyNumberFormat="1" applyFont="1" applyFill="1" applyBorder="1" applyAlignment="1">
      <alignment/>
    </xf>
    <xf numFmtId="188" fontId="1" fillId="0" borderId="22" xfId="15" applyNumberFormat="1" applyFont="1" applyFill="1" applyBorder="1" applyAlignment="1">
      <alignment horizontal="center"/>
    </xf>
    <xf numFmtId="188" fontId="12" fillId="0" borderId="19" xfId="15" applyNumberFormat="1" applyFont="1" applyFill="1" applyBorder="1" applyAlignment="1">
      <alignment horizontal="center"/>
    </xf>
    <xf numFmtId="188" fontId="1" fillId="0" borderId="22" xfId="15" applyNumberFormat="1" applyFont="1" applyBorder="1" applyAlignment="1">
      <alignment horizontal="center"/>
    </xf>
    <xf numFmtId="188" fontId="1" fillId="0" borderId="19" xfId="15" applyNumberFormat="1" applyFont="1" applyBorder="1" applyAlignment="1">
      <alignment horizontal="center"/>
    </xf>
    <xf numFmtId="188" fontId="7" fillId="74" borderId="0" xfId="0" applyNumberFormat="1" applyFont="1" applyFill="1" applyAlignment="1">
      <alignment/>
    </xf>
    <xf numFmtId="191" fontId="0" fillId="0" borderId="19" xfId="15" applyNumberFormat="1" applyFont="1" applyBorder="1" applyAlignment="1">
      <alignment/>
    </xf>
    <xf numFmtId="191" fontId="7" fillId="74" borderId="0" xfId="0" applyNumberFormat="1" applyFont="1" applyFill="1" applyAlignment="1">
      <alignment/>
    </xf>
    <xf numFmtId="191" fontId="1" fillId="63" borderId="19" xfId="15" applyNumberFormat="1" applyFont="1" applyFill="1" applyBorder="1" applyAlignment="1">
      <alignment/>
    </xf>
    <xf numFmtId="191" fontId="0" fillId="74" borderId="0" xfId="15" applyNumberFormat="1" applyFont="1" applyFill="1" applyAlignment="1">
      <alignment/>
    </xf>
    <xf numFmtId="191" fontId="8" fillId="74" borderId="0" xfId="15" applyNumberFormat="1" applyFont="1" applyFill="1" applyAlignment="1">
      <alignment/>
    </xf>
    <xf numFmtId="191" fontId="7" fillId="74" borderId="0" xfId="15" applyNumberFormat="1" applyFont="1" applyFill="1" applyAlignment="1">
      <alignment/>
    </xf>
    <xf numFmtId="191" fontId="0" fillId="23" borderId="19" xfId="15" applyNumberFormat="1" applyFont="1" applyFill="1" applyBorder="1" applyAlignment="1">
      <alignment/>
    </xf>
    <xf numFmtId="191" fontId="0" fillId="0" borderId="19" xfId="15" applyNumberFormat="1" applyFont="1" applyFill="1" applyBorder="1" applyAlignment="1">
      <alignment/>
    </xf>
    <xf numFmtId="191" fontId="5" fillId="74" borderId="0" xfId="15" applyNumberFormat="1" applyFont="1" applyFill="1" applyAlignment="1">
      <alignment/>
    </xf>
    <xf numFmtId="191" fontId="0" fillId="0" borderId="19" xfId="15" applyNumberFormat="1" applyFont="1" applyBorder="1" applyAlignment="1">
      <alignment horizontal="center"/>
    </xf>
    <xf numFmtId="191" fontId="7" fillId="23" borderId="19" xfId="15" applyNumberFormat="1" applyFont="1" applyFill="1" applyBorder="1" applyAlignment="1">
      <alignment/>
    </xf>
    <xf numFmtId="0" fontId="0" fillId="80" borderId="22" xfId="0" applyFill="1" applyBorder="1" applyAlignment="1">
      <alignment/>
    </xf>
    <xf numFmtId="191" fontId="5" fillId="63" borderId="19" xfId="15" applyNumberFormat="1" applyFont="1" applyFill="1" applyBorder="1" applyAlignment="1">
      <alignment/>
    </xf>
    <xf numFmtId="188" fontId="5" fillId="63" borderId="24" xfId="15" applyNumberFormat="1" applyFont="1" applyFill="1" applyBorder="1" applyAlignment="1">
      <alignment/>
    </xf>
    <xf numFmtId="1" fontId="5" fillId="63" borderId="22" xfId="0" applyNumberFormat="1" applyFont="1" applyFill="1" applyBorder="1" applyAlignment="1">
      <alignment/>
    </xf>
    <xf numFmtId="188" fontId="5" fillId="23" borderId="19" xfId="15" applyNumberFormat="1" applyFont="1" applyFill="1" applyBorder="1" applyAlignment="1">
      <alignment/>
    </xf>
    <xf numFmtId="188" fontId="0" fillId="0" borderId="22" xfId="15" applyNumberFormat="1" applyFont="1" applyBorder="1" applyAlignment="1">
      <alignment/>
    </xf>
    <xf numFmtId="188" fontId="0" fillId="79" borderId="19" xfId="15" applyNumberFormat="1" applyFont="1" applyFill="1" applyBorder="1" applyAlignment="1">
      <alignment/>
    </xf>
    <xf numFmtId="0" fontId="0" fillId="79" borderId="19" xfId="0" applyFill="1" applyBorder="1" applyAlignment="1">
      <alignment/>
    </xf>
    <xf numFmtId="180" fontId="0" fillId="79" borderId="19" xfId="0" applyNumberFormat="1" applyFill="1" applyBorder="1" applyAlignment="1">
      <alignment/>
    </xf>
    <xf numFmtId="191" fontId="0" fillId="79" borderId="19" xfId="0" applyNumberFormat="1" applyFill="1" applyBorder="1" applyAlignment="1">
      <alignment/>
    </xf>
    <xf numFmtId="188" fontId="0" fillId="79" borderId="19" xfId="0" applyNumberFormat="1" applyFont="1" applyFill="1" applyBorder="1" applyAlignment="1">
      <alignment/>
    </xf>
    <xf numFmtId="0" fontId="0" fillId="79" borderId="19" xfId="0" applyFill="1" applyBorder="1" applyAlignment="1">
      <alignment horizontal="center"/>
    </xf>
    <xf numFmtId="186" fontId="57" fillId="79" borderId="19" xfId="123" applyNumberFormat="1" applyFont="1" applyFill="1" applyBorder="1">
      <alignment/>
      <protection/>
    </xf>
    <xf numFmtId="191" fontId="0" fillId="79" borderId="19" xfId="15" applyNumberFormat="1" applyFont="1" applyFill="1" applyBorder="1" applyAlignment="1">
      <alignment/>
    </xf>
    <xf numFmtId="188" fontId="0" fillId="81" borderId="19" xfId="15" applyNumberFormat="1" applyFont="1" applyFill="1" applyBorder="1" applyAlignment="1">
      <alignment/>
    </xf>
    <xf numFmtId="188" fontId="0" fillId="79" borderId="24" xfId="15" applyNumberFormat="1" applyFont="1" applyFill="1" applyBorder="1" applyAlignment="1">
      <alignment/>
    </xf>
    <xf numFmtId="1" fontId="0" fillId="79" borderId="23" xfId="0" applyNumberFormat="1" applyFill="1" applyBorder="1" applyAlignment="1">
      <alignment/>
    </xf>
    <xf numFmtId="0" fontId="0" fillId="81" borderId="19" xfId="0" applyFill="1" applyBorder="1" applyAlignment="1">
      <alignment/>
    </xf>
    <xf numFmtId="3" fontId="0" fillId="79" borderId="19" xfId="0" applyNumberFormat="1" applyFill="1" applyBorder="1" applyAlignment="1">
      <alignment/>
    </xf>
    <xf numFmtId="0" fontId="0" fillId="80" borderId="22" xfId="0" applyFont="1" applyFill="1" applyBorder="1" applyAlignment="1">
      <alignment/>
    </xf>
    <xf numFmtId="0" fontId="0" fillId="22" borderId="22" xfId="0" applyFont="1" applyFill="1" applyBorder="1" applyAlignment="1">
      <alignment/>
    </xf>
    <xf numFmtId="188" fontId="0" fillId="79" borderId="19" xfId="15" applyNumberFormat="1" applyFont="1" applyFill="1" applyBorder="1" applyAlignment="1">
      <alignment/>
    </xf>
    <xf numFmtId="186" fontId="57" fillId="0" borderId="19" xfId="103" applyNumberFormat="1" applyFont="1" applyBorder="1" applyAlignment="1">
      <alignment/>
    </xf>
    <xf numFmtId="186" fontId="57" fillId="79" borderId="19" xfId="0" applyNumberFormat="1" applyFont="1" applyFill="1" applyBorder="1" applyAlignment="1">
      <alignment/>
    </xf>
    <xf numFmtId="1" fontId="0" fillId="79" borderId="22" xfId="0" applyNumberFormat="1" applyFill="1" applyBorder="1" applyAlignment="1">
      <alignment/>
    </xf>
    <xf numFmtId="188" fontId="0" fillId="79" borderId="24" xfId="15" applyNumberFormat="1" applyFont="1" applyFill="1" applyBorder="1" applyAlignment="1">
      <alignment/>
    </xf>
    <xf numFmtId="191" fontId="0" fillId="79" borderId="19" xfId="15" applyNumberFormat="1" applyFont="1" applyFill="1" applyBorder="1" applyAlignment="1">
      <alignment/>
    </xf>
    <xf numFmtId="188" fontId="0" fillId="81" borderId="19" xfId="15" applyNumberFormat="1" applyFont="1" applyFill="1" applyBorder="1" applyAlignment="1">
      <alignment/>
    </xf>
    <xf numFmtId="3" fontId="57" fillId="0" borderId="19" xfId="123" applyNumberFormat="1" applyFont="1" applyBorder="1">
      <alignment/>
      <protection/>
    </xf>
    <xf numFmtId="0" fontId="0" fillId="79" borderId="19" xfId="0" applyFont="1" applyFill="1" applyBorder="1" applyAlignment="1">
      <alignment/>
    </xf>
    <xf numFmtId="188" fontId="0" fillId="79" borderId="19" xfId="15" applyNumberFormat="1" applyFont="1" applyFill="1" applyBorder="1" applyAlignment="1">
      <alignment/>
    </xf>
    <xf numFmtId="0" fontId="0" fillId="80" borderId="0" xfId="0" applyFill="1" applyBorder="1" applyAlignment="1">
      <alignment/>
    </xf>
    <xf numFmtId="188" fontId="1" fillId="63" borderId="19" xfId="15" applyNumberFormat="1" applyFont="1" applyFill="1" applyBorder="1" applyAlignment="1">
      <alignment/>
    </xf>
    <xf numFmtId="192" fontId="0" fillId="0" borderId="19" xfId="0" applyNumberFormat="1" applyBorder="1" applyAlignment="1">
      <alignment/>
    </xf>
    <xf numFmtId="188" fontId="0" fillId="0" borderId="19" xfId="105" applyNumberFormat="1" applyFont="1" applyBorder="1" applyAlignment="1">
      <alignment/>
    </xf>
    <xf numFmtId="188" fontId="0" fillId="79" borderId="19" xfId="10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79" borderId="0" xfId="0" applyFill="1" applyBorder="1" applyAlignment="1">
      <alignment/>
    </xf>
    <xf numFmtId="188" fontId="0" fillId="0" borderId="28" xfId="15" applyNumberFormat="1" applyFont="1" applyFill="1" applyBorder="1" applyAlignment="1" applyProtection="1">
      <alignment horizontal="right"/>
      <protection/>
    </xf>
    <xf numFmtId="188" fontId="0" fillId="79" borderId="27" xfId="15" applyNumberFormat="1" applyFont="1" applyFill="1" applyBorder="1" applyAlignment="1">
      <alignment horizontal="right"/>
    </xf>
    <xf numFmtId="1" fontId="1" fillId="82" borderId="2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91" fontId="0" fillId="0" borderId="0" xfId="0" applyNumberFormat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188" fontId="0" fillId="0" borderId="0" xfId="0" applyNumberFormat="1" applyAlignment="1">
      <alignment/>
    </xf>
    <xf numFmtId="10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9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3" fontId="16" fillId="68" borderId="19" xfId="15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29" xfId="0" applyFont="1" applyBorder="1" applyAlignment="1">
      <alignment/>
    </xf>
    <xf numFmtId="0" fontId="0" fillId="0" borderId="30" xfId="0" applyBorder="1" applyAlignment="1">
      <alignment/>
    </xf>
    <xf numFmtId="0" fontId="5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33" xfId="0" applyFont="1" applyBorder="1" applyAlignment="1">
      <alignment/>
    </xf>
    <xf numFmtId="188" fontId="0" fillId="0" borderId="32" xfId="0" applyNumberFormat="1" applyBorder="1" applyAlignment="1">
      <alignment/>
    </xf>
    <xf numFmtId="4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88" fontId="0" fillId="0" borderId="33" xfId="0" applyNumberFormat="1" applyBorder="1" applyAlignment="1">
      <alignment/>
    </xf>
    <xf numFmtId="191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91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0" fontId="7" fillId="0" borderId="32" xfId="0" applyFont="1" applyBorder="1" applyAlignment="1">
      <alignment/>
    </xf>
    <xf numFmtId="191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91" fontId="0" fillId="0" borderId="34" xfId="0" applyNumberFormat="1" applyBorder="1" applyAlignment="1">
      <alignment/>
    </xf>
    <xf numFmtId="43" fontId="0" fillId="0" borderId="27" xfId="0" applyNumberFormat="1" applyBorder="1" applyAlignment="1">
      <alignment/>
    </xf>
    <xf numFmtId="9" fontId="0" fillId="0" borderId="27" xfId="0" applyNumberFormat="1" applyBorder="1" applyAlignment="1">
      <alignment/>
    </xf>
    <xf numFmtId="180" fontId="0" fillId="0" borderId="27" xfId="0" applyNumberFormat="1" applyBorder="1" applyAlignment="1">
      <alignment/>
    </xf>
    <xf numFmtId="188" fontId="0" fillId="0" borderId="26" xfId="0" applyNumberFormat="1" applyBorder="1" applyAlignment="1">
      <alignment/>
    </xf>
    <xf numFmtId="0" fontId="0" fillId="0" borderId="29" xfId="0" applyFont="1" applyBorder="1" applyAlignment="1">
      <alignment/>
    </xf>
    <xf numFmtId="188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188" fontId="0" fillId="0" borderId="26" xfId="0" applyNumberFormat="1" applyFont="1" applyBorder="1" applyAlignment="1">
      <alignment/>
    </xf>
    <xf numFmtId="0" fontId="1" fillId="83" borderId="0" xfId="0" applyFont="1" applyFill="1" applyAlignment="1">
      <alignment/>
    </xf>
    <xf numFmtId="188" fontId="0" fillId="0" borderId="19" xfId="15" applyNumberFormat="1" applyFont="1" applyFill="1" applyBorder="1" applyAlignment="1">
      <alignment/>
    </xf>
    <xf numFmtId="180" fontId="0" fillId="0" borderId="0" xfId="0" applyNumberFormat="1" applyAlignment="1">
      <alignment/>
    </xf>
    <xf numFmtId="3" fontId="0" fillId="76" borderId="19" xfId="0" applyNumberFormat="1" applyFill="1" applyBorder="1" applyAlignment="1">
      <alignment horizontal="right"/>
    </xf>
    <xf numFmtId="0" fontId="5" fillId="67" borderId="23" xfId="0" applyFont="1" applyFill="1" applyBorder="1" applyAlignment="1">
      <alignment horizontal="center"/>
    </xf>
    <xf numFmtId="0" fontId="5" fillId="67" borderId="24" xfId="0" applyFont="1" applyFill="1" applyBorder="1" applyAlignment="1">
      <alignment horizontal="center"/>
    </xf>
    <xf numFmtId="0" fontId="5" fillId="67" borderId="22" xfId="0" applyFont="1" applyFill="1" applyBorder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5" fillId="84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5" fillId="8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76" borderId="23" xfId="0" applyFont="1" applyFill="1" applyBorder="1" applyAlignment="1">
      <alignment horizontal="center"/>
    </xf>
    <xf numFmtId="0" fontId="1" fillId="76" borderId="2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18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Markeringsfarve1" xfId="29"/>
    <cellStyle name="40 % - Markeringsfarve2" xfId="30"/>
    <cellStyle name="40 % - Markeringsfarve3" xfId="31"/>
    <cellStyle name="40 % - Markeringsfarve4" xfId="32"/>
    <cellStyle name="40 % - Markeringsfarve5" xfId="33"/>
    <cellStyle name="40 % - Markeringsfarve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Markeringsfarve1" xfId="41"/>
    <cellStyle name="60 % - Markeringsfarve2" xfId="42"/>
    <cellStyle name="60 % - Markeringsfarve3" xfId="43"/>
    <cellStyle name="60 % - Markeringsfarve4" xfId="44"/>
    <cellStyle name="60 % - Markeringsfarve5" xfId="45"/>
    <cellStyle name="60 % - Markeringsfarve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1 - 20%" xfId="54"/>
    <cellStyle name="Accent1 - 40%" xfId="55"/>
    <cellStyle name="Accent1 - 60%" xfId="56"/>
    <cellStyle name="Accent2" xfId="57"/>
    <cellStyle name="Accent2 - 20%" xfId="58"/>
    <cellStyle name="Accent2 - 40%" xfId="59"/>
    <cellStyle name="Accent2 - 60%" xfId="60"/>
    <cellStyle name="Accent3" xfId="61"/>
    <cellStyle name="Accent3 - 20%" xfId="62"/>
    <cellStyle name="Accent3 - 40%" xfId="63"/>
    <cellStyle name="Accent3 - 60%" xfId="64"/>
    <cellStyle name="Accent4" xfId="65"/>
    <cellStyle name="Accent4 - 20%" xfId="66"/>
    <cellStyle name="Accent4 - 40%" xfId="67"/>
    <cellStyle name="Accent4 - 60%" xfId="68"/>
    <cellStyle name="Accent5" xfId="69"/>
    <cellStyle name="Accent5 - 20%" xfId="70"/>
    <cellStyle name="Accent5 - 40%" xfId="71"/>
    <cellStyle name="Accent5 - 60%" xfId="72"/>
    <cellStyle name="Accent6" xfId="73"/>
    <cellStyle name="Accent6 - 20%" xfId="74"/>
    <cellStyle name="Accent6 - 40%" xfId="75"/>
    <cellStyle name="Accent6 - 60%" xfId="76"/>
    <cellStyle name="Advarselstekst" xfId="77"/>
    <cellStyle name="Currency [0]" xfId="78"/>
    <cellStyle name="Bad" xfId="79"/>
    <cellStyle name="Bemærk!" xfId="80"/>
    <cellStyle name="Beregning" xfId="81"/>
    <cellStyle name="Followed Hyperlink" xfId="82"/>
    <cellStyle name="Calculation" xfId="83"/>
    <cellStyle name="Check Cell" xfId="84"/>
    <cellStyle name="Emphasis 1" xfId="85"/>
    <cellStyle name="Emphasis 2" xfId="86"/>
    <cellStyle name="Emphasis 3" xfId="87"/>
    <cellStyle name="Explanatory Text" xfId="88"/>
    <cellStyle name="Forklarende tekst" xfId="89"/>
    <cellStyle name="God" xfId="90"/>
    <cellStyle name="Good" xfId="91"/>
    <cellStyle name="Heading 1" xfId="92"/>
    <cellStyle name="Heading 2" xfId="93"/>
    <cellStyle name="Heading 3" xfId="94"/>
    <cellStyle name="Heading 4" xfId="95"/>
    <cellStyle name="Hyperlink" xfId="96"/>
    <cellStyle name="Input" xfId="97"/>
    <cellStyle name="Input 2" xfId="98"/>
    <cellStyle name="Komma 2" xfId="99"/>
    <cellStyle name="Komma 2 2" xfId="100"/>
    <cellStyle name="Komma 2 3" xfId="101"/>
    <cellStyle name="Komma 3" xfId="102"/>
    <cellStyle name="Komma 4" xfId="103"/>
    <cellStyle name="Komma 4 2" xfId="104"/>
    <cellStyle name="Komma 5" xfId="105"/>
    <cellStyle name="Kontroller celle" xfId="106"/>
    <cellStyle name="Link 2" xfId="107"/>
    <cellStyle name="Linked Cell" xfId="108"/>
    <cellStyle name="Markeringsfarve1" xfId="109"/>
    <cellStyle name="Markeringsfarve1 2" xfId="110"/>
    <cellStyle name="Markeringsfarve2" xfId="111"/>
    <cellStyle name="Markeringsfarve3" xfId="112"/>
    <cellStyle name="Markeringsfarve4" xfId="113"/>
    <cellStyle name="Markeringsfarve5" xfId="114"/>
    <cellStyle name="Markeringsfarve6" xfId="115"/>
    <cellStyle name="Neutral" xfId="116"/>
    <cellStyle name="Neutral 2" xfId="117"/>
    <cellStyle name="Normal 2" xfId="118"/>
    <cellStyle name="Normal 2 2" xfId="119"/>
    <cellStyle name="Normal 2 3" xfId="120"/>
    <cellStyle name="Normal 3" xfId="121"/>
    <cellStyle name="Normal 4" xfId="122"/>
    <cellStyle name="Normal 5" xfId="123"/>
    <cellStyle name="Normal 5 2" xfId="124"/>
    <cellStyle name="Note" xfId="125"/>
    <cellStyle name="Note 2" xfId="126"/>
    <cellStyle name="Output" xfId="127"/>
    <cellStyle name="Output 2" xfId="128"/>
    <cellStyle name="Overskrift 1" xfId="129"/>
    <cellStyle name="Overskrift 2" xfId="130"/>
    <cellStyle name="Overskrift 3" xfId="131"/>
    <cellStyle name="Overskrift 4" xfId="132"/>
    <cellStyle name="Percent" xfId="133"/>
    <cellStyle name="Procent 2" xfId="134"/>
    <cellStyle name="Procent 3" xfId="135"/>
    <cellStyle name="Sammenkædet celle" xfId="136"/>
    <cellStyle name="SAPBEXaggData" xfId="137"/>
    <cellStyle name="SAPBEXaggDataEmph" xfId="138"/>
    <cellStyle name="SAPBEXaggItem" xfId="139"/>
    <cellStyle name="SAPBEXaggItemX" xfId="140"/>
    <cellStyle name="SAPBEXchaText" xfId="141"/>
    <cellStyle name="SAPBEXexcBad7" xfId="142"/>
    <cellStyle name="SAPBEXexcBad8" xfId="143"/>
    <cellStyle name="SAPBEXexcBad9" xfId="144"/>
    <cellStyle name="SAPBEXexcCritical4" xfId="145"/>
    <cellStyle name="SAPBEXexcCritical5" xfId="146"/>
    <cellStyle name="SAPBEXexcCritical6" xfId="147"/>
    <cellStyle name="SAPBEXexcGood1" xfId="148"/>
    <cellStyle name="SAPBEXexcGood2" xfId="149"/>
    <cellStyle name="SAPBEXexcGood3" xfId="150"/>
    <cellStyle name="SAPBEXfilterDrill" xfId="151"/>
    <cellStyle name="SAPBEXfilterItem" xfId="152"/>
    <cellStyle name="SAPBEXfilterText" xfId="153"/>
    <cellStyle name="SAPBEXfilterText 2" xfId="154"/>
    <cellStyle name="SAPBEXformats" xfId="155"/>
    <cellStyle name="SAPBEXheaderItem" xfId="156"/>
    <cellStyle name="SAPBEXheaderItem 2" xfId="157"/>
    <cellStyle name="SAPBEXheaderText" xfId="158"/>
    <cellStyle name="SAPBEXheaderText 2" xfId="159"/>
    <cellStyle name="SAPBEXHLevel0" xfId="160"/>
    <cellStyle name="SAPBEXHLevel0 2" xfId="161"/>
    <cellStyle name="SAPBEXHLevel0X" xfId="162"/>
    <cellStyle name="SAPBEXHLevel0X 2" xfId="163"/>
    <cellStyle name="SAPBEXHLevel1" xfId="164"/>
    <cellStyle name="SAPBEXHLevel1 2" xfId="165"/>
    <cellStyle name="SAPBEXHLevel1X" xfId="166"/>
    <cellStyle name="SAPBEXHLevel1X 2" xfId="167"/>
    <cellStyle name="SAPBEXHLevel2" xfId="168"/>
    <cellStyle name="SAPBEXHLevel2 2" xfId="169"/>
    <cellStyle name="SAPBEXHLevel2X" xfId="170"/>
    <cellStyle name="SAPBEXHLevel2X 2" xfId="171"/>
    <cellStyle name="SAPBEXHLevel3" xfId="172"/>
    <cellStyle name="SAPBEXHLevel3 2" xfId="173"/>
    <cellStyle name="SAPBEXHLevel3X" xfId="174"/>
    <cellStyle name="SAPBEXHLevel3X 2" xfId="175"/>
    <cellStyle name="SAPBEXinputData" xfId="176"/>
    <cellStyle name="SAPBEXinputData 2" xfId="177"/>
    <cellStyle name="SAPBEXresData" xfId="178"/>
    <cellStyle name="SAPBEXresDataEmph" xfId="179"/>
    <cellStyle name="SAPBEXresItem" xfId="180"/>
    <cellStyle name="SAPBEXresItemX" xfId="181"/>
    <cellStyle name="SAPBEXstdData" xfId="182"/>
    <cellStyle name="SAPBEXstdDataEmph" xfId="183"/>
    <cellStyle name="SAPBEXstdItem" xfId="184"/>
    <cellStyle name="SAPBEXstdItemX" xfId="185"/>
    <cellStyle name="SAPBEXtitle" xfId="186"/>
    <cellStyle name="SAPBEXtitle 2" xfId="187"/>
    <cellStyle name="SAPBEXundefined" xfId="188"/>
    <cellStyle name="Sheet Title" xfId="189"/>
    <cellStyle name="Titel" xfId="190"/>
    <cellStyle name="Title" xfId="191"/>
    <cellStyle name="Total" xfId="192"/>
    <cellStyle name="Total 2" xfId="193"/>
    <cellStyle name="Ugyldig" xfId="194"/>
    <cellStyle name="Currency" xfId="195"/>
    <cellStyle name="Valuta 2" xfId="196"/>
    <cellStyle name="Valuta 3" xfId="197"/>
    <cellStyle name="Warning Text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514350</xdr:colOff>
      <xdr:row>19</xdr:row>
      <xdr:rowOff>38100</xdr:rowOff>
    </xdr:from>
    <xdr:ext cx="904875" cy="266700"/>
    <xdr:sp fLocksText="0">
      <xdr:nvSpPr>
        <xdr:cNvPr id="1" name="Tekstboks 1"/>
        <xdr:cNvSpPr txBox="1">
          <a:spLocks noChangeArrowheads="1"/>
        </xdr:cNvSpPr>
      </xdr:nvSpPr>
      <xdr:spPr>
        <a:xfrm>
          <a:off x="8143875" y="32861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5"/>
  <sheetViews>
    <sheetView tabSelected="1" zoomScale="85" zoomScaleNormal="85" zoomScalePageLayoutView="0" workbookViewId="0" topLeftCell="Q97">
      <selection activeCell="X112" sqref="X112"/>
    </sheetView>
  </sheetViews>
  <sheetFormatPr defaultColWidth="9.140625" defaultRowHeight="12.75"/>
  <cols>
    <col min="1" max="1" width="40.140625" style="0" customWidth="1"/>
    <col min="2" max="2" width="1.1484375" style="0" customWidth="1"/>
    <col min="3" max="3" width="14.8515625" style="0" customWidth="1"/>
    <col min="4" max="4" width="21.00390625" style="0" customWidth="1"/>
    <col min="5" max="5" width="1.1484375" style="0" customWidth="1"/>
    <col min="6" max="6" width="21.7109375" style="0" customWidth="1"/>
    <col min="7" max="7" width="26.7109375" style="0" customWidth="1"/>
    <col min="8" max="8" width="1.8515625" style="0" customWidth="1"/>
    <col min="9" max="9" width="23.7109375" style="0" customWidth="1"/>
    <col min="10" max="10" width="27.57421875" style="0" customWidth="1"/>
    <col min="11" max="11" width="0.85546875" style="0" customWidth="1"/>
    <col min="12" max="12" width="23.57421875" style="0" customWidth="1"/>
    <col min="13" max="13" width="23.8515625" style="0" customWidth="1"/>
    <col min="14" max="14" width="0.85546875" style="0" customWidth="1"/>
    <col min="15" max="15" width="19.57421875" style="0" bestFit="1" customWidth="1"/>
    <col min="16" max="16" width="19.8515625" style="0" customWidth="1"/>
    <col min="17" max="17" width="1.7109375" style="0" customWidth="1"/>
    <col min="18" max="18" width="15.8515625" style="0" customWidth="1"/>
    <col min="19" max="19" width="17.8515625" style="0" customWidth="1"/>
    <col min="20" max="20" width="19.8515625" style="0" customWidth="1"/>
    <col min="21" max="21" width="18.00390625" style="0" customWidth="1"/>
    <col min="22" max="22" width="20.28125" style="0" customWidth="1"/>
    <col min="23" max="23" width="2.8515625" style="0" customWidth="1"/>
    <col min="24" max="24" width="30.28125" style="0" bestFit="1" customWidth="1"/>
    <col min="25" max="25" width="0.85546875" style="0" hidden="1" customWidth="1"/>
    <col min="26" max="26" width="18.00390625" style="0" bestFit="1" customWidth="1"/>
    <col min="28" max="28" width="12.8515625" style="0" customWidth="1"/>
    <col min="29" max="29" width="14.28125" style="0" bestFit="1" customWidth="1"/>
    <col min="30" max="30" width="13.00390625" style="0" bestFit="1" customWidth="1"/>
    <col min="34" max="34" width="12.57421875" style="0" bestFit="1" customWidth="1"/>
    <col min="36" max="36" width="11.421875" style="0" bestFit="1" customWidth="1"/>
    <col min="41" max="41" width="11.00390625" style="0" bestFit="1" customWidth="1"/>
  </cols>
  <sheetData>
    <row r="1" ht="26.25">
      <c r="A1" s="95" t="s">
        <v>137</v>
      </c>
    </row>
    <row r="2" spans="1:42" ht="18">
      <c r="A2" s="96" t="s">
        <v>4</v>
      </c>
      <c r="B2" s="81"/>
      <c r="C2" s="312" t="s">
        <v>90</v>
      </c>
      <c r="D2" s="312"/>
      <c r="E2" s="81"/>
      <c r="F2" s="306" t="s">
        <v>87</v>
      </c>
      <c r="G2" s="307"/>
      <c r="H2" s="307"/>
      <c r="I2" s="307"/>
      <c r="J2" s="308"/>
      <c r="K2" s="81"/>
      <c r="L2" s="309" t="s">
        <v>88</v>
      </c>
      <c r="M2" s="309"/>
      <c r="N2" s="309"/>
      <c r="O2" s="309"/>
      <c r="P2" s="309"/>
      <c r="Q2" s="81"/>
      <c r="R2" s="310" t="s">
        <v>89</v>
      </c>
      <c r="S2" s="311"/>
      <c r="T2" s="311"/>
      <c r="U2" s="311"/>
      <c r="V2" s="311"/>
      <c r="W2" s="81"/>
      <c r="X2" s="99" t="s">
        <v>113</v>
      </c>
      <c r="Y2" s="81"/>
      <c r="Z2" s="98" t="s">
        <v>41</v>
      </c>
      <c r="AB2" s="315" t="s">
        <v>175</v>
      </c>
      <c r="AC2" s="315"/>
      <c r="AD2" s="315"/>
      <c r="AE2" s="315"/>
      <c r="AF2" s="315"/>
      <c r="AG2" s="315"/>
      <c r="AH2" s="315"/>
      <c r="AI2" s="315"/>
      <c r="AJ2" s="315"/>
      <c r="AL2" s="315" t="s">
        <v>176</v>
      </c>
      <c r="AM2" s="315"/>
      <c r="AN2" s="315"/>
      <c r="AO2" s="315"/>
      <c r="AP2" s="315"/>
    </row>
    <row r="3" spans="1:42" ht="12.75">
      <c r="A3" s="68"/>
      <c r="B3" s="81"/>
      <c r="C3" s="69" t="s">
        <v>73</v>
      </c>
      <c r="D3" s="69" t="s">
        <v>74</v>
      </c>
      <c r="E3" s="81"/>
      <c r="F3" s="76" t="s">
        <v>84</v>
      </c>
      <c r="G3" s="71" t="s">
        <v>85</v>
      </c>
      <c r="H3" s="16"/>
      <c r="I3" s="76" t="s">
        <v>83</v>
      </c>
      <c r="J3" s="77" t="s">
        <v>93</v>
      </c>
      <c r="K3" s="81"/>
      <c r="L3" s="69" t="s">
        <v>69</v>
      </c>
      <c r="M3" s="70" t="s">
        <v>94</v>
      </c>
      <c r="N3" s="56"/>
      <c r="O3" s="70" t="s">
        <v>86</v>
      </c>
      <c r="P3" s="69" t="s">
        <v>92</v>
      </c>
      <c r="Q3" s="56"/>
      <c r="R3" s="313" t="s">
        <v>75</v>
      </c>
      <c r="S3" s="314"/>
      <c r="T3" s="313" t="s">
        <v>76</v>
      </c>
      <c r="U3" s="314"/>
      <c r="V3" s="69" t="s">
        <v>79</v>
      </c>
      <c r="W3" s="81"/>
      <c r="X3" s="70" t="s">
        <v>91</v>
      </c>
      <c r="Y3" s="81"/>
      <c r="Z3" s="97"/>
      <c r="AB3" s="316"/>
      <c r="AC3" s="316"/>
      <c r="AD3" s="316"/>
      <c r="AE3" s="316"/>
      <c r="AF3" s="316"/>
      <c r="AG3" s="316"/>
      <c r="AH3" s="316"/>
      <c r="AI3" s="316"/>
      <c r="AJ3" s="316"/>
      <c r="AL3" s="315"/>
      <c r="AM3" s="315"/>
      <c r="AN3" s="315"/>
      <c r="AO3" s="315"/>
      <c r="AP3" s="315"/>
    </row>
    <row r="4" spans="1:41" ht="51" customHeight="1">
      <c r="A4" s="68"/>
      <c r="B4" s="81"/>
      <c r="C4" s="69">
        <v>2015</v>
      </c>
      <c r="D4" s="69">
        <v>2015</v>
      </c>
      <c r="E4" s="69">
        <v>2013</v>
      </c>
      <c r="F4" s="69">
        <v>2015</v>
      </c>
      <c r="G4" s="69">
        <v>2015</v>
      </c>
      <c r="H4" s="16"/>
      <c r="I4" s="69">
        <v>2015</v>
      </c>
      <c r="J4" s="69">
        <v>2015</v>
      </c>
      <c r="K4" s="81"/>
      <c r="L4" s="69">
        <v>2015</v>
      </c>
      <c r="M4" s="69">
        <v>2015</v>
      </c>
      <c r="N4" s="56"/>
      <c r="O4" s="69">
        <v>2015</v>
      </c>
      <c r="P4" s="69">
        <v>2015</v>
      </c>
      <c r="Q4" s="56"/>
      <c r="R4" s="317">
        <v>2015</v>
      </c>
      <c r="S4" s="318"/>
      <c r="T4" s="313">
        <v>2015</v>
      </c>
      <c r="U4" s="314"/>
      <c r="V4" s="69">
        <v>2015</v>
      </c>
      <c r="W4" s="81"/>
      <c r="X4" s="69">
        <v>2015</v>
      </c>
      <c r="Y4" s="81"/>
      <c r="Z4" s="97"/>
      <c r="AB4" s="272" t="s">
        <v>174</v>
      </c>
      <c r="AC4" s="273"/>
      <c r="AD4" s="273"/>
      <c r="AE4" s="274" t="s">
        <v>168</v>
      </c>
      <c r="AF4" s="273"/>
      <c r="AG4" s="273"/>
      <c r="AH4" s="273"/>
      <c r="AI4" s="273"/>
      <c r="AJ4" s="275"/>
      <c r="AL4" s="298" t="s">
        <v>178</v>
      </c>
      <c r="AM4" s="273"/>
      <c r="AN4" s="273"/>
      <c r="AO4" s="275"/>
    </row>
    <row r="5" spans="1:41" s="31" customFormat="1" ht="18">
      <c r="A5" s="28" t="s">
        <v>13</v>
      </c>
      <c r="B5" s="82"/>
      <c r="C5" s="29"/>
      <c r="D5" s="29"/>
      <c r="E5" s="82"/>
      <c r="F5" s="29"/>
      <c r="G5" s="29"/>
      <c r="H5" s="82"/>
      <c r="I5" s="29"/>
      <c r="J5" s="29"/>
      <c r="K5" s="82"/>
      <c r="L5" s="29"/>
      <c r="M5" s="29"/>
      <c r="N5" s="57"/>
      <c r="O5" s="29"/>
      <c r="P5" s="205"/>
      <c r="Q5" s="57"/>
      <c r="R5" s="29"/>
      <c r="S5" s="29"/>
      <c r="T5" s="29"/>
      <c r="U5" s="29"/>
      <c r="V5" s="29"/>
      <c r="W5" s="82"/>
      <c r="X5" s="29"/>
      <c r="Y5" s="82"/>
      <c r="Z5" s="29"/>
      <c r="AB5" s="276" t="s">
        <v>87</v>
      </c>
      <c r="AC5" s="277" t="s">
        <v>169</v>
      </c>
      <c r="AD5" s="277" t="s">
        <v>170</v>
      </c>
      <c r="AE5" s="277" t="s">
        <v>171</v>
      </c>
      <c r="AF5" s="277" t="s">
        <v>172</v>
      </c>
      <c r="AG5" s="277"/>
      <c r="AH5" s="277" t="s">
        <v>173</v>
      </c>
      <c r="AI5" s="277"/>
      <c r="AJ5" s="278"/>
      <c r="AL5" s="288"/>
      <c r="AM5" s="256"/>
      <c r="AN5" s="256"/>
      <c r="AO5" s="299"/>
    </row>
    <row r="6" spans="1:41" ht="12.75">
      <c r="A6" s="2" t="s">
        <v>138</v>
      </c>
      <c r="B6" s="83"/>
      <c r="C6" s="132">
        <v>14427</v>
      </c>
      <c r="D6" s="132">
        <v>14427</v>
      </c>
      <c r="E6" s="83"/>
      <c r="F6" s="236">
        <v>2914015</v>
      </c>
      <c r="G6" s="233">
        <f aca="true" t="shared" si="0" ref="G6:G13">AJ6</f>
        <v>84100.24213282156</v>
      </c>
      <c r="H6" s="232"/>
      <c r="I6" s="239">
        <f>F6/C6</f>
        <v>201.98343383932902</v>
      </c>
      <c r="J6" s="231">
        <f>G6/D6</f>
        <v>5.829364534055698</v>
      </c>
      <c r="K6" s="232"/>
      <c r="L6" s="236">
        <v>278089</v>
      </c>
      <c r="M6" s="236">
        <f>AO6</f>
        <v>84260.967</v>
      </c>
      <c r="N6" s="242"/>
      <c r="O6" s="230">
        <f>L6/C6</f>
        <v>19.27559437166424</v>
      </c>
      <c r="P6" s="241">
        <f>M6/C6</f>
        <v>5.840505094614265</v>
      </c>
      <c r="Q6" s="58"/>
      <c r="R6" s="20"/>
      <c r="S6" s="20"/>
      <c r="T6" s="20"/>
      <c r="U6" s="20"/>
      <c r="V6" s="2"/>
      <c r="W6" s="83"/>
      <c r="X6" s="132"/>
      <c r="Y6" s="83"/>
      <c r="Z6" s="14"/>
      <c r="AB6" s="279">
        <f>F6/G6*1000</f>
        <v>34649.30571065212</v>
      </c>
      <c r="AC6" s="280">
        <v>12</v>
      </c>
      <c r="AD6" s="251">
        <f>'Beregninger CO2'!I$12</f>
        <v>78.94200000000001</v>
      </c>
      <c r="AE6" s="281">
        <v>0.7481311113188613</v>
      </c>
      <c r="AF6" s="281">
        <f aca="true" t="shared" si="1" ref="AF6:AF13">100%-AE6</f>
        <v>0.25186888868113866</v>
      </c>
      <c r="AG6" s="251"/>
      <c r="AH6" s="282">
        <f aca="true" t="shared" si="2" ref="AH6:AH13">(AC6*AE6+AD6*AF6)</f>
        <v>28.860607146092786</v>
      </c>
      <c r="AI6" s="251"/>
      <c r="AJ6" s="283">
        <f aca="true" t="shared" si="3" ref="AJ6:AJ13">(AE6*F6*AC6+AF6*F6*AD6)/1000</f>
        <v>84100.24213282156</v>
      </c>
      <c r="AK6" s="260"/>
      <c r="AL6" s="285"/>
      <c r="AM6" s="251"/>
      <c r="AN6" s="251"/>
      <c r="AO6" s="299">
        <f aca="true" t="shared" si="4" ref="AO6:AO69">L6*303/1000</f>
        <v>84260.967</v>
      </c>
    </row>
    <row r="7" spans="1:41" ht="12.75">
      <c r="A7" s="2" t="s">
        <v>126</v>
      </c>
      <c r="B7" s="83"/>
      <c r="C7" s="132">
        <v>111</v>
      </c>
      <c r="D7" s="132">
        <v>111</v>
      </c>
      <c r="E7" s="83"/>
      <c r="F7" s="245">
        <v>46433</v>
      </c>
      <c r="G7" s="233">
        <f t="shared" si="0"/>
        <v>561.9864794004868</v>
      </c>
      <c r="H7" s="232"/>
      <c r="I7" s="239">
        <f aca="true" t="shared" si="5" ref="I7:I13">F7/C7</f>
        <v>418.31531531531533</v>
      </c>
      <c r="J7" s="231">
        <f aca="true" t="shared" si="6" ref="J7:J13">G7/D7</f>
        <v>5.062941255860242</v>
      </c>
      <c r="K7" s="232"/>
      <c r="L7" s="245">
        <v>1302</v>
      </c>
      <c r="M7" s="245">
        <f aca="true" t="shared" si="7" ref="M7:M13">AO7</f>
        <v>394.506</v>
      </c>
      <c r="N7" s="242"/>
      <c r="O7" s="240">
        <f>L7/C7</f>
        <v>11.72972972972973</v>
      </c>
      <c r="P7" s="241">
        <f>M7/C7</f>
        <v>3.554108108108108</v>
      </c>
      <c r="Q7" s="58"/>
      <c r="R7" s="20"/>
      <c r="S7" s="20"/>
      <c r="T7" s="20"/>
      <c r="U7" s="20"/>
      <c r="V7" s="2"/>
      <c r="W7" s="83"/>
      <c r="X7" s="132"/>
      <c r="Y7" s="83"/>
      <c r="Z7" s="14"/>
      <c r="AB7" s="284">
        <f aca="true" t="shared" si="8" ref="AB7:AB13">H7/G7*1000</f>
        <v>0</v>
      </c>
      <c r="AC7" s="280">
        <v>12</v>
      </c>
      <c r="AD7" s="251">
        <f>'Beregninger CO2'!I12</f>
        <v>78.94200000000001</v>
      </c>
      <c r="AE7" s="281">
        <v>0.9984588193433936</v>
      </c>
      <c r="AF7" s="281">
        <f t="shared" si="1"/>
        <v>0.0015411806566063557</v>
      </c>
      <c r="AG7" s="251"/>
      <c r="AH7" s="282">
        <f t="shared" si="2"/>
        <v>12.103169715514543</v>
      </c>
      <c r="AI7" s="282"/>
      <c r="AJ7" s="283">
        <f t="shared" si="3"/>
        <v>561.9864794004868</v>
      </c>
      <c r="AL7" s="285"/>
      <c r="AM7" s="251"/>
      <c r="AN7" s="251"/>
      <c r="AO7" s="299">
        <f t="shared" si="4"/>
        <v>394.506</v>
      </c>
    </row>
    <row r="8" spans="1:41" ht="12.75">
      <c r="A8" s="2" t="s">
        <v>140</v>
      </c>
      <c r="B8" s="83"/>
      <c r="C8" s="132">
        <v>300</v>
      </c>
      <c r="D8" s="132">
        <v>300</v>
      </c>
      <c r="E8" s="83"/>
      <c r="F8" s="245">
        <v>24000</v>
      </c>
      <c r="G8" s="233">
        <f t="shared" si="0"/>
        <v>290.476073172349</v>
      </c>
      <c r="H8" s="232"/>
      <c r="I8" s="239">
        <f t="shared" si="5"/>
        <v>80</v>
      </c>
      <c r="J8" s="231">
        <f t="shared" si="6"/>
        <v>0.9682535772411633</v>
      </c>
      <c r="K8" s="232"/>
      <c r="L8" s="245">
        <v>18936</v>
      </c>
      <c r="M8" s="245">
        <f t="shared" si="7"/>
        <v>5737.608</v>
      </c>
      <c r="N8" s="242"/>
      <c r="O8" s="240">
        <f>L8/C8</f>
        <v>63.12</v>
      </c>
      <c r="P8" s="241">
        <f>M8/C8</f>
        <v>19.12536</v>
      </c>
      <c r="Q8" s="58"/>
      <c r="R8" s="20"/>
      <c r="S8" s="20"/>
      <c r="T8" s="20"/>
      <c r="U8" s="20"/>
      <c r="V8" s="2"/>
      <c r="W8" s="83"/>
      <c r="X8" s="132"/>
      <c r="Y8" s="83"/>
      <c r="Z8" s="14"/>
      <c r="AB8" s="284">
        <f t="shared" si="8"/>
        <v>0</v>
      </c>
      <c r="AC8" s="280">
        <v>12</v>
      </c>
      <c r="AD8" s="251">
        <f>'Beregninger CO2'!I12</f>
        <v>78.94200000000001</v>
      </c>
      <c r="AE8" s="281">
        <v>0.9984588193433936</v>
      </c>
      <c r="AF8" s="281">
        <f t="shared" si="1"/>
        <v>0.0015411806566063557</v>
      </c>
      <c r="AG8" s="251"/>
      <c r="AH8" s="282">
        <f t="shared" si="2"/>
        <v>12.103169715514543</v>
      </c>
      <c r="AI8" s="282"/>
      <c r="AJ8" s="283">
        <f t="shared" si="3"/>
        <v>290.476073172349</v>
      </c>
      <c r="AL8" s="285"/>
      <c r="AM8" s="251"/>
      <c r="AN8" s="251"/>
      <c r="AO8" s="299">
        <f t="shared" si="4"/>
        <v>5737.608</v>
      </c>
    </row>
    <row r="9" spans="1:41" ht="12.75">
      <c r="A9" s="2" t="s">
        <v>125</v>
      </c>
      <c r="B9" s="83"/>
      <c r="C9" s="243">
        <v>4436</v>
      </c>
      <c r="D9" s="132">
        <v>4436</v>
      </c>
      <c r="E9" s="83"/>
      <c r="F9" s="236">
        <v>801980</v>
      </c>
      <c r="G9" s="233">
        <f t="shared" si="0"/>
        <v>9706.500048448352</v>
      </c>
      <c r="H9" s="232"/>
      <c r="I9" s="239">
        <f t="shared" si="5"/>
        <v>180.78899909828675</v>
      </c>
      <c r="J9" s="231">
        <f t="shared" si="6"/>
        <v>2.18811993878457</v>
      </c>
      <c r="K9" s="232"/>
      <c r="L9" s="236">
        <v>122639</v>
      </c>
      <c r="M9" s="245">
        <f t="shared" si="7"/>
        <v>37159.617</v>
      </c>
      <c r="N9" s="229"/>
      <c r="O9" s="240">
        <f>L9/D9</f>
        <v>27.646302975653743</v>
      </c>
      <c r="P9" s="228">
        <f>M9/D9</f>
        <v>8.376829801623083</v>
      </c>
      <c r="Q9" s="58"/>
      <c r="R9" s="20"/>
      <c r="S9" s="20"/>
      <c r="T9" s="20"/>
      <c r="U9" s="20"/>
      <c r="V9" s="2"/>
      <c r="W9" s="83"/>
      <c r="X9" s="132"/>
      <c r="Y9" s="83"/>
      <c r="Z9" s="14"/>
      <c r="AB9" s="284">
        <f t="shared" si="8"/>
        <v>0</v>
      </c>
      <c r="AC9" s="280">
        <v>12</v>
      </c>
      <c r="AD9" s="251">
        <f>'Beregninger CO2'!I12</f>
        <v>78.94200000000001</v>
      </c>
      <c r="AE9" s="281">
        <v>0.9984588193433936</v>
      </c>
      <c r="AF9" s="281">
        <f t="shared" si="1"/>
        <v>0.0015411806566063557</v>
      </c>
      <c r="AG9" s="251"/>
      <c r="AH9" s="282">
        <f t="shared" si="2"/>
        <v>12.103169715514543</v>
      </c>
      <c r="AI9" s="282"/>
      <c r="AJ9" s="283">
        <f t="shared" si="3"/>
        <v>9706.500048448352</v>
      </c>
      <c r="AL9" s="285"/>
      <c r="AM9" s="251"/>
      <c r="AN9" s="251"/>
      <c r="AO9" s="299">
        <f t="shared" si="4"/>
        <v>37159.617</v>
      </c>
    </row>
    <row r="10" spans="1:41" ht="12.75">
      <c r="A10" s="4" t="s">
        <v>127</v>
      </c>
      <c r="B10" s="83"/>
      <c r="C10" s="132">
        <v>21484</v>
      </c>
      <c r="D10" s="132">
        <v>21484</v>
      </c>
      <c r="E10" s="83"/>
      <c r="F10" s="236">
        <v>2602893</v>
      </c>
      <c r="G10" s="233">
        <f t="shared" si="0"/>
        <v>82277.14168563002</v>
      </c>
      <c r="H10" s="232"/>
      <c r="I10" s="239">
        <f t="shared" si="5"/>
        <v>121.15495252280768</v>
      </c>
      <c r="J10" s="231">
        <f t="shared" si="6"/>
        <v>3.8296938040229946</v>
      </c>
      <c r="K10" s="232"/>
      <c r="L10" s="236">
        <v>636946</v>
      </c>
      <c r="M10" s="245">
        <f t="shared" si="7"/>
        <v>192994.638</v>
      </c>
      <c r="N10" s="242"/>
      <c r="O10" s="230">
        <f>L10/D10</f>
        <v>29.64745857382238</v>
      </c>
      <c r="P10" s="241">
        <f>M10/D10</f>
        <v>8.983179947868182</v>
      </c>
      <c r="Q10" s="58"/>
      <c r="R10" s="20"/>
      <c r="S10" s="20"/>
      <c r="T10" s="20"/>
      <c r="U10" s="20"/>
      <c r="V10" s="2"/>
      <c r="W10" s="83"/>
      <c r="X10" s="132"/>
      <c r="Y10" s="83"/>
      <c r="Z10" s="14"/>
      <c r="AB10" s="284">
        <f t="shared" si="8"/>
        <v>0</v>
      </c>
      <c r="AC10" s="280">
        <v>12</v>
      </c>
      <c r="AD10" s="251">
        <f>'Beregninger CO2'!I12</f>
        <v>78.94200000000001</v>
      </c>
      <c r="AE10" s="281">
        <v>0.7070615992731667</v>
      </c>
      <c r="AF10" s="281">
        <f t="shared" si="1"/>
        <v>0.2929384007268333</v>
      </c>
      <c r="AG10" s="251"/>
      <c r="AH10" s="282">
        <f t="shared" si="2"/>
        <v>31.60988242145568</v>
      </c>
      <c r="AI10" s="282"/>
      <c r="AJ10" s="283">
        <f t="shared" si="3"/>
        <v>82277.14168563002</v>
      </c>
      <c r="AL10" s="285"/>
      <c r="AM10" s="251"/>
      <c r="AN10" s="251"/>
      <c r="AO10" s="299">
        <f t="shared" si="4"/>
        <v>192994.638</v>
      </c>
    </row>
    <row r="11" spans="1:41" ht="12.75">
      <c r="A11" s="244" t="s">
        <v>121</v>
      </c>
      <c r="B11" s="83"/>
      <c r="C11" s="132">
        <v>3934</v>
      </c>
      <c r="D11" s="132">
        <v>3934</v>
      </c>
      <c r="E11" s="83"/>
      <c r="F11" s="238">
        <v>2599890</v>
      </c>
      <c r="G11" s="238">
        <f t="shared" si="0"/>
        <v>45284.045871646464</v>
      </c>
      <c r="H11" s="232"/>
      <c r="I11" s="239">
        <f t="shared" si="5"/>
        <v>660.8769700050839</v>
      </c>
      <c r="J11" s="231">
        <f t="shared" si="6"/>
        <v>11.510942011094679</v>
      </c>
      <c r="K11" s="232"/>
      <c r="L11" s="245">
        <v>120013</v>
      </c>
      <c r="M11" s="245">
        <f t="shared" si="7"/>
        <v>36363.939</v>
      </c>
      <c r="N11" s="229"/>
      <c r="O11" s="240">
        <f>L11/C11</f>
        <v>30.506609049313674</v>
      </c>
      <c r="P11" s="228">
        <f>M11/C11</f>
        <v>9.243502541942043</v>
      </c>
      <c r="Q11" s="58"/>
      <c r="R11" s="20"/>
      <c r="S11" s="20"/>
      <c r="T11" s="20"/>
      <c r="U11" s="20"/>
      <c r="V11" s="2"/>
      <c r="W11" s="83"/>
      <c r="X11" s="132"/>
      <c r="Y11" s="83"/>
      <c r="Z11" s="14"/>
      <c r="AB11" s="284">
        <f t="shared" si="8"/>
        <v>0</v>
      </c>
      <c r="AC11" s="280">
        <v>12</v>
      </c>
      <c r="AD11" s="251">
        <f>'Beregninger CO2'!I12</f>
        <v>78.94200000000001</v>
      </c>
      <c r="AE11" s="281">
        <v>0.9190690803739124</v>
      </c>
      <c r="AF11" s="281">
        <f t="shared" si="1"/>
        <v>0.08093091962608756</v>
      </c>
      <c r="AG11" s="251"/>
      <c r="AH11" s="282">
        <f t="shared" si="2"/>
        <v>17.417677621609556</v>
      </c>
      <c r="AI11" s="251"/>
      <c r="AJ11" s="283">
        <f t="shared" si="3"/>
        <v>45284.045871646464</v>
      </c>
      <c r="AL11" s="285"/>
      <c r="AM11" s="251"/>
      <c r="AN11" s="251"/>
      <c r="AO11" s="299">
        <f t="shared" si="4"/>
        <v>36363.939</v>
      </c>
    </row>
    <row r="12" spans="1:41" ht="12.75">
      <c r="A12" s="222" t="s">
        <v>141</v>
      </c>
      <c r="B12" s="83"/>
      <c r="C12" s="132">
        <v>1996</v>
      </c>
      <c r="D12" s="132">
        <v>1996</v>
      </c>
      <c r="E12" s="83"/>
      <c r="F12" s="227">
        <v>325807</v>
      </c>
      <c r="G12" s="233">
        <f t="shared" si="0"/>
        <v>3943.2974155026463</v>
      </c>
      <c r="H12" s="232"/>
      <c r="I12" s="239">
        <f t="shared" si="5"/>
        <v>163.22995991983967</v>
      </c>
      <c r="J12" s="231">
        <f t="shared" si="6"/>
        <v>1.975599907566456</v>
      </c>
      <c r="K12" s="232"/>
      <c r="L12" s="237">
        <v>71207</v>
      </c>
      <c r="M12" s="245">
        <f t="shared" si="7"/>
        <v>21575.721</v>
      </c>
      <c r="N12" s="242"/>
      <c r="O12" s="230">
        <f>L12/C12</f>
        <v>35.6748496993988</v>
      </c>
      <c r="P12" s="241">
        <f>M12/C12</f>
        <v>10.809479458917837</v>
      </c>
      <c r="Q12" s="58"/>
      <c r="R12" s="20"/>
      <c r="S12" s="20"/>
      <c r="T12" s="20"/>
      <c r="U12" s="20"/>
      <c r="V12" s="2"/>
      <c r="W12" s="83"/>
      <c r="X12" s="132"/>
      <c r="Y12" s="83"/>
      <c r="Z12" s="14"/>
      <c r="AB12" s="284">
        <f t="shared" si="8"/>
        <v>0</v>
      </c>
      <c r="AC12" s="280">
        <v>12</v>
      </c>
      <c r="AD12" s="251">
        <f>'Beregninger CO2'!I12</f>
        <v>78.94200000000001</v>
      </c>
      <c r="AE12" s="281">
        <v>0.9984588193433936</v>
      </c>
      <c r="AF12" s="281">
        <f t="shared" si="1"/>
        <v>0.0015411806566063557</v>
      </c>
      <c r="AG12" s="251"/>
      <c r="AH12" s="282">
        <f t="shared" si="2"/>
        <v>12.103169715514543</v>
      </c>
      <c r="AI12" s="282"/>
      <c r="AJ12" s="283">
        <f t="shared" si="3"/>
        <v>3943.2974155026463</v>
      </c>
      <c r="AL12" s="285"/>
      <c r="AM12" s="251"/>
      <c r="AN12" s="251"/>
      <c r="AO12" s="299">
        <f t="shared" si="4"/>
        <v>21575.721</v>
      </c>
    </row>
    <row r="13" spans="1:41" ht="12.75">
      <c r="A13" s="244" t="s">
        <v>134</v>
      </c>
      <c r="B13" s="83"/>
      <c r="C13" s="132">
        <v>4048</v>
      </c>
      <c r="D13" s="132">
        <v>4048</v>
      </c>
      <c r="E13" s="83"/>
      <c r="F13" s="132">
        <v>609000</v>
      </c>
      <c r="G13" s="122">
        <f t="shared" si="0"/>
        <v>7370.830356748356</v>
      </c>
      <c r="H13" s="83"/>
      <c r="I13" s="239">
        <f t="shared" si="5"/>
        <v>150.44466403162056</v>
      </c>
      <c r="J13" s="231">
        <f t="shared" si="6"/>
        <v>1.8208573015682699</v>
      </c>
      <c r="K13" s="83"/>
      <c r="L13" s="132">
        <v>68096</v>
      </c>
      <c r="M13" s="245">
        <f t="shared" si="7"/>
        <v>20633.088</v>
      </c>
      <c r="N13" s="182"/>
      <c r="O13" s="240">
        <f>L13/C13</f>
        <v>16.822134387351777</v>
      </c>
      <c r="P13" s="241">
        <f>M13/C13</f>
        <v>5.097106719367589</v>
      </c>
      <c r="Q13" s="58"/>
      <c r="R13" s="20"/>
      <c r="S13" s="20"/>
      <c r="T13" s="20"/>
      <c r="U13" s="20"/>
      <c r="V13" s="2"/>
      <c r="W13" s="83"/>
      <c r="X13" s="132"/>
      <c r="Y13" s="83"/>
      <c r="Z13" s="14"/>
      <c r="AB13" s="284">
        <f t="shared" si="8"/>
        <v>0</v>
      </c>
      <c r="AC13" s="280">
        <v>12</v>
      </c>
      <c r="AD13" s="251">
        <f>'Beregninger CO2'!I12</f>
        <v>78.94200000000001</v>
      </c>
      <c r="AE13" s="281">
        <v>0.9984588193433936</v>
      </c>
      <c r="AF13" s="281">
        <f t="shared" si="1"/>
        <v>0.0015411806566063557</v>
      </c>
      <c r="AG13" s="251"/>
      <c r="AH13" s="282">
        <f t="shared" si="2"/>
        <v>12.103169715514543</v>
      </c>
      <c r="AI13" s="282"/>
      <c r="AJ13" s="283">
        <f t="shared" si="3"/>
        <v>7370.830356748356</v>
      </c>
      <c r="AL13" s="285"/>
      <c r="AM13" s="251"/>
      <c r="AN13" s="251"/>
      <c r="AO13" s="299">
        <f t="shared" si="4"/>
        <v>20633.088</v>
      </c>
    </row>
    <row r="14" spans="1:41" ht="12.75">
      <c r="A14" s="2"/>
      <c r="B14" s="83"/>
      <c r="C14" s="132"/>
      <c r="D14" s="132"/>
      <c r="E14" s="83"/>
      <c r="F14" s="2"/>
      <c r="G14" s="2"/>
      <c r="H14" s="83"/>
      <c r="I14" s="100"/>
      <c r="J14" s="102"/>
      <c r="K14" s="83"/>
      <c r="L14" s="132"/>
      <c r="M14" s="245"/>
      <c r="N14" s="182"/>
      <c r="O14" s="183"/>
      <c r="P14" s="204"/>
      <c r="Q14" s="58"/>
      <c r="R14" s="20"/>
      <c r="S14" s="20"/>
      <c r="T14" s="20"/>
      <c r="U14" s="20"/>
      <c r="V14" s="2"/>
      <c r="W14" s="83"/>
      <c r="X14" s="132"/>
      <c r="Y14" s="83"/>
      <c r="Z14" s="14"/>
      <c r="AB14" s="285"/>
      <c r="AC14" s="286"/>
      <c r="AD14" s="280"/>
      <c r="AE14" s="251"/>
      <c r="AF14" s="281"/>
      <c r="AG14" s="281"/>
      <c r="AH14" s="251"/>
      <c r="AI14" s="282"/>
      <c r="AJ14" s="287"/>
      <c r="AL14" s="285"/>
      <c r="AM14" s="251"/>
      <c r="AN14" s="251"/>
      <c r="AO14" s="299"/>
    </row>
    <row r="15" spans="1:41" ht="12.75">
      <c r="A15" s="104" t="s">
        <v>95</v>
      </c>
      <c r="B15" s="83"/>
      <c r="C15" s="132"/>
      <c r="D15" s="132"/>
      <c r="E15" s="83"/>
      <c r="F15" s="2"/>
      <c r="G15" s="2"/>
      <c r="H15" s="83"/>
      <c r="I15" s="171">
        <f>F16/D16</f>
        <v>195.60111163670766</v>
      </c>
      <c r="J15" s="172">
        <f>G16/D16</f>
        <v>4.6029351951941475</v>
      </c>
      <c r="K15" s="83"/>
      <c r="L15" s="132"/>
      <c r="M15" s="132"/>
      <c r="N15" s="182"/>
      <c r="O15" s="184">
        <f>L16/C16</f>
        <v>25.962393566698204</v>
      </c>
      <c r="P15" s="206">
        <f>M16/C16</f>
        <v>7.866605250709556</v>
      </c>
      <c r="Q15" s="58"/>
      <c r="R15" s="20"/>
      <c r="S15" s="20"/>
      <c r="T15" s="20"/>
      <c r="U15" s="20"/>
      <c r="V15" s="2"/>
      <c r="W15" s="83"/>
      <c r="X15" s="132"/>
      <c r="Y15" s="83"/>
      <c r="Z15" s="14"/>
      <c r="AB15" s="285"/>
      <c r="AC15" s="286"/>
      <c r="AD15" s="280"/>
      <c r="AE15" s="251"/>
      <c r="AF15" s="281"/>
      <c r="AG15" s="281"/>
      <c r="AH15" s="251"/>
      <c r="AI15" s="282"/>
      <c r="AJ15" s="287"/>
      <c r="AL15" s="285"/>
      <c r="AM15" s="251"/>
      <c r="AN15" s="251"/>
      <c r="AO15" s="299"/>
    </row>
    <row r="16" spans="1:41" ht="12.75">
      <c r="A16" s="27" t="s">
        <v>53</v>
      </c>
      <c r="B16" s="84"/>
      <c r="C16" s="137">
        <f>SUM(C6:C15)</f>
        <v>50736</v>
      </c>
      <c r="D16" s="137">
        <f>SUM(D6:D15)</f>
        <v>50736</v>
      </c>
      <c r="E16" s="83">
        <f>SUM(E6:E15)</f>
        <v>0</v>
      </c>
      <c r="F16" s="137">
        <f>SUM(F6:F15)</f>
        <v>9924018</v>
      </c>
      <c r="G16" s="55">
        <f>SUM(G6:G15)</f>
        <v>233534.52006337026</v>
      </c>
      <c r="H16" s="84"/>
      <c r="I16" s="54"/>
      <c r="J16" s="54"/>
      <c r="K16" s="232"/>
      <c r="L16" s="137">
        <f>SUM(L6:L15)</f>
        <v>1317228</v>
      </c>
      <c r="M16" s="54">
        <f>SUM(M6:M15)</f>
        <v>399120.08400000003</v>
      </c>
      <c r="N16" s="185"/>
      <c r="O16" s="137"/>
      <c r="P16" s="154"/>
      <c r="Q16" s="59"/>
      <c r="R16" s="27"/>
      <c r="S16" s="27"/>
      <c r="T16" s="27"/>
      <c r="U16" s="27"/>
      <c r="V16" s="27"/>
      <c r="W16" s="84"/>
      <c r="X16" s="137">
        <f>G16+M16</f>
        <v>632654.6040633703</v>
      </c>
      <c r="Y16" s="84"/>
      <c r="Z16" s="14"/>
      <c r="AB16" s="285"/>
      <c r="AC16" s="286"/>
      <c r="AD16" s="280"/>
      <c r="AE16" s="251"/>
      <c r="AF16" s="281"/>
      <c r="AG16" s="281"/>
      <c r="AH16" s="251"/>
      <c r="AI16" s="282"/>
      <c r="AJ16" s="287"/>
      <c r="AL16" s="285"/>
      <c r="AM16" s="251"/>
      <c r="AN16" s="251"/>
      <c r="AO16" s="299"/>
    </row>
    <row r="17" spans="1:41" ht="12.75">
      <c r="A17" s="2"/>
      <c r="B17" s="83"/>
      <c r="C17" s="2"/>
      <c r="D17" s="2"/>
      <c r="E17" s="83"/>
      <c r="F17" s="2"/>
      <c r="G17" s="2"/>
      <c r="H17" s="83"/>
      <c r="I17" s="45"/>
      <c r="J17" s="78"/>
      <c r="K17" s="83"/>
      <c r="L17" s="132"/>
      <c r="M17" s="132"/>
      <c r="N17" s="182"/>
      <c r="O17" s="183"/>
      <c r="P17" s="204"/>
      <c r="Q17" s="58"/>
      <c r="R17" s="20"/>
      <c r="S17" s="20"/>
      <c r="T17" s="20"/>
      <c r="U17" s="20"/>
      <c r="V17" s="2"/>
      <c r="W17" s="83"/>
      <c r="X17" s="132"/>
      <c r="Y17" s="83"/>
      <c r="Z17" s="14"/>
      <c r="AB17" s="285"/>
      <c r="AC17" s="286"/>
      <c r="AD17" s="280"/>
      <c r="AE17" s="251"/>
      <c r="AF17" s="281"/>
      <c r="AG17" s="281"/>
      <c r="AH17" s="251"/>
      <c r="AI17" s="282"/>
      <c r="AJ17" s="287"/>
      <c r="AL17" s="285"/>
      <c r="AM17" s="251"/>
      <c r="AN17" s="251"/>
      <c r="AO17" s="299"/>
    </row>
    <row r="18" spans="1:41" ht="15.75" customHeight="1">
      <c r="A18" s="28" t="s">
        <v>14</v>
      </c>
      <c r="B18" s="85"/>
      <c r="C18" s="5"/>
      <c r="D18" s="5"/>
      <c r="E18" s="85"/>
      <c r="F18" s="5"/>
      <c r="G18" s="29"/>
      <c r="H18" s="85"/>
      <c r="I18" s="29"/>
      <c r="J18" s="29"/>
      <c r="K18" s="85"/>
      <c r="L18" s="141"/>
      <c r="M18" s="141"/>
      <c r="N18" s="186"/>
      <c r="O18" s="139"/>
      <c r="P18" s="207"/>
      <c r="Q18" s="60"/>
      <c r="R18" s="5"/>
      <c r="S18" s="5"/>
      <c r="T18" s="5"/>
      <c r="U18" s="5"/>
      <c r="V18" s="5"/>
      <c r="W18" s="85"/>
      <c r="X18" s="141"/>
      <c r="Y18" s="85"/>
      <c r="Z18" s="15"/>
      <c r="AB18" s="285"/>
      <c r="AC18" s="286"/>
      <c r="AD18" s="280"/>
      <c r="AE18" s="251"/>
      <c r="AF18" s="281"/>
      <c r="AG18" s="281"/>
      <c r="AH18" s="251"/>
      <c r="AI18" s="282"/>
      <c r="AJ18" s="287"/>
      <c r="AL18" s="285"/>
      <c r="AM18" s="251"/>
      <c r="AN18" s="251"/>
      <c r="AO18" s="299"/>
    </row>
    <row r="19" spans="1:41" ht="12.75">
      <c r="A19" s="2" t="s">
        <v>120</v>
      </c>
      <c r="B19" s="83"/>
      <c r="C19" s="303">
        <v>184063</v>
      </c>
      <c r="D19" s="132">
        <v>184063</v>
      </c>
      <c r="E19" s="83"/>
      <c r="F19" s="132">
        <v>20813229</v>
      </c>
      <c r="G19" s="122">
        <f>AJ19</f>
        <v>851218.9103189568</v>
      </c>
      <c r="H19" s="83"/>
      <c r="I19" s="101">
        <f>F19/C19</f>
        <v>113.07665853539277</v>
      </c>
      <c r="J19" s="231">
        <f>G19/D19</f>
        <v>4.624606305009463</v>
      </c>
      <c r="K19" s="83"/>
      <c r="L19" s="132">
        <v>3553271</v>
      </c>
      <c r="M19" s="245">
        <f>AJ19</f>
        <v>851218.9103189568</v>
      </c>
      <c r="N19" s="182"/>
      <c r="O19" s="183">
        <f>L19/D19</f>
        <v>19.304645691964165</v>
      </c>
      <c r="P19" s="204">
        <f>M19/D19</f>
        <v>4.624606305009463</v>
      </c>
      <c r="Q19" s="58"/>
      <c r="R19" s="20"/>
      <c r="S19" s="20"/>
      <c r="T19" s="20"/>
      <c r="U19" s="20"/>
      <c r="V19" s="2"/>
      <c r="W19" s="83"/>
      <c r="X19" s="132"/>
      <c r="Y19" s="83"/>
      <c r="Z19" s="14"/>
      <c r="AB19" s="284">
        <f>H19/G19*1000</f>
        <v>0</v>
      </c>
      <c r="AC19" s="280">
        <v>12</v>
      </c>
      <c r="AD19" s="251">
        <f>'Beregninger CO2'!I12</f>
        <v>78.94200000000001</v>
      </c>
      <c r="AE19" s="281">
        <v>0.5683132477674435</v>
      </c>
      <c r="AF19" s="281">
        <f>100%-AE19</f>
        <v>0.4316867522325565</v>
      </c>
      <c r="AG19" s="251"/>
      <c r="AH19" s="282">
        <f>(AC19*AE19+AD19*AF19)</f>
        <v>40.8979745679518</v>
      </c>
      <c r="AI19" s="282"/>
      <c r="AJ19" s="283">
        <f>(AE19*F19*AC19+AF19*F19*AD19)/1000</f>
        <v>851218.9103189568</v>
      </c>
      <c r="AL19" s="285"/>
      <c r="AM19" s="251"/>
      <c r="AN19" s="251"/>
      <c r="AO19" s="299">
        <f t="shared" si="4"/>
        <v>1076641.113</v>
      </c>
    </row>
    <row r="20" spans="1:41" ht="12.75">
      <c r="A20" s="2"/>
      <c r="B20" s="83"/>
      <c r="C20" s="132"/>
      <c r="D20" s="132"/>
      <c r="E20" s="83"/>
      <c r="F20" s="2"/>
      <c r="G20" s="2"/>
      <c r="H20" s="83"/>
      <c r="I20" s="101"/>
      <c r="J20" s="102"/>
      <c r="K20" s="83"/>
      <c r="L20" s="132"/>
      <c r="M20" s="132"/>
      <c r="N20" s="182"/>
      <c r="O20" s="183"/>
      <c r="P20" s="204"/>
      <c r="Q20" s="58"/>
      <c r="R20" s="20"/>
      <c r="S20" s="20"/>
      <c r="T20" s="20"/>
      <c r="U20" s="20"/>
      <c r="V20" s="2"/>
      <c r="W20" s="83"/>
      <c r="X20" s="132"/>
      <c r="Y20" s="83"/>
      <c r="Z20" s="14"/>
      <c r="AB20" s="285"/>
      <c r="AC20" s="286"/>
      <c r="AD20" s="280"/>
      <c r="AE20" s="251"/>
      <c r="AF20" s="281"/>
      <c r="AG20" s="281"/>
      <c r="AH20" s="251"/>
      <c r="AI20" s="282"/>
      <c r="AJ20" s="287"/>
      <c r="AL20" s="285"/>
      <c r="AM20" s="251"/>
      <c r="AN20" s="251"/>
      <c r="AO20" s="299"/>
    </row>
    <row r="21" spans="1:41" ht="12.75">
      <c r="A21" s="104" t="s">
        <v>95</v>
      </c>
      <c r="B21" s="83"/>
      <c r="C21" s="132"/>
      <c r="D21" s="132"/>
      <c r="E21" s="83"/>
      <c r="F21" s="2"/>
      <c r="G21" s="2"/>
      <c r="H21" s="83"/>
      <c r="I21" s="105">
        <f>F22/D22</f>
        <v>113.07665853539277</v>
      </c>
      <c r="J21" s="172">
        <f>G22/D22</f>
        <v>4.624606305009463</v>
      </c>
      <c r="K21" s="83"/>
      <c r="L21" s="132"/>
      <c r="M21" s="132"/>
      <c r="N21" s="182"/>
      <c r="O21" s="247">
        <f>L22/D22</f>
        <v>19.304645691964165</v>
      </c>
      <c r="P21" s="184"/>
      <c r="Q21" s="58"/>
      <c r="R21" s="20"/>
      <c r="S21" s="20"/>
      <c r="T21" s="20"/>
      <c r="U21" s="20"/>
      <c r="V21" s="2"/>
      <c r="W21" s="83"/>
      <c r="X21" s="132"/>
      <c r="Y21" s="83"/>
      <c r="Z21" s="14"/>
      <c r="AB21" s="285"/>
      <c r="AC21" s="286"/>
      <c r="AD21" s="280"/>
      <c r="AE21" s="251"/>
      <c r="AF21" s="281"/>
      <c r="AG21" s="281"/>
      <c r="AH21" s="251"/>
      <c r="AI21" s="282"/>
      <c r="AJ21" s="287"/>
      <c r="AL21" s="285"/>
      <c r="AM21" s="251"/>
      <c r="AN21" s="251"/>
      <c r="AO21" s="299"/>
    </row>
    <row r="22" spans="1:41" ht="12.75">
      <c r="A22" s="27" t="s">
        <v>54</v>
      </c>
      <c r="B22" s="84"/>
      <c r="C22" s="137">
        <f>SUM(C19:C21)</f>
        <v>184063</v>
      </c>
      <c r="D22" s="137">
        <f>SUM(D19:D21)</f>
        <v>184063</v>
      </c>
      <c r="E22" s="83">
        <f>SUM(E19:E21)</f>
        <v>0</v>
      </c>
      <c r="F22" s="137">
        <f>SUM(F19:F21)</f>
        <v>20813229</v>
      </c>
      <c r="G22" s="151">
        <f>SUM(G19:G21)</f>
        <v>851218.9103189568</v>
      </c>
      <c r="H22" s="84"/>
      <c r="I22" s="54"/>
      <c r="J22" s="54"/>
      <c r="K22" s="84"/>
      <c r="L22" s="137">
        <f>SUM(L19:L21)</f>
        <v>3553271</v>
      </c>
      <c r="M22" s="137">
        <f>SUM(M19:M21)</f>
        <v>851218.9103189568</v>
      </c>
      <c r="N22" s="185"/>
      <c r="O22" s="137"/>
      <c r="P22" s="154"/>
      <c r="Q22" s="59"/>
      <c r="R22" s="27"/>
      <c r="S22" s="27"/>
      <c r="T22" s="27"/>
      <c r="U22" s="27"/>
      <c r="V22" s="27"/>
      <c r="W22" s="84"/>
      <c r="X22" s="137">
        <f>G22+M22</f>
        <v>1702437.8206379137</v>
      </c>
      <c r="Y22" s="84"/>
      <c r="Z22" s="14"/>
      <c r="AB22" s="285"/>
      <c r="AC22" s="286"/>
      <c r="AD22" s="280"/>
      <c r="AE22" s="251"/>
      <c r="AF22" s="281"/>
      <c r="AG22" s="281"/>
      <c r="AH22" s="251"/>
      <c r="AI22" s="282"/>
      <c r="AJ22" s="287"/>
      <c r="AL22" s="285"/>
      <c r="AM22" s="251"/>
      <c r="AN22" s="251"/>
      <c r="AO22" s="299"/>
    </row>
    <row r="23" spans="1:41" ht="12.75">
      <c r="A23" s="2"/>
      <c r="B23" s="83"/>
      <c r="C23" s="2"/>
      <c r="D23" s="2"/>
      <c r="E23" s="83"/>
      <c r="F23" s="2"/>
      <c r="G23" s="2"/>
      <c r="H23" s="83"/>
      <c r="I23" s="45"/>
      <c r="J23" s="78"/>
      <c r="K23" s="83"/>
      <c r="L23" s="132"/>
      <c r="M23" s="132"/>
      <c r="N23" s="182"/>
      <c r="O23" s="183"/>
      <c r="P23" s="204"/>
      <c r="Q23" s="58"/>
      <c r="R23" s="20"/>
      <c r="S23" s="20"/>
      <c r="T23" s="20"/>
      <c r="U23" s="20"/>
      <c r="V23" s="2"/>
      <c r="W23" s="83"/>
      <c r="X23" s="132"/>
      <c r="Y23" s="83"/>
      <c r="Z23" s="14"/>
      <c r="AB23" s="285"/>
      <c r="AC23" s="286"/>
      <c r="AD23" s="280"/>
      <c r="AE23" s="251"/>
      <c r="AF23" s="281"/>
      <c r="AG23" s="281"/>
      <c r="AH23" s="251"/>
      <c r="AI23" s="282"/>
      <c r="AJ23" s="287"/>
      <c r="AL23" s="285"/>
      <c r="AM23" s="251"/>
      <c r="AN23" s="251"/>
      <c r="AO23" s="299"/>
    </row>
    <row r="24" spans="1:41" s="31" customFormat="1" ht="18">
      <c r="A24" s="28" t="s">
        <v>56</v>
      </c>
      <c r="B24" s="86"/>
      <c r="C24" s="32"/>
      <c r="D24" s="32"/>
      <c r="E24" s="86"/>
      <c r="F24" s="32"/>
      <c r="G24" s="29"/>
      <c r="H24" s="86"/>
      <c r="I24" s="29"/>
      <c r="J24" s="29"/>
      <c r="K24" s="86"/>
      <c r="L24" s="142"/>
      <c r="M24" s="142"/>
      <c r="N24" s="187"/>
      <c r="O24" s="139"/>
      <c r="P24" s="208"/>
      <c r="Q24" s="61"/>
      <c r="R24" s="32"/>
      <c r="S24" s="32"/>
      <c r="T24" s="32"/>
      <c r="U24" s="32"/>
      <c r="V24" s="32"/>
      <c r="W24" s="86"/>
      <c r="X24" s="142"/>
      <c r="Y24" s="86"/>
      <c r="Z24" s="30"/>
      <c r="AB24" s="288"/>
      <c r="AC24" s="289"/>
      <c r="AD24" s="290"/>
      <c r="AE24" s="256"/>
      <c r="AF24" s="291"/>
      <c r="AG24" s="291"/>
      <c r="AH24" s="256"/>
      <c r="AI24" s="292"/>
      <c r="AJ24" s="278"/>
      <c r="AL24" s="288"/>
      <c r="AM24" s="256"/>
      <c r="AN24" s="256"/>
      <c r="AO24" s="299"/>
    </row>
    <row r="25" spans="1:41" ht="12.75">
      <c r="A25" s="2" t="s">
        <v>7</v>
      </c>
      <c r="B25" s="83"/>
      <c r="C25" s="132">
        <v>10570</v>
      </c>
      <c r="D25" s="132">
        <v>10570</v>
      </c>
      <c r="E25" s="83"/>
      <c r="F25" s="143">
        <v>245000</v>
      </c>
      <c r="G25" s="122">
        <f aca="true" t="shared" si="9" ref="G25:G42">AJ25</f>
        <v>2965.2765803010625</v>
      </c>
      <c r="H25" s="83"/>
      <c r="I25" s="239">
        <f>F25/C25</f>
        <v>23.178807947019866</v>
      </c>
      <c r="J25" s="231">
        <f aca="true" t="shared" si="10" ref="J25:J43">G25/D25</f>
        <v>0.2805370463860986</v>
      </c>
      <c r="K25" s="83"/>
      <c r="L25" s="132">
        <v>456000</v>
      </c>
      <c r="M25" s="245">
        <f>AJ25</f>
        <v>2965.2765803010625</v>
      </c>
      <c r="N25" s="182"/>
      <c r="O25" s="183">
        <f>L25/D25</f>
        <v>43.140964995269634</v>
      </c>
      <c r="P25" s="204">
        <f>M25/D25</f>
        <v>0.2805370463860986</v>
      </c>
      <c r="Q25" s="58"/>
      <c r="R25" s="20"/>
      <c r="S25" s="20"/>
      <c r="T25" s="20"/>
      <c r="U25" s="20"/>
      <c r="V25" s="2"/>
      <c r="W25" s="83"/>
      <c r="X25" s="132"/>
      <c r="Y25" s="83"/>
      <c r="Z25" s="14"/>
      <c r="AB25" s="284">
        <f aca="true" t="shared" si="11" ref="AB25:AB35">H25/G25*1000</f>
        <v>0</v>
      </c>
      <c r="AC25" s="280">
        <v>12</v>
      </c>
      <c r="AD25" s="251">
        <f>'Beregninger CO2'!I12</f>
        <v>78.94200000000001</v>
      </c>
      <c r="AE25" s="281">
        <v>0.9984588193433936</v>
      </c>
      <c r="AF25" s="281">
        <f aca="true" t="shared" si="12" ref="AF25:AF42">100%-AE25</f>
        <v>0.0015411806566063557</v>
      </c>
      <c r="AG25" s="251"/>
      <c r="AH25" s="282">
        <f aca="true" t="shared" si="13" ref="AH25:AH42">(AC25*AE25+AD25*AF25)</f>
        <v>12.103169715514543</v>
      </c>
      <c r="AI25" s="282"/>
      <c r="AJ25" s="283">
        <f aca="true" t="shared" si="14" ref="AJ25:AJ42">(AE25*F25*AC25+AF25*F25*AD25)/1000</f>
        <v>2965.2765803010625</v>
      </c>
      <c r="AL25" s="285"/>
      <c r="AM25" s="251"/>
      <c r="AN25" s="251"/>
      <c r="AO25" s="299">
        <f t="shared" si="4"/>
        <v>138168</v>
      </c>
    </row>
    <row r="26" spans="1:41" ht="12.75">
      <c r="A26" s="2" t="s">
        <v>5</v>
      </c>
      <c r="B26" s="83"/>
      <c r="C26" s="132">
        <v>2815</v>
      </c>
      <c r="D26" s="132">
        <v>2815</v>
      </c>
      <c r="E26" s="83"/>
      <c r="F26" s="143">
        <v>72500</v>
      </c>
      <c r="G26" s="122">
        <f t="shared" si="9"/>
        <v>877.4798043748044</v>
      </c>
      <c r="H26" s="83"/>
      <c r="I26" s="239">
        <f aca="true" t="shared" si="15" ref="I26:I43">F26/C26</f>
        <v>25.75488454706927</v>
      </c>
      <c r="J26" s="231">
        <f t="shared" si="10"/>
        <v>0.3117157386766623</v>
      </c>
      <c r="K26" s="83"/>
      <c r="L26" s="132">
        <v>75640</v>
      </c>
      <c r="M26" s="245">
        <f aca="true" t="shared" si="16" ref="M26:M42">AJ26</f>
        <v>877.4798043748044</v>
      </c>
      <c r="N26" s="182"/>
      <c r="O26" s="183">
        <f>L26/D26</f>
        <v>26.870337477797513</v>
      </c>
      <c r="P26" s="204">
        <f>M26/D26</f>
        <v>0.3117157386766623</v>
      </c>
      <c r="Q26" s="58"/>
      <c r="R26" s="20"/>
      <c r="S26" s="20"/>
      <c r="T26" s="20"/>
      <c r="U26" s="20"/>
      <c r="V26" s="2"/>
      <c r="W26" s="83"/>
      <c r="X26" s="132"/>
      <c r="Y26" s="83"/>
      <c r="Z26" s="14"/>
      <c r="AB26" s="284">
        <f t="shared" si="11"/>
        <v>0</v>
      </c>
      <c r="AC26" s="280">
        <v>12</v>
      </c>
      <c r="AD26" s="251">
        <f>'Beregninger CO2'!I12</f>
        <v>78.94200000000001</v>
      </c>
      <c r="AE26" s="281">
        <v>0.9984588193433936</v>
      </c>
      <c r="AF26" s="281">
        <f t="shared" si="12"/>
        <v>0.0015411806566063557</v>
      </c>
      <c r="AG26" s="251"/>
      <c r="AH26" s="282">
        <f t="shared" si="13"/>
        <v>12.103169715514543</v>
      </c>
      <c r="AI26" s="282"/>
      <c r="AJ26" s="283">
        <f t="shared" si="14"/>
        <v>877.4798043748044</v>
      </c>
      <c r="AL26" s="285"/>
      <c r="AM26" s="251"/>
      <c r="AN26" s="251"/>
      <c r="AO26" s="299">
        <f t="shared" si="4"/>
        <v>22918.92</v>
      </c>
    </row>
    <row r="27" spans="1:41" ht="12.75">
      <c r="A27" s="2" t="s">
        <v>8</v>
      </c>
      <c r="B27" s="83"/>
      <c r="C27" s="132">
        <v>12809</v>
      </c>
      <c r="D27" s="132">
        <v>12809</v>
      </c>
      <c r="E27" s="83"/>
      <c r="F27" s="143">
        <v>1085000</v>
      </c>
      <c r="G27" s="122">
        <f t="shared" si="9"/>
        <v>85652.07000000002</v>
      </c>
      <c r="H27" s="83"/>
      <c r="I27" s="239">
        <f t="shared" si="15"/>
        <v>84.70606604731049</v>
      </c>
      <c r="J27" s="231">
        <f t="shared" si="10"/>
        <v>6.686866265906786</v>
      </c>
      <c r="K27" s="83"/>
      <c r="L27" s="132">
        <v>893100</v>
      </c>
      <c r="M27" s="245">
        <f t="shared" si="16"/>
        <v>85652.07000000002</v>
      </c>
      <c r="N27" s="182"/>
      <c r="O27" s="183">
        <f>L27/D27</f>
        <v>69.72441252244515</v>
      </c>
      <c r="P27" s="204">
        <f>M27/D27</f>
        <v>6.686866265906786</v>
      </c>
      <c r="Q27" s="58"/>
      <c r="R27" s="20"/>
      <c r="S27" s="20"/>
      <c r="T27" s="20"/>
      <c r="U27" s="20"/>
      <c r="V27" s="2"/>
      <c r="W27" s="83"/>
      <c r="X27" s="132"/>
      <c r="Y27" s="83"/>
      <c r="Z27" s="14"/>
      <c r="AB27" s="284">
        <f t="shared" si="11"/>
        <v>0</v>
      </c>
      <c r="AC27" s="280">
        <v>12</v>
      </c>
      <c r="AD27" s="251">
        <f>'Beregninger CO2'!I12</f>
        <v>78.94200000000001</v>
      </c>
      <c r="AE27" s="281">
        <v>0</v>
      </c>
      <c r="AF27" s="281">
        <f t="shared" si="12"/>
        <v>1</v>
      </c>
      <c r="AG27" s="251"/>
      <c r="AH27" s="282">
        <f t="shared" si="13"/>
        <v>78.94200000000001</v>
      </c>
      <c r="AI27" s="282"/>
      <c r="AJ27" s="283">
        <f t="shared" si="14"/>
        <v>85652.07000000002</v>
      </c>
      <c r="AL27" s="285"/>
      <c r="AM27" s="251"/>
      <c r="AN27" s="251"/>
      <c r="AO27" s="299">
        <f t="shared" si="4"/>
        <v>270609.3</v>
      </c>
    </row>
    <row r="28" spans="1:41" ht="12.75">
      <c r="A28" s="2" t="s">
        <v>155</v>
      </c>
      <c r="B28" s="83"/>
      <c r="C28" s="132">
        <v>6513</v>
      </c>
      <c r="D28" s="132">
        <v>6513</v>
      </c>
      <c r="E28" s="83"/>
      <c r="F28" s="143">
        <v>51700</v>
      </c>
      <c r="G28" s="122">
        <f t="shared" si="9"/>
        <v>625.733874292102</v>
      </c>
      <c r="H28" s="83"/>
      <c r="I28" s="239">
        <f t="shared" si="15"/>
        <v>7.937970213419315</v>
      </c>
      <c r="J28" s="231">
        <f t="shared" si="10"/>
        <v>0.09607460068971319</v>
      </c>
      <c r="K28" s="83"/>
      <c r="L28" s="132">
        <v>38730</v>
      </c>
      <c r="M28" s="245">
        <f t="shared" si="16"/>
        <v>625.733874292102</v>
      </c>
      <c r="N28" s="182"/>
      <c r="O28" s="183">
        <f aca="true" t="shared" si="17" ref="O28:O34">L28/D28</f>
        <v>5.946568401658222</v>
      </c>
      <c r="P28" s="204">
        <f aca="true" t="shared" si="18" ref="P28:P34">M28/D28</f>
        <v>0.09607460068971319</v>
      </c>
      <c r="Q28" s="58"/>
      <c r="R28" s="20"/>
      <c r="S28" s="20"/>
      <c r="T28" s="20"/>
      <c r="U28" s="20"/>
      <c r="V28" s="2"/>
      <c r="W28" s="83"/>
      <c r="X28" s="132"/>
      <c r="Y28" s="83"/>
      <c r="Z28" s="14"/>
      <c r="AB28" s="284">
        <f t="shared" si="11"/>
        <v>0</v>
      </c>
      <c r="AC28" s="280">
        <v>12</v>
      </c>
      <c r="AD28" s="251">
        <f>'Beregninger CO2'!I12</f>
        <v>78.94200000000001</v>
      </c>
      <c r="AE28" s="281">
        <v>0.9984588193433936</v>
      </c>
      <c r="AF28" s="281">
        <f t="shared" si="12"/>
        <v>0.0015411806566063557</v>
      </c>
      <c r="AG28" s="251"/>
      <c r="AH28" s="282">
        <f t="shared" si="13"/>
        <v>12.103169715514543</v>
      </c>
      <c r="AI28" s="282"/>
      <c r="AJ28" s="283">
        <f t="shared" si="14"/>
        <v>625.733874292102</v>
      </c>
      <c r="AL28" s="285"/>
      <c r="AM28" s="251"/>
      <c r="AN28" s="251"/>
      <c r="AO28" s="299">
        <f t="shared" si="4"/>
        <v>11735.19</v>
      </c>
    </row>
    <row r="29" spans="1:41" ht="12.75">
      <c r="A29" s="2" t="s">
        <v>156</v>
      </c>
      <c r="B29" s="83"/>
      <c r="C29" s="132">
        <v>2097</v>
      </c>
      <c r="D29" s="132">
        <v>2097</v>
      </c>
      <c r="E29" s="83"/>
      <c r="F29" s="143">
        <v>159071</v>
      </c>
      <c r="G29" s="122">
        <f t="shared" si="9"/>
        <v>12557.382882000002</v>
      </c>
      <c r="H29" s="83"/>
      <c r="I29" s="239">
        <f t="shared" si="15"/>
        <v>75.85646161182642</v>
      </c>
      <c r="J29" s="231">
        <f t="shared" si="10"/>
        <v>5.988260792560802</v>
      </c>
      <c r="K29" s="83"/>
      <c r="L29" s="132">
        <v>111938</v>
      </c>
      <c r="M29" s="245">
        <f t="shared" si="16"/>
        <v>12557.382882000002</v>
      </c>
      <c r="N29" s="182"/>
      <c r="O29" s="183">
        <f t="shared" si="17"/>
        <v>53.38006676204101</v>
      </c>
      <c r="P29" s="204">
        <f t="shared" si="18"/>
        <v>5.988260792560802</v>
      </c>
      <c r="Q29" s="58"/>
      <c r="R29" s="20"/>
      <c r="S29" s="20"/>
      <c r="T29" s="20"/>
      <c r="U29" s="20"/>
      <c r="V29" s="2"/>
      <c r="W29" s="83"/>
      <c r="X29" s="132"/>
      <c r="Y29" s="83"/>
      <c r="Z29" s="14"/>
      <c r="AB29" s="284">
        <f t="shared" si="11"/>
        <v>0</v>
      </c>
      <c r="AC29" s="280">
        <v>12</v>
      </c>
      <c r="AD29" s="251">
        <f>'Beregninger CO2'!I12</f>
        <v>78.94200000000001</v>
      </c>
      <c r="AE29" s="281">
        <v>0</v>
      </c>
      <c r="AF29" s="281">
        <f t="shared" si="12"/>
        <v>1</v>
      </c>
      <c r="AG29" s="251"/>
      <c r="AH29" s="282">
        <f t="shared" si="13"/>
        <v>78.94200000000001</v>
      </c>
      <c r="AI29" s="282"/>
      <c r="AJ29" s="283">
        <f t="shared" si="14"/>
        <v>12557.382882000002</v>
      </c>
      <c r="AL29" s="285"/>
      <c r="AM29" s="251"/>
      <c r="AN29" s="251"/>
      <c r="AO29" s="299">
        <f t="shared" si="4"/>
        <v>33917.214</v>
      </c>
    </row>
    <row r="30" spans="1:41" ht="12.75">
      <c r="A30" s="2" t="s">
        <v>43</v>
      </c>
      <c r="B30" s="83"/>
      <c r="C30" s="132">
        <v>1555</v>
      </c>
      <c r="D30" s="132">
        <v>1555</v>
      </c>
      <c r="E30" s="83"/>
      <c r="F30" s="143">
        <v>137357</v>
      </c>
      <c r="G30" s="122">
        <f t="shared" si="9"/>
        <v>10843.236294000002</v>
      </c>
      <c r="H30" s="83"/>
      <c r="I30" s="239">
        <f t="shared" si="15"/>
        <v>88.33247588424437</v>
      </c>
      <c r="J30" s="231">
        <f t="shared" si="10"/>
        <v>6.973142311254021</v>
      </c>
      <c r="K30" s="83"/>
      <c r="L30" s="132">
        <v>44268</v>
      </c>
      <c r="M30" s="245">
        <f t="shared" si="16"/>
        <v>10843.236294000002</v>
      </c>
      <c r="N30" s="182"/>
      <c r="O30" s="183">
        <f t="shared" si="17"/>
        <v>28.468167202572346</v>
      </c>
      <c r="P30" s="204">
        <f t="shared" si="18"/>
        <v>6.973142311254021</v>
      </c>
      <c r="Q30" s="58"/>
      <c r="R30" s="20"/>
      <c r="S30" s="20"/>
      <c r="T30" s="20"/>
      <c r="U30" s="20"/>
      <c r="V30" s="2"/>
      <c r="W30" s="83"/>
      <c r="X30" s="132"/>
      <c r="Y30" s="83"/>
      <c r="Z30" s="14"/>
      <c r="AB30" s="284">
        <f t="shared" si="11"/>
        <v>0</v>
      </c>
      <c r="AC30" s="280">
        <v>12</v>
      </c>
      <c r="AD30" s="251">
        <f>'Beregninger CO2'!I12</f>
        <v>78.94200000000001</v>
      </c>
      <c r="AE30" s="281">
        <v>0</v>
      </c>
      <c r="AF30" s="281">
        <f t="shared" si="12"/>
        <v>1</v>
      </c>
      <c r="AG30" s="251"/>
      <c r="AH30" s="282">
        <f t="shared" si="13"/>
        <v>78.94200000000001</v>
      </c>
      <c r="AI30" s="282"/>
      <c r="AJ30" s="283">
        <f t="shared" si="14"/>
        <v>10843.236294000002</v>
      </c>
      <c r="AL30" s="285"/>
      <c r="AM30" s="251"/>
      <c r="AN30" s="251"/>
      <c r="AO30" s="299">
        <f t="shared" si="4"/>
        <v>13413.204</v>
      </c>
    </row>
    <row r="31" spans="1:41" ht="12.75">
      <c r="A31" s="2" t="s">
        <v>157</v>
      </c>
      <c r="B31" s="83"/>
      <c r="C31" s="132">
        <v>660</v>
      </c>
      <c r="D31" s="132">
        <v>660</v>
      </c>
      <c r="E31" s="83"/>
      <c r="F31" s="143">
        <v>86568</v>
      </c>
      <c r="G31" s="122">
        <f t="shared" si="9"/>
        <v>1047.7471959326629</v>
      </c>
      <c r="H31" s="83"/>
      <c r="I31" s="239">
        <f t="shared" si="15"/>
        <v>131.16363636363636</v>
      </c>
      <c r="J31" s="231">
        <f t="shared" si="10"/>
        <v>1.5874957514131256</v>
      </c>
      <c r="K31" s="83"/>
      <c r="L31" s="132">
        <v>7286</v>
      </c>
      <c r="M31" s="245">
        <f t="shared" si="16"/>
        <v>1047.7471959326629</v>
      </c>
      <c r="N31" s="182"/>
      <c r="O31" s="183">
        <f t="shared" si="17"/>
        <v>11.039393939393939</v>
      </c>
      <c r="P31" s="204">
        <f t="shared" si="18"/>
        <v>1.5874957514131256</v>
      </c>
      <c r="Q31" s="58"/>
      <c r="R31" s="20"/>
      <c r="S31" s="20"/>
      <c r="T31" s="20"/>
      <c r="U31" s="20"/>
      <c r="V31" s="2"/>
      <c r="W31" s="83"/>
      <c r="X31" s="132"/>
      <c r="Y31" s="83"/>
      <c r="Z31" s="14"/>
      <c r="AB31" s="284">
        <f t="shared" si="11"/>
        <v>0</v>
      </c>
      <c r="AC31" s="280">
        <v>12</v>
      </c>
      <c r="AD31" s="251">
        <f>'Beregninger CO2'!I12</f>
        <v>78.94200000000001</v>
      </c>
      <c r="AE31" s="281">
        <v>0.9984588193433936</v>
      </c>
      <c r="AF31" s="281">
        <f t="shared" si="12"/>
        <v>0.0015411806566063557</v>
      </c>
      <c r="AG31" s="251"/>
      <c r="AH31" s="282">
        <f t="shared" si="13"/>
        <v>12.103169715514543</v>
      </c>
      <c r="AI31" s="282"/>
      <c r="AJ31" s="283">
        <f t="shared" si="14"/>
        <v>1047.7471959326629</v>
      </c>
      <c r="AL31" s="285"/>
      <c r="AM31" s="251"/>
      <c r="AN31" s="251"/>
      <c r="AO31" s="299">
        <f t="shared" si="4"/>
        <v>2207.658</v>
      </c>
    </row>
    <row r="32" spans="1:41" ht="12.75">
      <c r="A32" s="2" t="s">
        <v>44</v>
      </c>
      <c r="B32" s="83"/>
      <c r="C32" s="132">
        <v>1746</v>
      </c>
      <c r="D32" s="132">
        <v>1746</v>
      </c>
      <c r="E32" s="83"/>
      <c r="F32" s="143">
        <v>222990</v>
      </c>
      <c r="G32" s="122">
        <f t="shared" si="9"/>
        <v>2698.885814862588</v>
      </c>
      <c r="H32" s="83"/>
      <c r="I32" s="239">
        <f t="shared" si="15"/>
        <v>127.7147766323024</v>
      </c>
      <c r="J32" s="231">
        <f t="shared" si="10"/>
        <v>1.545753616759787</v>
      </c>
      <c r="K32" s="83"/>
      <c r="L32" s="132">
        <v>44000</v>
      </c>
      <c r="M32" s="245">
        <f t="shared" si="16"/>
        <v>2698.885814862588</v>
      </c>
      <c r="N32" s="182"/>
      <c r="O32" s="183">
        <f t="shared" si="17"/>
        <v>25.20045819014891</v>
      </c>
      <c r="P32" s="204">
        <f t="shared" si="18"/>
        <v>1.545753616759787</v>
      </c>
      <c r="Q32" s="58"/>
      <c r="R32" s="20"/>
      <c r="S32" s="20"/>
      <c r="T32" s="20"/>
      <c r="U32" s="20"/>
      <c r="V32" s="2"/>
      <c r="W32" s="83"/>
      <c r="X32" s="132"/>
      <c r="Y32" s="83"/>
      <c r="Z32" s="14"/>
      <c r="AB32" s="284">
        <f t="shared" si="11"/>
        <v>0</v>
      </c>
      <c r="AC32" s="280">
        <v>12</v>
      </c>
      <c r="AD32" s="251">
        <f>'Beregninger CO2'!I12</f>
        <v>78.94200000000001</v>
      </c>
      <c r="AE32" s="281">
        <v>0.9984588193433936</v>
      </c>
      <c r="AF32" s="281">
        <f t="shared" si="12"/>
        <v>0.0015411806566063557</v>
      </c>
      <c r="AG32" s="251"/>
      <c r="AH32" s="282">
        <f t="shared" si="13"/>
        <v>12.103169715514543</v>
      </c>
      <c r="AI32" s="282"/>
      <c r="AJ32" s="283">
        <f t="shared" si="14"/>
        <v>2698.885814862588</v>
      </c>
      <c r="AL32" s="285"/>
      <c r="AM32" s="251"/>
      <c r="AN32" s="251"/>
      <c r="AO32" s="299">
        <f t="shared" si="4"/>
        <v>13332</v>
      </c>
    </row>
    <row r="33" spans="1:41" ht="12.75">
      <c r="A33" s="2" t="s">
        <v>6</v>
      </c>
      <c r="B33" s="83"/>
      <c r="C33" s="132">
        <v>3410</v>
      </c>
      <c r="D33" s="132">
        <v>3410</v>
      </c>
      <c r="E33" s="83"/>
      <c r="F33" s="143">
        <v>501900</v>
      </c>
      <c r="G33" s="122">
        <f t="shared" si="9"/>
        <v>39620.9898</v>
      </c>
      <c r="H33" s="83"/>
      <c r="I33" s="239">
        <f t="shared" si="15"/>
        <v>147.18475073313783</v>
      </c>
      <c r="J33" s="231">
        <f t="shared" si="10"/>
        <v>11.619058592375367</v>
      </c>
      <c r="K33" s="83"/>
      <c r="L33" s="132">
        <v>399430</v>
      </c>
      <c r="M33" s="245">
        <f t="shared" si="16"/>
        <v>39620.9898</v>
      </c>
      <c r="N33" s="182"/>
      <c r="O33" s="183">
        <f t="shared" si="17"/>
        <v>117.13489736070382</v>
      </c>
      <c r="P33" s="204">
        <f t="shared" si="18"/>
        <v>11.619058592375367</v>
      </c>
      <c r="Q33" s="58"/>
      <c r="R33" s="20"/>
      <c r="S33" s="20"/>
      <c r="T33" s="20"/>
      <c r="U33" s="20"/>
      <c r="V33" s="2"/>
      <c r="W33" s="83"/>
      <c r="X33" s="132"/>
      <c r="Y33" s="83"/>
      <c r="Z33" s="14"/>
      <c r="AB33" s="284">
        <f t="shared" si="11"/>
        <v>0</v>
      </c>
      <c r="AC33" s="280">
        <v>12</v>
      </c>
      <c r="AD33" s="251">
        <f>'Beregninger CO2'!I12</f>
        <v>78.94200000000001</v>
      </c>
      <c r="AE33" s="281">
        <v>0</v>
      </c>
      <c r="AF33" s="281">
        <f t="shared" si="12"/>
        <v>1</v>
      </c>
      <c r="AG33" s="251"/>
      <c r="AH33" s="282">
        <f t="shared" si="13"/>
        <v>78.94200000000001</v>
      </c>
      <c r="AI33" s="282"/>
      <c r="AJ33" s="283">
        <f t="shared" si="14"/>
        <v>39620.9898</v>
      </c>
      <c r="AL33" s="285"/>
      <c r="AM33" s="251"/>
      <c r="AN33" s="251"/>
      <c r="AO33" s="299">
        <f t="shared" si="4"/>
        <v>121027.29</v>
      </c>
    </row>
    <row r="34" spans="1:41" ht="12.75">
      <c r="A34" s="2" t="s">
        <v>158</v>
      </c>
      <c r="B34" s="83"/>
      <c r="C34" s="132">
        <v>662</v>
      </c>
      <c r="D34" s="132">
        <v>662</v>
      </c>
      <c r="E34" s="83"/>
      <c r="F34" s="143">
        <v>97710</v>
      </c>
      <c r="G34" s="122">
        <f t="shared" si="9"/>
        <v>7713.422820000001</v>
      </c>
      <c r="H34" s="83"/>
      <c r="I34" s="239">
        <f t="shared" si="15"/>
        <v>147.59818731117824</v>
      </c>
      <c r="J34" s="231">
        <f t="shared" si="10"/>
        <v>11.651696102719034</v>
      </c>
      <c r="K34" s="83"/>
      <c r="L34" s="132">
        <v>3192</v>
      </c>
      <c r="M34" s="245">
        <f t="shared" si="16"/>
        <v>7713.422820000001</v>
      </c>
      <c r="N34" s="182"/>
      <c r="O34" s="183">
        <f t="shared" si="17"/>
        <v>4.8217522658610275</v>
      </c>
      <c r="P34" s="204">
        <f t="shared" si="18"/>
        <v>11.651696102719034</v>
      </c>
      <c r="Q34" s="58"/>
      <c r="R34" s="20"/>
      <c r="S34" s="20"/>
      <c r="T34" s="20"/>
      <c r="U34" s="20"/>
      <c r="V34" s="2"/>
      <c r="W34" s="83"/>
      <c r="X34" s="132"/>
      <c r="Y34" s="83"/>
      <c r="Z34" s="14"/>
      <c r="AB34" s="284">
        <f t="shared" si="11"/>
        <v>0</v>
      </c>
      <c r="AC34" s="280">
        <v>12</v>
      </c>
      <c r="AD34" s="251">
        <f>'Beregninger CO2'!I12</f>
        <v>78.94200000000001</v>
      </c>
      <c r="AE34" s="281">
        <v>0</v>
      </c>
      <c r="AF34" s="281">
        <f t="shared" si="12"/>
        <v>1</v>
      </c>
      <c r="AG34" s="251"/>
      <c r="AH34" s="282">
        <f t="shared" si="13"/>
        <v>78.94200000000001</v>
      </c>
      <c r="AI34" s="282"/>
      <c r="AJ34" s="283">
        <f t="shared" si="14"/>
        <v>7713.422820000001</v>
      </c>
      <c r="AL34" s="285"/>
      <c r="AM34" s="251"/>
      <c r="AN34" s="251"/>
      <c r="AO34" s="299">
        <f t="shared" si="4"/>
        <v>967.176</v>
      </c>
    </row>
    <row r="35" spans="1:41" ht="12.75">
      <c r="A35" s="2" t="s">
        <v>159</v>
      </c>
      <c r="B35" s="83"/>
      <c r="C35" s="132">
        <v>1226</v>
      </c>
      <c r="D35" s="132">
        <v>1226</v>
      </c>
      <c r="E35" s="83"/>
      <c r="F35" s="143">
        <v>98483</v>
      </c>
      <c r="G35" s="122">
        <f t="shared" si="9"/>
        <v>7774.444986</v>
      </c>
      <c r="H35" s="83"/>
      <c r="I35" s="239">
        <f t="shared" si="15"/>
        <v>80.32871125611746</v>
      </c>
      <c r="J35" s="231">
        <f t="shared" si="10"/>
        <v>6.341309123980425</v>
      </c>
      <c r="K35" s="83"/>
      <c r="L35" s="132">
        <v>36338</v>
      </c>
      <c r="M35" s="245">
        <f t="shared" si="16"/>
        <v>7774.444986</v>
      </c>
      <c r="N35" s="182"/>
      <c r="O35" s="183">
        <f aca="true" t="shared" si="19" ref="O35:O43">L35/D35</f>
        <v>29.6394779771615</v>
      </c>
      <c r="P35" s="204">
        <f aca="true" t="shared" si="20" ref="P35:P43">M35/D35</f>
        <v>6.341309123980425</v>
      </c>
      <c r="Q35" s="58"/>
      <c r="R35" s="20"/>
      <c r="S35" s="20"/>
      <c r="T35" s="20"/>
      <c r="U35" s="20"/>
      <c r="V35" s="2"/>
      <c r="W35" s="83"/>
      <c r="X35" s="132"/>
      <c r="Y35" s="83"/>
      <c r="Z35" s="14"/>
      <c r="AB35" s="284">
        <f t="shared" si="11"/>
        <v>0</v>
      </c>
      <c r="AC35" s="280">
        <v>12</v>
      </c>
      <c r="AD35" s="251">
        <f>'Beregninger CO2'!I12</f>
        <v>78.94200000000001</v>
      </c>
      <c r="AE35" s="281">
        <v>0</v>
      </c>
      <c r="AF35" s="281">
        <f t="shared" si="12"/>
        <v>1</v>
      </c>
      <c r="AG35" s="251"/>
      <c r="AH35" s="282">
        <f t="shared" si="13"/>
        <v>78.94200000000001</v>
      </c>
      <c r="AI35" s="282"/>
      <c r="AJ35" s="283">
        <f t="shared" si="14"/>
        <v>7774.444986</v>
      </c>
      <c r="AL35" s="285"/>
      <c r="AM35" s="251"/>
      <c r="AN35" s="251"/>
      <c r="AO35" s="299">
        <f t="shared" si="4"/>
        <v>11010.414</v>
      </c>
    </row>
    <row r="36" spans="1:41" ht="12.75">
      <c r="A36" s="2" t="s">
        <v>45</v>
      </c>
      <c r="B36" s="83"/>
      <c r="C36" s="132">
        <v>3218</v>
      </c>
      <c r="D36" s="132">
        <v>3218</v>
      </c>
      <c r="E36" s="83"/>
      <c r="F36" s="133">
        <v>237776</v>
      </c>
      <c r="G36" s="122">
        <f t="shared" si="9"/>
        <v>18770.512992000004</v>
      </c>
      <c r="H36" s="83"/>
      <c r="I36" s="239">
        <f t="shared" si="15"/>
        <v>73.88937228091983</v>
      </c>
      <c r="J36" s="231">
        <f t="shared" si="10"/>
        <v>5.832974826600374</v>
      </c>
      <c r="K36" s="83"/>
      <c r="L36" s="132">
        <v>79195</v>
      </c>
      <c r="M36" s="245">
        <f t="shared" si="16"/>
        <v>18770.512992000004</v>
      </c>
      <c r="N36" s="182"/>
      <c r="O36" s="183">
        <f t="shared" si="19"/>
        <v>24.610006215040396</v>
      </c>
      <c r="P36" s="204">
        <f t="shared" si="20"/>
        <v>5.832974826600374</v>
      </c>
      <c r="Q36" s="58"/>
      <c r="R36" s="20"/>
      <c r="S36" s="20"/>
      <c r="T36" s="20"/>
      <c r="U36" s="20"/>
      <c r="V36" s="2"/>
      <c r="W36" s="83"/>
      <c r="X36" s="132"/>
      <c r="Y36" s="83"/>
      <c r="Z36" s="14"/>
      <c r="AB36" s="285"/>
      <c r="AC36" s="280">
        <v>12</v>
      </c>
      <c r="AD36" s="251">
        <f>'Beregninger CO2'!I12</f>
        <v>78.94200000000001</v>
      </c>
      <c r="AE36" s="281">
        <v>0</v>
      </c>
      <c r="AF36" s="281">
        <f t="shared" si="12"/>
        <v>1</v>
      </c>
      <c r="AG36" s="251"/>
      <c r="AH36" s="282">
        <f t="shared" si="13"/>
        <v>78.94200000000001</v>
      </c>
      <c r="AI36" s="282"/>
      <c r="AJ36" s="283">
        <f t="shared" si="14"/>
        <v>18770.512992000004</v>
      </c>
      <c r="AL36" s="285"/>
      <c r="AM36" s="251"/>
      <c r="AN36" s="251"/>
      <c r="AO36" s="299">
        <f t="shared" si="4"/>
        <v>23996.085</v>
      </c>
    </row>
    <row r="37" spans="1:41" ht="12.75">
      <c r="A37" s="2" t="s">
        <v>160</v>
      </c>
      <c r="B37" s="83"/>
      <c r="C37" s="132">
        <v>968</v>
      </c>
      <c r="D37" s="132">
        <v>968</v>
      </c>
      <c r="E37" s="83"/>
      <c r="F37" s="143">
        <v>353450</v>
      </c>
      <c r="G37" s="122">
        <f t="shared" si="9"/>
        <v>4277.865335948615</v>
      </c>
      <c r="H37" s="83"/>
      <c r="I37" s="239">
        <f t="shared" si="15"/>
        <v>365.13429752066116</v>
      </c>
      <c r="J37" s="231">
        <f t="shared" si="10"/>
        <v>4.419282371847743</v>
      </c>
      <c r="K37" s="83"/>
      <c r="L37" s="132">
        <v>102277</v>
      </c>
      <c r="M37" s="245">
        <f t="shared" si="16"/>
        <v>4277.865335948615</v>
      </c>
      <c r="N37" s="182"/>
      <c r="O37" s="183">
        <f t="shared" si="19"/>
        <v>105.65805785123968</v>
      </c>
      <c r="P37" s="204">
        <f t="shared" si="20"/>
        <v>4.419282371847743</v>
      </c>
      <c r="Q37" s="58"/>
      <c r="R37" s="20"/>
      <c r="S37" s="20"/>
      <c r="T37" s="20"/>
      <c r="U37" s="20"/>
      <c r="V37" s="2"/>
      <c r="W37" s="83"/>
      <c r="X37" s="132"/>
      <c r="Y37" s="83"/>
      <c r="Z37" s="14"/>
      <c r="AB37" s="284">
        <f aca="true" t="shared" si="21" ref="AB37:AB42">H37/G37*1000</f>
        <v>0</v>
      </c>
      <c r="AC37" s="280">
        <v>12</v>
      </c>
      <c r="AD37" s="251">
        <f>'Beregninger CO2'!I12</f>
        <v>78.94200000000001</v>
      </c>
      <c r="AE37" s="281">
        <v>0.9984588193433936</v>
      </c>
      <c r="AF37" s="281">
        <f t="shared" si="12"/>
        <v>0.0015411806566063557</v>
      </c>
      <c r="AG37" s="251"/>
      <c r="AH37" s="282">
        <f t="shared" si="13"/>
        <v>12.103169715514543</v>
      </c>
      <c r="AI37" s="282"/>
      <c r="AJ37" s="283">
        <f t="shared" si="14"/>
        <v>4277.865335948615</v>
      </c>
      <c r="AL37" s="285"/>
      <c r="AM37" s="251"/>
      <c r="AN37" s="251"/>
      <c r="AO37" s="299">
        <f t="shared" si="4"/>
        <v>30989.931</v>
      </c>
    </row>
    <row r="38" spans="1:41" ht="12.75">
      <c r="A38" s="2" t="s">
        <v>161</v>
      </c>
      <c r="B38" s="83"/>
      <c r="C38" s="132">
        <v>216</v>
      </c>
      <c r="D38" s="132">
        <v>216</v>
      </c>
      <c r="E38" s="83"/>
      <c r="F38" s="254">
        <v>38753</v>
      </c>
      <c r="G38" s="122">
        <f t="shared" si="9"/>
        <v>3059.2393260000003</v>
      </c>
      <c r="H38" s="83"/>
      <c r="I38" s="239">
        <f t="shared" si="15"/>
        <v>179.41203703703704</v>
      </c>
      <c r="J38" s="231">
        <f t="shared" si="10"/>
        <v>14.16314502777778</v>
      </c>
      <c r="K38" s="83"/>
      <c r="L38" s="132">
        <v>5185</v>
      </c>
      <c r="M38" s="245">
        <f t="shared" si="16"/>
        <v>3059.2393260000003</v>
      </c>
      <c r="N38" s="182"/>
      <c r="O38" s="183">
        <f t="shared" si="19"/>
        <v>24.00462962962963</v>
      </c>
      <c r="P38" s="204">
        <f t="shared" si="20"/>
        <v>14.16314502777778</v>
      </c>
      <c r="Q38" s="58"/>
      <c r="R38" s="20"/>
      <c r="S38" s="20"/>
      <c r="T38" s="20"/>
      <c r="U38" s="20"/>
      <c r="V38" s="2"/>
      <c r="W38" s="83"/>
      <c r="X38" s="132"/>
      <c r="Y38" s="83"/>
      <c r="Z38" s="14"/>
      <c r="AB38" s="284">
        <f t="shared" si="21"/>
        <v>0</v>
      </c>
      <c r="AC38" s="280">
        <v>12</v>
      </c>
      <c r="AD38" s="251">
        <f>'Beregninger CO2'!I12</f>
        <v>78.94200000000001</v>
      </c>
      <c r="AE38" s="281">
        <v>0</v>
      </c>
      <c r="AF38" s="281">
        <f t="shared" si="12"/>
        <v>1</v>
      </c>
      <c r="AG38" s="251"/>
      <c r="AH38" s="282">
        <f t="shared" si="13"/>
        <v>78.94200000000001</v>
      </c>
      <c r="AI38" s="282"/>
      <c r="AJ38" s="283">
        <f t="shared" si="14"/>
        <v>3059.2393260000003</v>
      </c>
      <c r="AL38" s="285"/>
      <c r="AM38" s="251"/>
      <c r="AN38" s="251"/>
      <c r="AO38" s="299">
        <f t="shared" si="4"/>
        <v>1571.055</v>
      </c>
    </row>
    <row r="39" spans="1:41" ht="12.75">
      <c r="A39" s="2" t="s">
        <v>162</v>
      </c>
      <c r="B39" s="83"/>
      <c r="C39" s="132">
        <v>241</v>
      </c>
      <c r="D39" s="132">
        <v>241</v>
      </c>
      <c r="E39" s="83"/>
      <c r="F39" s="254">
        <v>29380</v>
      </c>
      <c r="G39" s="122">
        <f t="shared" si="9"/>
        <v>2319.3159600000004</v>
      </c>
      <c r="H39" s="83"/>
      <c r="I39" s="239">
        <f t="shared" si="15"/>
        <v>121.90871369294605</v>
      </c>
      <c r="J39" s="231">
        <f t="shared" si="10"/>
        <v>9.62371767634855</v>
      </c>
      <c r="K39" s="83"/>
      <c r="L39" s="132">
        <v>14540</v>
      </c>
      <c r="M39" s="245">
        <f t="shared" si="16"/>
        <v>2319.3159600000004</v>
      </c>
      <c r="N39" s="182"/>
      <c r="O39" s="183">
        <f t="shared" si="19"/>
        <v>60.33195020746888</v>
      </c>
      <c r="P39" s="204">
        <f t="shared" si="20"/>
        <v>9.62371767634855</v>
      </c>
      <c r="Q39" s="58"/>
      <c r="R39" s="20"/>
      <c r="S39" s="20"/>
      <c r="T39" s="20"/>
      <c r="U39" s="20"/>
      <c r="V39" s="2"/>
      <c r="W39" s="83"/>
      <c r="X39" s="132"/>
      <c r="Y39" s="83"/>
      <c r="Z39" s="14"/>
      <c r="AB39" s="284">
        <f t="shared" si="21"/>
        <v>0</v>
      </c>
      <c r="AC39" s="280">
        <v>12</v>
      </c>
      <c r="AD39" s="251">
        <f>'Beregninger CO2'!I12</f>
        <v>78.94200000000001</v>
      </c>
      <c r="AE39" s="281">
        <v>0</v>
      </c>
      <c r="AF39" s="281">
        <f t="shared" si="12"/>
        <v>1</v>
      </c>
      <c r="AG39" s="251"/>
      <c r="AH39" s="282">
        <f t="shared" si="13"/>
        <v>78.94200000000001</v>
      </c>
      <c r="AI39" s="282"/>
      <c r="AJ39" s="283">
        <f t="shared" si="14"/>
        <v>2319.3159600000004</v>
      </c>
      <c r="AL39" s="285"/>
      <c r="AM39" s="251"/>
      <c r="AN39" s="251"/>
      <c r="AO39" s="299">
        <f t="shared" si="4"/>
        <v>4405.62</v>
      </c>
    </row>
    <row r="40" spans="1:41" ht="12.75">
      <c r="A40" s="2" t="s">
        <v>164</v>
      </c>
      <c r="B40" s="83"/>
      <c r="C40" s="132">
        <v>267</v>
      </c>
      <c r="D40" s="132">
        <v>267</v>
      </c>
      <c r="E40" s="83"/>
      <c r="F40" s="254">
        <v>46024</v>
      </c>
      <c r="G40" s="122">
        <f t="shared" si="9"/>
        <v>3633.2266080000004</v>
      </c>
      <c r="H40" s="83"/>
      <c r="I40" s="239">
        <f t="shared" si="15"/>
        <v>172.374531835206</v>
      </c>
      <c r="J40" s="231">
        <f t="shared" si="10"/>
        <v>13.607590292134834</v>
      </c>
      <c r="K40" s="83"/>
      <c r="L40" s="132">
        <v>8474</v>
      </c>
      <c r="M40" s="245">
        <f t="shared" si="16"/>
        <v>3633.2266080000004</v>
      </c>
      <c r="N40" s="182"/>
      <c r="O40" s="183">
        <f t="shared" si="19"/>
        <v>31.737827715355806</v>
      </c>
      <c r="P40" s="204">
        <f t="shared" si="20"/>
        <v>13.607590292134834</v>
      </c>
      <c r="Q40" s="58"/>
      <c r="R40" s="20"/>
      <c r="S40" s="20"/>
      <c r="T40" s="20"/>
      <c r="U40" s="20"/>
      <c r="V40" s="2"/>
      <c r="W40" s="83"/>
      <c r="X40" s="132"/>
      <c r="Y40" s="83"/>
      <c r="Z40" s="14"/>
      <c r="AB40" s="284">
        <f t="shared" si="21"/>
        <v>0</v>
      </c>
      <c r="AC40" s="280">
        <v>12</v>
      </c>
      <c r="AD40" s="251">
        <f>'Beregninger CO2'!I12</f>
        <v>78.94200000000001</v>
      </c>
      <c r="AE40" s="281">
        <v>0</v>
      </c>
      <c r="AF40" s="281">
        <f t="shared" si="12"/>
        <v>1</v>
      </c>
      <c r="AG40" s="251"/>
      <c r="AH40" s="282">
        <f t="shared" si="13"/>
        <v>78.94200000000001</v>
      </c>
      <c r="AI40" s="282"/>
      <c r="AJ40" s="283">
        <f t="shared" si="14"/>
        <v>3633.2266080000004</v>
      </c>
      <c r="AL40" s="285"/>
      <c r="AM40" s="251"/>
      <c r="AN40" s="251"/>
      <c r="AO40" s="299">
        <f t="shared" si="4"/>
        <v>2567.622</v>
      </c>
    </row>
    <row r="41" spans="1:41" ht="12.75">
      <c r="A41" s="2" t="s">
        <v>165</v>
      </c>
      <c r="B41" s="83"/>
      <c r="C41" s="132">
        <v>182</v>
      </c>
      <c r="D41" s="132">
        <v>182</v>
      </c>
      <c r="E41" s="83"/>
      <c r="F41" s="144">
        <v>24643</v>
      </c>
      <c r="G41" s="122">
        <f t="shared" si="9"/>
        <v>1945.3677060000002</v>
      </c>
      <c r="H41" s="83"/>
      <c r="I41" s="239">
        <f t="shared" si="15"/>
        <v>135.4010989010989</v>
      </c>
      <c r="J41" s="231">
        <f t="shared" si="10"/>
        <v>10.688833549450552</v>
      </c>
      <c r="K41" s="83"/>
      <c r="L41" s="236">
        <v>15902</v>
      </c>
      <c r="M41" s="245">
        <f t="shared" si="16"/>
        <v>1945.3677060000002</v>
      </c>
      <c r="N41" s="242"/>
      <c r="O41" s="183">
        <f t="shared" si="19"/>
        <v>87.37362637362638</v>
      </c>
      <c r="P41" s="241">
        <f t="shared" si="20"/>
        <v>10.688833549450552</v>
      </c>
      <c r="Q41" s="58"/>
      <c r="R41" s="20"/>
      <c r="S41" s="20"/>
      <c r="T41" s="20"/>
      <c r="U41" s="20"/>
      <c r="V41" s="2"/>
      <c r="W41" s="83"/>
      <c r="X41" s="132"/>
      <c r="Y41" s="83"/>
      <c r="Z41" s="14"/>
      <c r="AB41" s="284">
        <f t="shared" si="21"/>
        <v>0</v>
      </c>
      <c r="AC41" s="280">
        <v>12</v>
      </c>
      <c r="AD41" s="251">
        <f>'Beregninger CO2'!I12</f>
        <v>78.94200000000001</v>
      </c>
      <c r="AE41" s="281">
        <v>0</v>
      </c>
      <c r="AF41" s="281">
        <f t="shared" si="12"/>
        <v>1</v>
      </c>
      <c r="AG41" s="251"/>
      <c r="AH41" s="282">
        <f t="shared" si="13"/>
        <v>78.94200000000001</v>
      </c>
      <c r="AI41" s="282"/>
      <c r="AJ41" s="283">
        <f t="shared" si="14"/>
        <v>1945.3677060000002</v>
      </c>
      <c r="AL41" s="285"/>
      <c r="AM41" s="251"/>
      <c r="AN41" s="251"/>
      <c r="AO41" s="299">
        <f t="shared" si="4"/>
        <v>4818.306</v>
      </c>
    </row>
    <row r="42" spans="1:41" ht="12.75">
      <c r="A42" s="2" t="s">
        <v>166</v>
      </c>
      <c r="B42" s="83"/>
      <c r="C42" s="132">
        <v>14252</v>
      </c>
      <c r="D42" s="132">
        <v>14252</v>
      </c>
      <c r="E42" s="83"/>
      <c r="F42" s="132">
        <v>1865182</v>
      </c>
      <c r="G42" s="122">
        <f t="shared" si="9"/>
        <v>109682.8038479824</v>
      </c>
      <c r="H42" s="83"/>
      <c r="I42" s="239">
        <f t="shared" si="15"/>
        <v>130.8715969688465</v>
      </c>
      <c r="J42" s="231">
        <f t="shared" si="10"/>
        <v>7.695958731966209</v>
      </c>
      <c r="K42" s="83"/>
      <c r="L42" s="236">
        <v>519948</v>
      </c>
      <c r="M42" s="245">
        <f t="shared" si="16"/>
        <v>109682.8038479824</v>
      </c>
      <c r="N42" s="242"/>
      <c r="O42" s="183">
        <f t="shared" si="19"/>
        <v>36.482458602301435</v>
      </c>
      <c r="P42" s="241">
        <f t="shared" si="20"/>
        <v>7.695958731966209</v>
      </c>
      <c r="Q42" s="58"/>
      <c r="R42" s="20"/>
      <c r="S42" s="20"/>
      <c r="T42" s="20"/>
      <c r="U42" s="20"/>
      <c r="V42" s="2"/>
      <c r="W42" s="83"/>
      <c r="X42" s="132"/>
      <c r="Y42" s="83"/>
      <c r="Z42" s="14"/>
      <c r="AB42" s="284">
        <f t="shared" si="21"/>
        <v>0</v>
      </c>
      <c r="AC42" s="280">
        <v>12</v>
      </c>
      <c r="AD42" s="251">
        <f>'Beregninger CO2'!I12</f>
        <v>78.94200000000001</v>
      </c>
      <c r="AE42" s="281">
        <v>0.3008064260644087</v>
      </c>
      <c r="AF42" s="281">
        <f t="shared" si="12"/>
        <v>0.6991935739355912</v>
      </c>
      <c r="AG42" s="251"/>
      <c r="AH42" s="282">
        <f t="shared" si="13"/>
        <v>58.80541622639635</v>
      </c>
      <c r="AI42" s="282"/>
      <c r="AJ42" s="283">
        <f t="shared" si="14"/>
        <v>109682.8038479824</v>
      </c>
      <c r="AL42" s="285"/>
      <c r="AM42" s="251"/>
      <c r="AN42" s="251"/>
      <c r="AO42" s="299">
        <f t="shared" si="4"/>
        <v>157544.244</v>
      </c>
    </row>
    <row r="43" spans="1:41" ht="12.75">
      <c r="A43" s="2" t="s">
        <v>124</v>
      </c>
      <c r="B43" s="83"/>
      <c r="C43" s="132">
        <v>4889</v>
      </c>
      <c r="D43" s="132">
        <v>4889</v>
      </c>
      <c r="E43" s="83"/>
      <c r="F43" s="2">
        <v>0</v>
      </c>
      <c r="G43" s="132"/>
      <c r="H43" s="83"/>
      <c r="I43" s="101">
        <f t="shared" si="15"/>
        <v>0</v>
      </c>
      <c r="J43" s="231">
        <f t="shared" si="10"/>
        <v>0</v>
      </c>
      <c r="K43" s="83"/>
      <c r="L43" s="236">
        <v>536467</v>
      </c>
      <c r="M43" s="245">
        <f>AO43</f>
        <v>162549.501</v>
      </c>
      <c r="N43" s="242"/>
      <c r="O43" s="183">
        <f t="shared" si="19"/>
        <v>109.7293925138065</v>
      </c>
      <c r="P43" s="241">
        <f t="shared" si="20"/>
        <v>33.248005931683366</v>
      </c>
      <c r="Q43" s="58"/>
      <c r="R43" s="20"/>
      <c r="S43" s="20"/>
      <c r="T43" s="20"/>
      <c r="U43" s="20"/>
      <c r="V43" s="2"/>
      <c r="W43" s="83"/>
      <c r="X43" s="132"/>
      <c r="Y43" s="83"/>
      <c r="Z43" s="14"/>
      <c r="AB43" s="257"/>
      <c r="AC43" s="258"/>
      <c r="AD43" s="251"/>
      <c r="AE43" s="259"/>
      <c r="AF43" s="259"/>
      <c r="AH43" s="304"/>
      <c r="AI43" s="282"/>
      <c r="AJ43" s="283"/>
      <c r="AL43" s="285"/>
      <c r="AM43" s="251"/>
      <c r="AN43" s="251"/>
      <c r="AO43" s="299">
        <f>L43*303/1000</f>
        <v>162549.501</v>
      </c>
    </row>
    <row r="44" spans="1:41" ht="12.75">
      <c r="A44" s="2"/>
      <c r="B44" s="83"/>
      <c r="C44" s="132"/>
      <c r="D44" s="132"/>
      <c r="E44" s="83"/>
      <c r="F44" s="2"/>
      <c r="G44" s="2"/>
      <c r="H44" s="83"/>
      <c r="I44" s="45"/>
      <c r="J44" s="102"/>
      <c r="K44" s="83"/>
      <c r="L44" s="132"/>
      <c r="M44" s="132"/>
      <c r="N44" s="182"/>
      <c r="O44" s="183"/>
      <c r="P44" s="204"/>
      <c r="Q44" s="58"/>
      <c r="R44" s="20"/>
      <c r="S44" s="20"/>
      <c r="T44" s="20"/>
      <c r="U44" s="20"/>
      <c r="V44" s="2"/>
      <c r="W44" s="83"/>
      <c r="X44" s="132"/>
      <c r="Y44" s="83"/>
      <c r="Z44" s="14"/>
      <c r="AB44" s="285"/>
      <c r="AC44" s="286"/>
      <c r="AD44" s="280"/>
      <c r="AE44" s="251"/>
      <c r="AF44" s="281"/>
      <c r="AG44" s="281"/>
      <c r="AH44" s="251"/>
      <c r="AI44" s="282"/>
      <c r="AJ44" s="287"/>
      <c r="AL44" s="285"/>
      <c r="AM44" s="251"/>
      <c r="AN44" s="251"/>
      <c r="AO44" s="299"/>
    </row>
    <row r="45" spans="1:41" ht="12.75">
      <c r="A45" s="104" t="s">
        <v>95</v>
      </c>
      <c r="B45" s="83"/>
      <c r="C45" s="132"/>
      <c r="D45" s="132"/>
      <c r="E45" s="83"/>
      <c r="F45" s="2"/>
      <c r="G45" s="2"/>
      <c r="H45" s="83"/>
      <c r="I45" s="105">
        <f>F46/D46</f>
        <v>78.3865380110109</v>
      </c>
      <c r="J45" s="172">
        <f>G46/D46</f>
        <v>4.627869887368137</v>
      </c>
      <c r="K45" s="83"/>
      <c r="L45" s="132"/>
      <c r="M45" s="132"/>
      <c r="N45" s="182"/>
      <c r="O45" s="184">
        <f>L46/D46</f>
        <v>49.66484127913787</v>
      </c>
      <c r="P45" s="206">
        <f>M46/D46</f>
        <v>7.0079434055829655</v>
      </c>
      <c r="Q45" s="58"/>
      <c r="R45" s="20"/>
      <c r="S45" s="20"/>
      <c r="T45" s="20"/>
      <c r="U45" s="20"/>
      <c r="V45" s="2"/>
      <c r="W45" s="83"/>
      <c r="X45" s="132"/>
      <c r="Y45" s="83"/>
      <c r="Z45" s="14"/>
      <c r="AB45" s="285"/>
      <c r="AC45" s="286"/>
      <c r="AD45" s="280"/>
      <c r="AE45" s="251"/>
      <c r="AF45" s="281"/>
      <c r="AG45" s="281"/>
      <c r="AH45" s="251"/>
      <c r="AI45" s="282"/>
      <c r="AJ45" s="287"/>
      <c r="AL45" s="285"/>
      <c r="AM45" s="251"/>
      <c r="AN45" s="251"/>
      <c r="AO45" s="299"/>
    </row>
    <row r="46" spans="1:41" ht="12.75">
      <c r="A46" s="27" t="s">
        <v>55</v>
      </c>
      <c r="B46" s="84"/>
      <c r="C46" s="137">
        <f>SUM(C25:C45)</f>
        <v>68296</v>
      </c>
      <c r="D46" s="137">
        <f>SUM(D25:D45)</f>
        <v>68296</v>
      </c>
      <c r="E46" s="84"/>
      <c r="F46" s="151">
        <f>SUM(F25:F45)</f>
        <v>5353487</v>
      </c>
      <c r="G46" s="151">
        <f>SUM(G25:G45)</f>
        <v>316065.00182769424</v>
      </c>
      <c r="H46" s="84"/>
      <c r="I46" s="27"/>
      <c r="J46" s="27"/>
      <c r="K46" s="84"/>
      <c r="L46" s="137">
        <f>SUM(L25:L45)</f>
        <v>3391910</v>
      </c>
      <c r="M46" s="137">
        <f>SUM(M25:M45)</f>
        <v>478614.50282769423</v>
      </c>
      <c r="N46" s="185"/>
      <c r="O46" s="137"/>
      <c r="P46" s="154"/>
      <c r="Q46" s="59"/>
      <c r="R46" s="27"/>
      <c r="S46" s="27"/>
      <c r="T46" s="27"/>
      <c r="U46" s="27"/>
      <c r="V46" s="27"/>
      <c r="W46" s="84"/>
      <c r="X46" s="137">
        <f>G46+M46</f>
        <v>794679.5046553884</v>
      </c>
      <c r="Y46" s="84"/>
      <c r="Z46" s="14"/>
      <c r="AB46" s="285"/>
      <c r="AC46" s="286"/>
      <c r="AD46" s="280"/>
      <c r="AE46" s="251"/>
      <c r="AF46" s="281"/>
      <c r="AG46" s="281"/>
      <c r="AH46" s="251"/>
      <c r="AI46" s="282"/>
      <c r="AJ46" s="287"/>
      <c r="AL46" s="285"/>
      <c r="AM46" s="251"/>
      <c r="AN46" s="251"/>
      <c r="AO46" s="299"/>
    </row>
    <row r="47" spans="1:41" ht="12.75">
      <c r="A47" s="2"/>
      <c r="B47" s="83"/>
      <c r="C47" s="132"/>
      <c r="D47" s="132"/>
      <c r="E47" s="83"/>
      <c r="F47" s="6"/>
      <c r="G47" s="2"/>
      <c r="H47" s="83"/>
      <c r="I47" s="45"/>
      <c r="J47" s="78"/>
      <c r="K47" s="83"/>
      <c r="L47" s="138"/>
      <c r="M47" s="138"/>
      <c r="N47" s="182"/>
      <c r="O47" s="183"/>
      <c r="P47" s="204"/>
      <c r="Q47" s="58"/>
      <c r="R47" s="20"/>
      <c r="S47" s="20"/>
      <c r="T47" s="20"/>
      <c r="U47" s="20"/>
      <c r="V47" s="2"/>
      <c r="W47" s="83"/>
      <c r="X47" s="132"/>
      <c r="Y47" s="83"/>
      <c r="Z47" s="14"/>
      <c r="AB47" s="285"/>
      <c r="AC47" s="286"/>
      <c r="AD47" s="280"/>
      <c r="AE47" s="251"/>
      <c r="AF47" s="281"/>
      <c r="AG47" s="281"/>
      <c r="AH47" s="251"/>
      <c r="AI47" s="282"/>
      <c r="AJ47" s="287"/>
      <c r="AL47" s="285"/>
      <c r="AM47" s="251"/>
      <c r="AN47" s="251"/>
      <c r="AO47" s="299"/>
    </row>
    <row r="48" spans="1:41" s="31" customFormat="1" ht="18">
      <c r="A48" s="28" t="s">
        <v>19</v>
      </c>
      <c r="B48" s="82"/>
      <c r="C48" s="139"/>
      <c r="D48" s="139"/>
      <c r="E48" s="82"/>
      <c r="F48" s="29"/>
      <c r="G48" s="29"/>
      <c r="H48" s="82"/>
      <c r="I48" s="29"/>
      <c r="J48" s="29"/>
      <c r="K48" s="82"/>
      <c r="L48" s="139"/>
      <c r="M48" s="139"/>
      <c r="N48" s="188"/>
      <c r="O48" s="139"/>
      <c r="P48" s="209"/>
      <c r="Q48" s="57"/>
      <c r="R48" s="29"/>
      <c r="S48" s="29"/>
      <c r="T48" s="29"/>
      <c r="U48" s="29"/>
      <c r="V48" s="29"/>
      <c r="W48" s="82"/>
      <c r="X48" s="139"/>
      <c r="Y48" s="82"/>
      <c r="Z48" s="30"/>
      <c r="AB48" s="288"/>
      <c r="AC48" s="289"/>
      <c r="AD48" s="290"/>
      <c r="AE48" s="256"/>
      <c r="AF48" s="291"/>
      <c r="AG48" s="291"/>
      <c r="AH48" s="256"/>
      <c r="AI48" s="292"/>
      <c r="AJ48" s="278"/>
      <c r="AL48" s="288"/>
      <c r="AM48" s="256"/>
      <c r="AN48" s="256"/>
      <c r="AO48" s="299"/>
    </row>
    <row r="49" spans="1:41" ht="12.75">
      <c r="A49" s="222" t="s">
        <v>142</v>
      </c>
      <c r="B49" s="83"/>
      <c r="C49" s="132">
        <v>2389</v>
      </c>
      <c r="D49" s="132">
        <v>2389</v>
      </c>
      <c r="E49" s="83"/>
      <c r="F49" s="245">
        <v>476190</v>
      </c>
      <c r="G49" s="122">
        <f aca="true" t="shared" si="22" ref="G49:G55">AJ49</f>
        <v>5763.40838683087</v>
      </c>
      <c r="H49" s="83"/>
      <c r="I49" s="101">
        <f>F49/C49</f>
        <v>199.32607785684388</v>
      </c>
      <c r="J49" s="231">
        <f aca="true" t="shared" si="23" ref="J49:J55">G49/D49</f>
        <v>2.4124773490292464</v>
      </c>
      <c r="K49" s="83"/>
      <c r="L49" s="140">
        <v>139978</v>
      </c>
      <c r="M49" s="245">
        <f>AO49</f>
        <v>42413.334</v>
      </c>
      <c r="N49" s="182"/>
      <c r="O49" s="183">
        <f>L49/D49</f>
        <v>58.59271661783173</v>
      </c>
      <c r="P49" s="204">
        <f>M49/D49</f>
        <v>17.753593135203015</v>
      </c>
      <c r="Q49" s="58"/>
      <c r="R49" s="20"/>
      <c r="S49" s="20"/>
      <c r="T49" s="20"/>
      <c r="U49" s="20"/>
      <c r="V49" s="2"/>
      <c r="W49" s="83"/>
      <c r="X49" s="132"/>
      <c r="Y49" s="83"/>
      <c r="Z49" s="14"/>
      <c r="AB49" s="284">
        <f aca="true" t="shared" si="24" ref="AB49:AB55">H49/G49*1000</f>
        <v>0</v>
      </c>
      <c r="AC49" s="280">
        <v>12</v>
      </c>
      <c r="AD49" s="251">
        <f>'Beregninger CO2'!I12</f>
        <v>78.94200000000001</v>
      </c>
      <c r="AE49" s="281">
        <v>0.9984588193433936</v>
      </c>
      <c r="AF49" s="281">
        <f aca="true" t="shared" si="25" ref="AF49:AF55">100%-AE49</f>
        <v>0.0015411806566063557</v>
      </c>
      <c r="AG49" s="251"/>
      <c r="AH49" s="282">
        <f aca="true" t="shared" si="26" ref="AH49:AH55">(AC49*AE49+AD49*AF49)</f>
        <v>12.103169715514543</v>
      </c>
      <c r="AI49" s="282"/>
      <c r="AJ49" s="283">
        <f aca="true" t="shared" si="27" ref="AJ49:AJ55">(AE49*F49*AC49+AF49*F49*AD49)/1000</f>
        <v>5763.40838683087</v>
      </c>
      <c r="AL49" s="285"/>
      <c r="AM49" s="251"/>
      <c r="AN49" s="251"/>
      <c r="AO49" s="299">
        <f t="shared" si="4"/>
        <v>42413.334</v>
      </c>
    </row>
    <row r="50" spans="1:41" ht="12.75">
      <c r="A50" s="222" t="s">
        <v>143</v>
      </c>
      <c r="B50" s="83"/>
      <c r="C50" s="132">
        <v>946</v>
      </c>
      <c r="D50" s="132">
        <v>946</v>
      </c>
      <c r="E50" s="83"/>
      <c r="F50" s="245">
        <v>15928</v>
      </c>
      <c r="G50" s="122">
        <f t="shared" si="22"/>
        <v>1257.3881760000002</v>
      </c>
      <c r="H50" s="83"/>
      <c r="I50" s="101">
        <f aca="true" t="shared" si="28" ref="I50:I55">F50/C50</f>
        <v>16.837209302325583</v>
      </c>
      <c r="J50" s="231">
        <f t="shared" si="23"/>
        <v>1.3291629767441862</v>
      </c>
      <c r="K50" s="83"/>
      <c r="L50" s="140">
        <v>2462</v>
      </c>
      <c r="M50" s="245">
        <f aca="true" t="shared" si="29" ref="M50:M55">AO50</f>
        <v>745.986</v>
      </c>
      <c r="N50" s="182"/>
      <c r="O50" s="183">
        <f aca="true" t="shared" si="30" ref="O50:O55">L50/D50</f>
        <v>2.602536997885835</v>
      </c>
      <c r="P50" s="204">
        <f aca="true" t="shared" si="31" ref="P50:P55">M50/D50</f>
        <v>0.788568710359408</v>
      </c>
      <c r="Q50" s="58"/>
      <c r="R50" s="20"/>
      <c r="S50" s="20"/>
      <c r="T50" s="20"/>
      <c r="U50" s="20"/>
      <c r="V50" s="2"/>
      <c r="W50" s="83"/>
      <c r="X50" s="132"/>
      <c r="Y50" s="83"/>
      <c r="Z50" s="14"/>
      <c r="AB50" s="284">
        <f t="shared" si="24"/>
        <v>0</v>
      </c>
      <c r="AC50" s="280">
        <v>12</v>
      </c>
      <c r="AD50" s="251">
        <f>'Beregninger CO2'!I12</f>
        <v>78.94200000000001</v>
      </c>
      <c r="AE50" s="281">
        <v>0</v>
      </c>
      <c r="AF50" s="281">
        <f t="shared" si="25"/>
        <v>1</v>
      </c>
      <c r="AG50" s="251"/>
      <c r="AH50" s="282">
        <f t="shared" si="26"/>
        <v>78.94200000000001</v>
      </c>
      <c r="AI50" s="282"/>
      <c r="AJ50" s="283">
        <f t="shared" si="27"/>
        <v>1257.3881760000002</v>
      </c>
      <c r="AL50" s="285"/>
      <c r="AM50" s="251"/>
      <c r="AN50" s="251"/>
      <c r="AO50" s="299">
        <f t="shared" si="4"/>
        <v>745.986</v>
      </c>
    </row>
    <row r="51" spans="1:41" ht="12.75">
      <c r="A51" s="222" t="s">
        <v>11</v>
      </c>
      <c r="B51" s="83"/>
      <c r="C51" s="132">
        <v>1552</v>
      </c>
      <c r="D51" s="132">
        <v>1552</v>
      </c>
      <c r="E51" s="83"/>
      <c r="F51" s="245">
        <v>116480</v>
      </c>
      <c r="G51" s="122">
        <f t="shared" si="22"/>
        <v>1409.777208463134</v>
      </c>
      <c r="H51" s="83"/>
      <c r="I51" s="101">
        <f t="shared" si="28"/>
        <v>75.05154639175258</v>
      </c>
      <c r="J51" s="231">
        <f t="shared" si="23"/>
        <v>0.9083616033911945</v>
      </c>
      <c r="K51" s="83"/>
      <c r="L51" s="140">
        <v>85452</v>
      </c>
      <c r="M51" s="245">
        <f t="shared" si="29"/>
        <v>25891.956</v>
      </c>
      <c r="N51" s="182"/>
      <c r="O51" s="183">
        <f t="shared" si="30"/>
        <v>55.05927835051546</v>
      </c>
      <c r="P51" s="204">
        <f t="shared" si="31"/>
        <v>16.682961340206184</v>
      </c>
      <c r="Q51" s="58"/>
      <c r="R51" s="20"/>
      <c r="S51" s="20"/>
      <c r="T51" s="20"/>
      <c r="U51" s="20"/>
      <c r="V51" s="2"/>
      <c r="W51" s="83"/>
      <c r="X51" s="132"/>
      <c r="Y51" s="83"/>
      <c r="Z51" s="14"/>
      <c r="AB51" s="284">
        <f t="shared" si="24"/>
        <v>0</v>
      </c>
      <c r="AC51" s="280">
        <v>12</v>
      </c>
      <c r="AD51" s="251">
        <f>'Beregninger CO2'!I12</f>
        <v>78.94200000000001</v>
      </c>
      <c r="AE51" s="281">
        <v>0.9984588193433936</v>
      </c>
      <c r="AF51" s="281">
        <f t="shared" si="25"/>
        <v>0.0015411806566063557</v>
      </c>
      <c r="AG51" s="251"/>
      <c r="AH51" s="282">
        <f t="shared" si="26"/>
        <v>12.103169715514543</v>
      </c>
      <c r="AI51" s="282"/>
      <c r="AJ51" s="283">
        <f t="shared" si="27"/>
        <v>1409.777208463134</v>
      </c>
      <c r="AL51" s="285"/>
      <c r="AM51" s="251"/>
      <c r="AN51" s="251"/>
      <c r="AO51" s="299">
        <f t="shared" si="4"/>
        <v>25891.956</v>
      </c>
    </row>
    <row r="52" spans="1:41" ht="12.75">
      <c r="A52" s="222" t="s">
        <v>145</v>
      </c>
      <c r="B52" s="83"/>
      <c r="C52" s="132">
        <v>376</v>
      </c>
      <c r="D52" s="132">
        <v>376</v>
      </c>
      <c r="E52" s="83"/>
      <c r="F52" s="245">
        <v>120529</v>
      </c>
      <c r="G52" s="122">
        <f t="shared" si="22"/>
        <v>1458.7829426412525</v>
      </c>
      <c r="H52" s="83"/>
      <c r="I52" s="101">
        <f t="shared" si="28"/>
        <v>320.5558510638298</v>
      </c>
      <c r="J52" s="231">
        <f t="shared" si="23"/>
        <v>3.879741868726735</v>
      </c>
      <c r="K52" s="83"/>
      <c r="L52" s="140">
        <v>18790</v>
      </c>
      <c r="M52" s="245">
        <f t="shared" si="29"/>
        <v>5693.37</v>
      </c>
      <c r="N52" s="182"/>
      <c r="O52" s="183">
        <f t="shared" si="30"/>
        <v>49.973404255319146</v>
      </c>
      <c r="P52" s="204">
        <f t="shared" si="31"/>
        <v>15.141941489361702</v>
      </c>
      <c r="Q52" s="58"/>
      <c r="R52" s="20"/>
      <c r="S52" s="20"/>
      <c r="T52" s="20"/>
      <c r="U52" s="20"/>
      <c r="V52" s="2"/>
      <c r="W52" s="83"/>
      <c r="X52" s="132"/>
      <c r="Y52" s="83"/>
      <c r="Z52" s="14"/>
      <c r="AB52" s="284">
        <f t="shared" si="24"/>
        <v>0</v>
      </c>
      <c r="AC52" s="280">
        <v>12</v>
      </c>
      <c r="AD52" s="251">
        <f>'Beregninger CO2'!I12</f>
        <v>78.94200000000001</v>
      </c>
      <c r="AE52" s="281">
        <v>0.9984588193433936</v>
      </c>
      <c r="AF52" s="281">
        <f t="shared" si="25"/>
        <v>0.0015411806566063557</v>
      </c>
      <c r="AG52" s="251"/>
      <c r="AH52" s="282">
        <f t="shared" si="26"/>
        <v>12.103169715514543</v>
      </c>
      <c r="AI52" s="282"/>
      <c r="AJ52" s="283">
        <f t="shared" si="27"/>
        <v>1458.7829426412525</v>
      </c>
      <c r="AL52" s="285"/>
      <c r="AM52" s="251"/>
      <c r="AN52" s="251"/>
      <c r="AO52" s="299">
        <f t="shared" si="4"/>
        <v>5693.37</v>
      </c>
    </row>
    <row r="53" spans="1:41" ht="12.75">
      <c r="A53" s="222" t="s">
        <v>146</v>
      </c>
      <c r="B53" s="83"/>
      <c r="C53" s="132">
        <v>614</v>
      </c>
      <c r="D53" s="132">
        <v>614</v>
      </c>
      <c r="E53" s="83"/>
      <c r="F53" s="245">
        <v>85647</v>
      </c>
      <c r="G53" s="122">
        <f t="shared" si="22"/>
        <v>1036.600176624674</v>
      </c>
      <c r="H53" s="83"/>
      <c r="I53" s="101">
        <f t="shared" si="28"/>
        <v>139.4902280130293</v>
      </c>
      <c r="J53" s="231">
        <f t="shared" si="23"/>
        <v>1.6882739032975147</v>
      </c>
      <c r="K53" s="83"/>
      <c r="L53" s="140">
        <v>19272</v>
      </c>
      <c r="M53" s="245">
        <f t="shared" si="29"/>
        <v>5839.416</v>
      </c>
      <c r="N53" s="182"/>
      <c r="O53" s="183">
        <f t="shared" si="30"/>
        <v>31.387622149837135</v>
      </c>
      <c r="P53" s="204">
        <f t="shared" si="31"/>
        <v>9.510449511400651</v>
      </c>
      <c r="Q53" s="58"/>
      <c r="R53" s="20"/>
      <c r="S53" s="20"/>
      <c r="T53" s="20"/>
      <c r="U53" s="20"/>
      <c r="V53" s="2"/>
      <c r="W53" s="83"/>
      <c r="X53" s="132"/>
      <c r="Y53" s="83"/>
      <c r="Z53" s="14"/>
      <c r="AB53" s="284">
        <f t="shared" si="24"/>
        <v>0</v>
      </c>
      <c r="AC53" s="280">
        <v>12</v>
      </c>
      <c r="AD53" s="251">
        <f>'Beregninger CO2'!I12</f>
        <v>78.94200000000001</v>
      </c>
      <c r="AE53" s="281">
        <v>0.9984588193433936</v>
      </c>
      <c r="AF53" s="281">
        <f t="shared" si="25"/>
        <v>0.0015411806566063557</v>
      </c>
      <c r="AG53" s="251"/>
      <c r="AH53" s="282">
        <f t="shared" si="26"/>
        <v>12.103169715514543</v>
      </c>
      <c r="AI53" s="282"/>
      <c r="AJ53" s="283">
        <f t="shared" si="27"/>
        <v>1036.600176624674</v>
      </c>
      <c r="AL53" s="285"/>
      <c r="AM53" s="251"/>
      <c r="AN53" s="251"/>
      <c r="AO53" s="299">
        <f t="shared" si="4"/>
        <v>5839.416</v>
      </c>
    </row>
    <row r="54" spans="1:41" ht="12.75">
      <c r="A54" s="222" t="s">
        <v>147</v>
      </c>
      <c r="B54" s="83"/>
      <c r="C54" s="132">
        <v>18615</v>
      </c>
      <c r="D54" s="132">
        <v>18615</v>
      </c>
      <c r="E54" s="83"/>
      <c r="F54" s="245">
        <v>826100</v>
      </c>
      <c r="G54" s="122">
        <f t="shared" si="22"/>
        <v>9998.428501986564</v>
      </c>
      <c r="H54" s="83"/>
      <c r="I54" s="101">
        <f t="shared" si="28"/>
        <v>44.37818963201719</v>
      </c>
      <c r="J54" s="231">
        <f t="shared" si="23"/>
        <v>0.5371167607835919</v>
      </c>
      <c r="K54" s="83"/>
      <c r="L54" s="140">
        <v>628700</v>
      </c>
      <c r="M54" s="245">
        <f t="shared" si="29"/>
        <v>190496.1</v>
      </c>
      <c r="N54" s="182"/>
      <c r="O54" s="183">
        <f t="shared" si="30"/>
        <v>33.77383830244427</v>
      </c>
      <c r="P54" s="204">
        <f t="shared" si="31"/>
        <v>10.233473005640613</v>
      </c>
      <c r="Q54" s="58"/>
      <c r="R54" s="20"/>
      <c r="S54" s="20"/>
      <c r="T54" s="20"/>
      <c r="U54" s="20"/>
      <c r="V54" s="2"/>
      <c r="W54" s="83"/>
      <c r="X54" s="132"/>
      <c r="Y54" s="83"/>
      <c r="Z54" s="14"/>
      <c r="AB54" s="284">
        <f t="shared" si="24"/>
        <v>0</v>
      </c>
      <c r="AC54" s="280">
        <v>12</v>
      </c>
      <c r="AD54" s="251">
        <f>'Beregninger CO2'!I12</f>
        <v>78.94200000000001</v>
      </c>
      <c r="AE54" s="281">
        <v>0.9984588193433936</v>
      </c>
      <c r="AF54" s="281">
        <f t="shared" si="25"/>
        <v>0.0015411806566063557</v>
      </c>
      <c r="AG54" s="251"/>
      <c r="AH54" s="282">
        <f t="shared" si="26"/>
        <v>12.103169715514543</v>
      </c>
      <c r="AI54" s="282"/>
      <c r="AJ54" s="283">
        <f t="shared" si="27"/>
        <v>9998.428501986564</v>
      </c>
      <c r="AL54" s="285"/>
      <c r="AM54" s="251"/>
      <c r="AN54" s="251"/>
      <c r="AO54" s="299">
        <f t="shared" si="4"/>
        <v>190496.1</v>
      </c>
    </row>
    <row r="55" spans="1:41" ht="12.75">
      <c r="A55" s="222" t="s">
        <v>144</v>
      </c>
      <c r="B55" s="83"/>
      <c r="C55" s="132">
        <v>3072</v>
      </c>
      <c r="D55" s="132">
        <v>3072</v>
      </c>
      <c r="E55" s="83"/>
      <c r="F55" s="245">
        <v>167093</v>
      </c>
      <c r="G55" s="122">
        <f t="shared" si="22"/>
        <v>2022.3549372744717</v>
      </c>
      <c r="H55" s="83"/>
      <c r="I55" s="101">
        <f t="shared" si="28"/>
        <v>54.392252604166664</v>
      </c>
      <c r="J55" s="231">
        <f t="shared" si="23"/>
        <v>0.6583186644773671</v>
      </c>
      <c r="K55" s="83"/>
      <c r="L55" s="140">
        <v>84183</v>
      </c>
      <c r="M55" s="245">
        <f t="shared" si="29"/>
        <v>25507.449</v>
      </c>
      <c r="N55" s="182"/>
      <c r="O55" s="183">
        <f t="shared" si="30"/>
        <v>27.4033203125</v>
      </c>
      <c r="P55" s="204">
        <f t="shared" si="31"/>
        <v>8.3032060546875</v>
      </c>
      <c r="Q55" s="58"/>
      <c r="R55" s="20"/>
      <c r="S55" s="20"/>
      <c r="T55" s="20"/>
      <c r="U55" s="20"/>
      <c r="V55" s="2"/>
      <c r="W55" s="83"/>
      <c r="X55" s="132"/>
      <c r="Y55" s="83"/>
      <c r="Z55" s="14"/>
      <c r="AB55" s="284">
        <f t="shared" si="24"/>
        <v>0</v>
      </c>
      <c r="AC55" s="280">
        <v>12</v>
      </c>
      <c r="AD55" s="251">
        <f>'Beregninger CO2'!I12</f>
        <v>78.94200000000001</v>
      </c>
      <c r="AE55" s="281">
        <v>0.9984588193433936</v>
      </c>
      <c r="AF55" s="281">
        <f t="shared" si="25"/>
        <v>0.0015411806566063557</v>
      </c>
      <c r="AG55" s="251"/>
      <c r="AH55" s="282">
        <f t="shared" si="26"/>
        <v>12.103169715514543</v>
      </c>
      <c r="AI55" s="282"/>
      <c r="AJ55" s="283">
        <f t="shared" si="27"/>
        <v>2022.3549372744717</v>
      </c>
      <c r="AL55" s="285"/>
      <c r="AM55" s="251"/>
      <c r="AN55" s="251"/>
      <c r="AO55" s="299">
        <f t="shared" si="4"/>
        <v>25507.449</v>
      </c>
    </row>
    <row r="56" spans="1:41" ht="12.75">
      <c r="A56" s="2"/>
      <c r="B56" s="83"/>
      <c r="C56" s="132"/>
      <c r="D56" s="132"/>
      <c r="E56" s="83"/>
      <c r="F56" s="2"/>
      <c r="G56" s="2"/>
      <c r="H56" s="83"/>
      <c r="I56" s="101"/>
      <c r="J56" s="102"/>
      <c r="K56" s="83"/>
      <c r="L56" s="132"/>
      <c r="M56" s="132"/>
      <c r="N56" s="182"/>
      <c r="O56" s="183"/>
      <c r="P56" s="204"/>
      <c r="Q56" s="58"/>
      <c r="R56" s="20"/>
      <c r="S56" s="20"/>
      <c r="T56" s="20"/>
      <c r="U56" s="20"/>
      <c r="V56" s="2"/>
      <c r="W56" s="83"/>
      <c r="X56" s="132"/>
      <c r="Y56" s="83"/>
      <c r="Z56" s="14"/>
      <c r="AB56" s="285"/>
      <c r="AC56" s="286"/>
      <c r="AD56" s="280"/>
      <c r="AE56" s="251"/>
      <c r="AF56" s="281"/>
      <c r="AG56" s="281"/>
      <c r="AH56" s="251"/>
      <c r="AI56" s="282"/>
      <c r="AJ56" s="287"/>
      <c r="AL56" s="285"/>
      <c r="AM56" s="251"/>
      <c r="AN56" s="251"/>
      <c r="AO56" s="299"/>
    </row>
    <row r="57" spans="1:41" ht="12.75">
      <c r="A57" s="104" t="s">
        <v>95</v>
      </c>
      <c r="B57" s="83"/>
      <c r="C57" s="132"/>
      <c r="D57" s="132"/>
      <c r="E57" s="83"/>
      <c r="F57" s="2"/>
      <c r="G57" s="2"/>
      <c r="H57" s="83"/>
      <c r="I57" s="255">
        <f>F58/D58</f>
        <v>65.59160499201857</v>
      </c>
      <c r="J57" s="172">
        <f>G58/D58</f>
        <v>0.832489490996262</v>
      </c>
      <c r="K57" s="83"/>
      <c r="L57" s="132"/>
      <c r="M57" s="132"/>
      <c r="N57" s="182"/>
      <c r="O57" s="184">
        <f>L58/C58</f>
        <v>35.51142794949935</v>
      </c>
      <c r="P57" s="206">
        <f>P49</f>
        <v>17.753593135203015</v>
      </c>
      <c r="Q57" s="58"/>
      <c r="R57" s="20"/>
      <c r="S57" s="20"/>
      <c r="T57" s="20"/>
      <c r="U57" s="20"/>
      <c r="V57" s="2"/>
      <c r="W57" s="83"/>
      <c r="X57" s="132"/>
      <c r="Y57" s="83"/>
      <c r="Z57" s="14"/>
      <c r="AB57" s="285"/>
      <c r="AC57" s="286"/>
      <c r="AD57" s="280"/>
      <c r="AE57" s="251"/>
      <c r="AF57" s="281"/>
      <c r="AG57" s="281"/>
      <c r="AH57" s="251"/>
      <c r="AI57" s="282"/>
      <c r="AJ57" s="287"/>
      <c r="AL57" s="285"/>
      <c r="AM57" s="251"/>
      <c r="AN57" s="251"/>
      <c r="AO57" s="299"/>
    </row>
    <row r="58" spans="1:41" ht="12.75">
      <c r="A58" s="27" t="s">
        <v>58</v>
      </c>
      <c r="B58" s="84"/>
      <c r="C58" s="137">
        <f>SUM(C49:C57)</f>
        <v>27564</v>
      </c>
      <c r="D58" s="137">
        <f>SUM(D49:D57)</f>
        <v>27564</v>
      </c>
      <c r="E58" s="84"/>
      <c r="F58" s="151">
        <f>SUM(F49:F57)</f>
        <v>1807967</v>
      </c>
      <c r="G58" s="151">
        <f>SUM(G49:G57)</f>
        <v>22946.740329820965</v>
      </c>
      <c r="H58" s="84"/>
      <c r="I58" s="27"/>
      <c r="J58" s="27"/>
      <c r="K58" s="84"/>
      <c r="L58" s="137">
        <f>SUM(L49:L57)</f>
        <v>978837</v>
      </c>
      <c r="M58" s="137">
        <f>SUM(M49:M57)</f>
        <v>296587.61100000003</v>
      </c>
      <c r="N58" s="185"/>
      <c r="O58" s="137"/>
      <c r="P58" s="154"/>
      <c r="Q58" s="59"/>
      <c r="R58" s="27"/>
      <c r="S58" s="27"/>
      <c r="T58" s="27"/>
      <c r="U58" s="27"/>
      <c r="V58" s="27"/>
      <c r="W58" s="84"/>
      <c r="X58" s="137">
        <f>G58+M58</f>
        <v>319534.351329821</v>
      </c>
      <c r="Y58" s="84"/>
      <c r="Z58" s="14"/>
      <c r="AB58" s="285"/>
      <c r="AC58" s="286"/>
      <c r="AD58" s="280"/>
      <c r="AE58" s="251"/>
      <c r="AF58" s="281"/>
      <c r="AG58" s="281"/>
      <c r="AH58" s="251"/>
      <c r="AI58" s="282"/>
      <c r="AJ58" s="287"/>
      <c r="AL58" s="285"/>
      <c r="AM58" s="251"/>
      <c r="AN58" s="251"/>
      <c r="AO58" s="299"/>
    </row>
    <row r="59" spans="1:41" ht="12.75">
      <c r="A59" s="2"/>
      <c r="B59" s="83"/>
      <c r="C59" s="132"/>
      <c r="D59" s="132"/>
      <c r="E59" s="83"/>
      <c r="F59" s="2"/>
      <c r="G59" s="2"/>
      <c r="H59" s="83"/>
      <c r="I59" s="45"/>
      <c r="J59" s="78"/>
      <c r="K59" s="83"/>
      <c r="L59" s="132"/>
      <c r="M59" s="132"/>
      <c r="N59" s="182"/>
      <c r="O59" s="183"/>
      <c r="P59" s="204"/>
      <c r="Q59" s="58"/>
      <c r="R59" s="20"/>
      <c r="S59" s="20"/>
      <c r="T59" s="20"/>
      <c r="U59" s="20"/>
      <c r="V59" s="2"/>
      <c r="W59" s="83"/>
      <c r="X59" s="132"/>
      <c r="Y59" s="83"/>
      <c r="Z59" s="14"/>
      <c r="AB59" s="285"/>
      <c r="AC59" s="286"/>
      <c r="AD59" s="280"/>
      <c r="AE59" s="251"/>
      <c r="AF59" s="281"/>
      <c r="AG59" s="281"/>
      <c r="AH59" s="251"/>
      <c r="AI59" s="282"/>
      <c r="AJ59" s="287"/>
      <c r="AL59" s="285"/>
      <c r="AM59" s="251"/>
      <c r="AN59" s="251"/>
      <c r="AO59" s="299"/>
    </row>
    <row r="60" spans="1:41" s="31" customFormat="1" ht="18">
      <c r="A60" s="28" t="s">
        <v>39</v>
      </c>
      <c r="B60" s="82"/>
      <c r="C60" s="139"/>
      <c r="D60" s="139"/>
      <c r="E60" s="82"/>
      <c r="F60" s="29"/>
      <c r="G60" s="203"/>
      <c r="H60" s="82"/>
      <c r="I60" s="29"/>
      <c r="J60" s="29"/>
      <c r="K60" s="82"/>
      <c r="L60" s="139"/>
      <c r="M60" s="139"/>
      <c r="N60" s="188"/>
      <c r="O60" s="139"/>
      <c r="P60" s="209"/>
      <c r="Q60" s="57"/>
      <c r="R60" s="29"/>
      <c r="S60" s="29"/>
      <c r="T60" s="29"/>
      <c r="U60" s="29"/>
      <c r="V60" s="29"/>
      <c r="W60" s="82"/>
      <c r="X60" s="139"/>
      <c r="Y60" s="82"/>
      <c r="Z60" s="30"/>
      <c r="AB60" s="288"/>
      <c r="AC60" s="289"/>
      <c r="AD60" s="290"/>
      <c r="AE60" s="256"/>
      <c r="AF60" s="291"/>
      <c r="AG60" s="291"/>
      <c r="AH60" s="256"/>
      <c r="AI60" s="292"/>
      <c r="AJ60" s="278"/>
      <c r="AL60" s="288"/>
      <c r="AM60" s="256"/>
      <c r="AN60" s="256"/>
      <c r="AO60" s="299"/>
    </row>
    <row r="61" spans="1:41" ht="12.75">
      <c r="A61" s="7" t="s">
        <v>118</v>
      </c>
      <c r="B61" s="87"/>
      <c r="C61" s="166">
        <v>485</v>
      </c>
      <c r="D61" s="166">
        <v>485</v>
      </c>
      <c r="E61" s="87"/>
      <c r="F61" s="140">
        <v>37840</v>
      </c>
      <c r="G61" s="122">
        <f aca="true" t="shared" si="32" ref="G61:G76">AJ61</f>
        <v>457.98394203507036</v>
      </c>
      <c r="H61" s="87"/>
      <c r="I61" s="140">
        <f>F61/C61</f>
        <v>78.02061855670104</v>
      </c>
      <c r="J61" s="231">
        <f aca="true" t="shared" si="33" ref="J61:J76">G61/D61</f>
        <v>0.944296787701176</v>
      </c>
      <c r="K61" s="87"/>
      <c r="L61" s="140">
        <v>19011</v>
      </c>
      <c r="M61" s="245">
        <f>AO61</f>
        <v>5760.333</v>
      </c>
      <c r="N61" s="189"/>
      <c r="O61" s="183">
        <f>L61/D61</f>
        <v>39.197938144329896</v>
      </c>
      <c r="P61" s="204">
        <f>M61/D61</f>
        <v>11.876975257731958</v>
      </c>
      <c r="Q61" s="62"/>
      <c r="R61" s="8"/>
      <c r="S61" s="8"/>
      <c r="T61" s="8"/>
      <c r="U61" s="8"/>
      <c r="V61" s="2"/>
      <c r="W61" s="87"/>
      <c r="X61" s="132"/>
      <c r="Y61" s="87"/>
      <c r="Z61" s="14"/>
      <c r="AB61" s="284">
        <f aca="true" t="shared" si="34" ref="AB61:AB76">H61/G61*1000</f>
        <v>0</v>
      </c>
      <c r="AC61" s="280">
        <v>12</v>
      </c>
      <c r="AD61" s="251">
        <f>'Beregninger CO2'!I12</f>
        <v>78.94200000000001</v>
      </c>
      <c r="AE61" s="281">
        <v>0.9984588193433936</v>
      </c>
      <c r="AF61" s="281">
        <f aca="true" t="shared" si="35" ref="AF61:AF76">100%-AE61</f>
        <v>0.0015411806566063557</v>
      </c>
      <c r="AG61" s="251"/>
      <c r="AH61" s="282">
        <f aca="true" t="shared" si="36" ref="AH61:AH76">(AC61*AE61+AD61*AF61)</f>
        <v>12.103169715514543</v>
      </c>
      <c r="AI61" s="282"/>
      <c r="AJ61" s="283">
        <f aca="true" t="shared" si="37" ref="AJ61:AJ76">(AE61*F61*AC61+AF61*F61*AD61)/1000</f>
        <v>457.98394203507036</v>
      </c>
      <c r="AL61" s="285"/>
      <c r="AM61" s="251"/>
      <c r="AN61" s="251"/>
      <c r="AO61" s="299">
        <f t="shared" si="4"/>
        <v>5760.333</v>
      </c>
    </row>
    <row r="62" spans="1:41" ht="12.75">
      <c r="A62" s="7" t="s">
        <v>129</v>
      </c>
      <c r="B62" s="87"/>
      <c r="C62" s="166">
        <v>416</v>
      </c>
      <c r="D62" s="166">
        <v>416</v>
      </c>
      <c r="E62" s="87"/>
      <c r="F62" s="140">
        <v>362410</v>
      </c>
      <c r="G62" s="122">
        <f t="shared" si="32"/>
        <v>4386.309736599626</v>
      </c>
      <c r="H62" s="87"/>
      <c r="I62" s="140">
        <f aca="true" t="shared" si="38" ref="I62:I76">F62/C62</f>
        <v>871.1778846153846</v>
      </c>
      <c r="J62" s="231">
        <f t="shared" si="33"/>
        <v>10.544013789902948</v>
      </c>
      <c r="K62" s="87"/>
      <c r="L62" s="140">
        <v>44186</v>
      </c>
      <c r="M62" s="245">
        <f aca="true" t="shared" si="39" ref="M62:M76">AO62</f>
        <v>13388.358</v>
      </c>
      <c r="N62" s="189"/>
      <c r="O62" s="183">
        <f aca="true" t="shared" si="40" ref="O62:O76">L62/D62</f>
        <v>106.21634615384616</v>
      </c>
      <c r="P62" s="204">
        <f aca="true" t="shared" si="41" ref="P62:P76">M62/D62</f>
        <v>32.18355288461539</v>
      </c>
      <c r="Q62" s="62"/>
      <c r="R62" s="8"/>
      <c r="S62" s="8"/>
      <c r="T62" s="8"/>
      <c r="U62" s="8"/>
      <c r="V62" s="2"/>
      <c r="W62" s="87"/>
      <c r="X62" s="132"/>
      <c r="Y62" s="87"/>
      <c r="Z62" s="14"/>
      <c r="AB62" s="284">
        <f t="shared" si="34"/>
        <v>0</v>
      </c>
      <c r="AC62" s="280">
        <v>12</v>
      </c>
      <c r="AD62" s="251">
        <f>'Beregninger CO2'!I12</f>
        <v>78.94200000000001</v>
      </c>
      <c r="AE62" s="281">
        <v>0.9984588193433936</v>
      </c>
      <c r="AF62" s="281">
        <f t="shared" si="35"/>
        <v>0.0015411806566063557</v>
      </c>
      <c r="AG62" s="251"/>
      <c r="AH62" s="282">
        <f t="shared" si="36"/>
        <v>12.103169715514543</v>
      </c>
      <c r="AI62" s="282"/>
      <c r="AJ62" s="283">
        <f t="shared" si="37"/>
        <v>4386.309736599626</v>
      </c>
      <c r="AL62" s="285"/>
      <c r="AM62" s="251"/>
      <c r="AN62" s="251"/>
      <c r="AO62" s="299">
        <f t="shared" si="4"/>
        <v>13388.358</v>
      </c>
    </row>
    <row r="63" spans="1:41" ht="12.75">
      <c r="A63" s="7" t="s">
        <v>21</v>
      </c>
      <c r="B63" s="87"/>
      <c r="C63" s="166">
        <v>250</v>
      </c>
      <c r="D63" s="166">
        <v>250</v>
      </c>
      <c r="E63" s="87"/>
      <c r="F63" s="140">
        <v>36600</v>
      </c>
      <c r="G63" s="122">
        <f t="shared" si="32"/>
        <v>442.9760115878323</v>
      </c>
      <c r="H63" s="87"/>
      <c r="I63" s="140">
        <f t="shared" si="38"/>
        <v>146.4</v>
      </c>
      <c r="J63" s="231">
        <f t="shared" si="33"/>
        <v>1.7719040463513294</v>
      </c>
      <c r="K63" s="87"/>
      <c r="L63" s="140">
        <v>35793</v>
      </c>
      <c r="M63" s="245">
        <f t="shared" si="39"/>
        <v>10845.279</v>
      </c>
      <c r="N63" s="189"/>
      <c r="O63" s="183">
        <f t="shared" si="40"/>
        <v>143.172</v>
      </c>
      <c r="P63" s="204">
        <f t="shared" si="41"/>
        <v>43.381116</v>
      </c>
      <c r="Q63" s="62"/>
      <c r="R63" s="8"/>
      <c r="S63" s="8"/>
      <c r="T63" s="8"/>
      <c r="U63" s="8"/>
      <c r="V63" s="2"/>
      <c r="W63" s="87"/>
      <c r="X63" s="132"/>
      <c r="Y63" s="87"/>
      <c r="Z63" s="14"/>
      <c r="AB63" s="284">
        <f t="shared" si="34"/>
        <v>0</v>
      </c>
      <c r="AC63" s="280">
        <v>12</v>
      </c>
      <c r="AD63" s="251">
        <f>'Beregninger CO2'!I12</f>
        <v>78.94200000000001</v>
      </c>
      <c r="AE63" s="281">
        <v>0.9984588193433936</v>
      </c>
      <c r="AF63" s="281">
        <f t="shared" si="35"/>
        <v>0.0015411806566063557</v>
      </c>
      <c r="AG63" s="251"/>
      <c r="AH63" s="282">
        <f t="shared" si="36"/>
        <v>12.103169715514543</v>
      </c>
      <c r="AI63" s="282"/>
      <c r="AJ63" s="283">
        <f t="shared" si="37"/>
        <v>442.9760115878323</v>
      </c>
      <c r="AL63" s="285"/>
      <c r="AM63" s="251"/>
      <c r="AN63" s="251"/>
      <c r="AO63" s="299">
        <f t="shared" si="4"/>
        <v>10845.279</v>
      </c>
    </row>
    <row r="64" spans="1:41" ht="12.75">
      <c r="A64" s="7" t="s">
        <v>22</v>
      </c>
      <c r="B64" s="87"/>
      <c r="C64" s="166">
        <v>825</v>
      </c>
      <c r="D64" s="166">
        <v>825</v>
      </c>
      <c r="E64" s="87"/>
      <c r="F64" s="140">
        <v>202900</v>
      </c>
      <c r="G64" s="122">
        <f t="shared" si="32"/>
        <v>2455.733135277901</v>
      </c>
      <c r="H64" s="87"/>
      <c r="I64" s="140">
        <f t="shared" si="38"/>
        <v>245.93939393939394</v>
      </c>
      <c r="J64" s="231">
        <f t="shared" si="33"/>
        <v>2.976646224579274</v>
      </c>
      <c r="K64" s="87"/>
      <c r="L64" s="140">
        <v>44340</v>
      </c>
      <c r="M64" s="245">
        <f t="shared" si="39"/>
        <v>13435.02</v>
      </c>
      <c r="N64" s="189"/>
      <c r="O64" s="183">
        <f t="shared" si="40"/>
        <v>53.74545454545454</v>
      </c>
      <c r="P64" s="204">
        <f t="shared" si="41"/>
        <v>16.284872727272727</v>
      </c>
      <c r="Q64" s="62"/>
      <c r="R64" s="8"/>
      <c r="S64" s="8"/>
      <c r="T64" s="8"/>
      <c r="U64" s="8"/>
      <c r="V64" s="2"/>
      <c r="W64" s="87"/>
      <c r="X64" s="132"/>
      <c r="Y64" s="87"/>
      <c r="Z64" s="14"/>
      <c r="AB64" s="284">
        <f t="shared" si="34"/>
        <v>0</v>
      </c>
      <c r="AC64" s="280">
        <v>12</v>
      </c>
      <c r="AD64" s="251">
        <f>'Beregninger CO2'!I12</f>
        <v>78.94200000000001</v>
      </c>
      <c r="AE64" s="281">
        <v>0.9984588193433936</v>
      </c>
      <c r="AF64" s="281">
        <f t="shared" si="35"/>
        <v>0.0015411806566063557</v>
      </c>
      <c r="AG64" s="251"/>
      <c r="AH64" s="282">
        <f t="shared" si="36"/>
        <v>12.103169715514543</v>
      </c>
      <c r="AI64" s="282"/>
      <c r="AJ64" s="283">
        <f t="shared" si="37"/>
        <v>2455.733135277901</v>
      </c>
      <c r="AL64" s="285"/>
      <c r="AM64" s="251"/>
      <c r="AN64" s="251"/>
      <c r="AO64" s="299">
        <f t="shared" si="4"/>
        <v>13435.02</v>
      </c>
    </row>
    <row r="65" spans="1:41" ht="12.75">
      <c r="A65" s="7" t="s">
        <v>23</v>
      </c>
      <c r="B65" s="87"/>
      <c r="C65" s="166">
        <v>448</v>
      </c>
      <c r="D65" s="166">
        <v>448</v>
      </c>
      <c r="E65" s="87"/>
      <c r="F65" s="140">
        <v>86771</v>
      </c>
      <c r="G65" s="122">
        <f t="shared" si="32"/>
        <v>1050.2041393849124</v>
      </c>
      <c r="H65" s="87"/>
      <c r="I65" s="140">
        <f t="shared" si="38"/>
        <v>193.68526785714286</v>
      </c>
      <c r="J65" s="231">
        <f t="shared" si="33"/>
        <v>2.3442056682698937</v>
      </c>
      <c r="K65" s="87"/>
      <c r="L65" s="140">
        <v>7144</v>
      </c>
      <c r="M65" s="245">
        <f t="shared" si="39"/>
        <v>2164.632</v>
      </c>
      <c r="N65" s="189"/>
      <c r="O65" s="183">
        <f t="shared" si="40"/>
        <v>15.946428571428571</v>
      </c>
      <c r="P65" s="204">
        <f t="shared" si="41"/>
        <v>4.831767857142857</v>
      </c>
      <c r="Q65" s="62"/>
      <c r="R65" s="8"/>
      <c r="S65" s="8"/>
      <c r="T65" s="8"/>
      <c r="U65" s="8"/>
      <c r="V65" s="2"/>
      <c r="W65" s="87"/>
      <c r="X65" s="132"/>
      <c r="Y65" s="87"/>
      <c r="Z65" s="14"/>
      <c r="AB65" s="284">
        <f t="shared" si="34"/>
        <v>0</v>
      </c>
      <c r="AC65" s="280">
        <v>12</v>
      </c>
      <c r="AD65" s="251">
        <f>'Beregninger CO2'!I12</f>
        <v>78.94200000000001</v>
      </c>
      <c r="AE65" s="281">
        <v>0.9984588193433936</v>
      </c>
      <c r="AF65" s="281">
        <f t="shared" si="35"/>
        <v>0.0015411806566063557</v>
      </c>
      <c r="AG65" s="251"/>
      <c r="AH65" s="282">
        <f t="shared" si="36"/>
        <v>12.103169715514543</v>
      </c>
      <c r="AI65" s="282"/>
      <c r="AJ65" s="283">
        <f t="shared" si="37"/>
        <v>1050.2041393849124</v>
      </c>
      <c r="AL65" s="285"/>
      <c r="AM65" s="251"/>
      <c r="AN65" s="251"/>
      <c r="AO65" s="299">
        <f t="shared" si="4"/>
        <v>2164.632</v>
      </c>
    </row>
    <row r="66" spans="1:41" ht="12.75">
      <c r="A66" s="7" t="s">
        <v>24</v>
      </c>
      <c r="B66" s="87"/>
      <c r="C66" s="166">
        <v>1818</v>
      </c>
      <c r="D66" s="166">
        <v>1818</v>
      </c>
      <c r="E66" s="87"/>
      <c r="F66" s="140">
        <v>156400</v>
      </c>
      <c r="G66" s="122">
        <f t="shared" si="32"/>
        <v>1892.9357435064746</v>
      </c>
      <c r="H66" s="87"/>
      <c r="I66" s="140">
        <f t="shared" si="38"/>
        <v>86.02860286028603</v>
      </c>
      <c r="J66" s="231">
        <f t="shared" si="33"/>
        <v>1.0412187808066418</v>
      </c>
      <c r="K66" s="87"/>
      <c r="L66" s="140">
        <v>38670</v>
      </c>
      <c r="M66" s="245">
        <f t="shared" si="39"/>
        <v>11717.01</v>
      </c>
      <c r="N66" s="189"/>
      <c r="O66" s="183">
        <f t="shared" si="40"/>
        <v>21.27062706270627</v>
      </c>
      <c r="P66" s="204">
        <f t="shared" si="41"/>
        <v>6.445</v>
      </c>
      <c r="Q66" s="62"/>
      <c r="R66" s="8"/>
      <c r="S66" s="8"/>
      <c r="T66" s="8"/>
      <c r="U66" s="8"/>
      <c r="V66" s="2"/>
      <c r="W66" s="87"/>
      <c r="X66" s="132"/>
      <c r="Y66" s="87"/>
      <c r="Z66" s="14"/>
      <c r="AB66" s="284">
        <f t="shared" si="34"/>
        <v>0</v>
      </c>
      <c r="AC66" s="280">
        <v>12</v>
      </c>
      <c r="AD66" s="251">
        <f>'Beregninger CO2'!I12</f>
        <v>78.94200000000001</v>
      </c>
      <c r="AE66" s="281">
        <v>0.9984588193433936</v>
      </c>
      <c r="AF66" s="281">
        <f t="shared" si="35"/>
        <v>0.0015411806566063557</v>
      </c>
      <c r="AG66" s="251"/>
      <c r="AH66" s="282">
        <f t="shared" si="36"/>
        <v>12.103169715514543</v>
      </c>
      <c r="AI66" s="282"/>
      <c r="AJ66" s="283">
        <f t="shared" si="37"/>
        <v>1892.9357435064746</v>
      </c>
      <c r="AL66" s="285"/>
      <c r="AM66" s="251"/>
      <c r="AN66" s="251"/>
      <c r="AO66" s="299">
        <f t="shared" si="4"/>
        <v>11717.01</v>
      </c>
    </row>
    <row r="67" spans="1:41" ht="12.75">
      <c r="A67" s="7" t="s">
        <v>25</v>
      </c>
      <c r="B67" s="87"/>
      <c r="C67" s="166">
        <v>3038</v>
      </c>
      <c r="D67" s="166">
        <v>3038</v>
      </c>
      <c r="E67" s="87"/>
      <c r="F67" s="140">
        <v>133700</v>
      </c>
      <c r="G67" s="122">
        <f t="shared" si="32"/>
        <v>1618.1937909642943</v>
      </c>
      <c r="H67" s="87"/>
      <c r="I67" s="140">
        <f t="shared" si="38"/>
        <v>44.00921658986175</v>
      </c>
      <c r="J67" s="231">
        <f t="shared" si="33"/>
        <v>0.532651017433935</v>
      </c>
      <c r="K67" s="87"/>
      <c r="L67" s="140">
        <v>192430</v>
      </c>
      <c r="M67" s="245">
        <f t="shared" si="39"/>
        <v>58306.29</v>
      </c>
      <c r="N67" s="189"/>
      <c r="O67" s="183">
        <f t="shared" si="40"/>
        <v>63.34101382488479</v>
      </c>
      <c r="P67" s="204">
        <f t="shared" si="41"/>
        <v>19.19232718894009</v>
      </c>
      <c r="Q67" s="62"/>
      <c r="R67" s="8"/>
      <c r="S67" s="8"/>
      <c r="T67" s="8"/>
      <c r="U67" s="8"/>
      <c r="V67" s="2"/>
      <c r="W67" s="87"/>
      <c r="X67" s="132"/>
      <c r="Y67" s="87"/>
      <c r="Z67" s="14"/>
      <c r="AB67" s="284">
        <f t="shared" si="34"/>
        <v>0</v>
      </c>
      <c r="AC67" s="280">
        <v>12</v>
      </c>
      <c r="AD67" s="251">
        <f>'Beregninger CO2'!I12</f>
        <v>78.94200000000001</v>
      </c>
      <c r="AE67" s="281">
        <v>0.9984588193433936</v>
      </c>
      <c r="AF67" s="281">
        <f t="shared" si="35"/>
        <v>0.0015411806566063557</v>
      </c>
      <c r="AG67" s="251"/>
      <c r="AH67" s="282">
        <f t="shared" si="36"/>
        <v>12.103169715514543</v>
      </c>
      <c r="AI67" s="282"/>
      <c r="AJ67" s="283">
        <f t="shared" si="37"/>
        <v>1618.1937909642943</v>
      </c>
      <c r="AL67" s="285"/>
      <c r="AM67" s="251"/>
      <c r="AN67" s="251"/>
      <c r="AO67" s="299">
        <f t="shared" si="4"/>
        <v>58306.29</v>
      </c>
    </row>
    <row r="68" spans="1:41" ht="12.75">
      <c r="A68" s="7" t="s">
        <v>26</v>
      </c>
      <c r="B68" s="87"/>
      <c r="C68" s="166">
        <v>664</v>
      </c>
      <c r="D68" s="166">
        <v>664</v>
      </c>
      <c r="E68" s="87"/>
      <c r="F68" s="140">
        <v>77550</v>
      </c>
      <c r="G68" s="122">
        <f t="shared" si="32"/>
        <v>6121.9521</v>
      </c>
      <c r="H68" s="87"/>
      <c r="I68" s="140">
        <f t="shared" si="38"/>
        <v>116.7921686746988</v>
      </c>
      <c r="J68" s="231">
        <f t="shared" si="33"/>
        <v>9.219807379518073</v>
      </c>
      <c r="K68" s="87"/>
      <c r="L68" s="140">
        <v>63583</v>
      </c>
      <c r="M68" s="245">
        <f t="shared" si="39"/>
        <v>19265.649</v>
      </c>
      <c r="N68" s="189"/>
      <c r="O68" s="183">
        <f t="shared" si="40"/>
        <v>95.75753012048193</v>
      </c>
      <c r="P68" s="204">
        <f t="shared" si="41"/>
        <v>29.014531626506027</v>
      </c>
      <c r="Q68" s="62"/>
      <c r="R68" s="8"/>
      <c r="S68" s="8"/>
      <c r="T68" s="8"/>
      <c r="U68" s="8"/>
      <c r="V68" s="2"/>
      <c r="W68" s="87"/>
      <c r="X68" s="132"/>
      <c r="Y68" s="87"/>
      <c r="Z68" s="14"/>
      <c r="AB68" s="284">
        <f t="shared" si="34"/>
        <v>0</v>
      </c>
      <c r="AC68" s="280">
        <v>12</v>
      </c>
      <c r="AD68" s="251">
        <f>'Beregninger CO2'!I12</f>
        <v>78.94200000000001</v>
      </c>
      <c r="AE68" s="281">
        <v>0</v>
      </c>
      <c r="AF68" s="281">
        <f t="shared" si="35"/>
        <v>1</v>
      </c>
      <c r="AG68" s="251"/>
      <c r="AH68" s="282">
        <f t="shared" si="36"/>
        <v>78.94200000000001</v>
      </c>
      <c r="AI68" s="282"/>
      <c r="AJ68" s="283">
        <f t="shared" si="37"/>
        <v>6121.9521</v>
      </c>
      <c r="AL68" s="285"/>
      <c r="AM68" s="251"/>
      <c r="AN68" s="251"/>
      <c r="AO68" s="299">
        <f t="shared" si="4"/>
        <v>19265.649</v>
      </c>
    </row>
    <row r="69" spans="1:41" ht="12.75">
      <c r="A69" s="7" t="s">
        <v>27</v>
      </c>
      <c r="B69" s="87"/>
      <c r="C69" s="166">
        <v>1301</v>
      </c>
      <c r="D69" s="166">
        <v>1301</v>
      </c>
      <c r="E69" s="87"/>
      <c r="F69" s="140">
        <v>127310</v>
      </c>
      <c r="G69" s="122">
        <f t="shared" si="32"/>
        <v>1540.8545364821562</v>
      </c>
      <c r="H69" s="87"/>
      <c r="I69" s="140">
        <f t="shared" si="38"/>
        <v>97.85549577248271</v>
      </c>
      <c r="J69" s="231">
        <f t="shared" si="33"/>
        <v>1.1843616729301738</v>
      </c>
      <c r="K69" s="87"/>
      <c r="L69" s="140">
        <v>106200</v>
      </c>
      <c r="M69" s="245">
        <f t="shared" si="39"/>
        <v>32178.6</v>
      </c>
      <c r="N69" s="189"/>
      <c r="O69" s="183">
        <f t="shared" si="40"/>
        <v>81.62951575710991</v>
      </c>
      <c r="P69" s="204">
        <f t="shared" si="41"/>
        <v>24.733743274404304</v>
      </c>
      <c r="Q69" s="62"/>
      <c r="R69" s="8"/>
      <c r="S69" s="8"/>
      <c r="T69" s="8"/>
      <c r="U69" s="8"/>
      <c r="V69" s="2"/>
      <c r="W69" s="87"/>
      <c r="X69" s="132"/>
      <c r="Y69" s="87"/>
      <c r="Z69" s="14"/>
      <c r="AB69" s="284">
        <f t="shared" si="34"/>
        <v>0</v>
      </c>
      <c r="AC69" s="280">
        <v>12</v>
      </c>
      <c r="AD69" s="251">
        <f>'Beregninger CO2'!I12</f>
        <v>78.94200000000001</v>
      </c>
      <c r="AE69" s="281">
        <v>0.9984588193433936</v>
      </c>
      <c r="AF69" s="281">
        <f t="shared" si="35"/>
        <v>0.0015411806566063557</v>
      </c>
      <c r="AG69" s="251"/>
      <c r="AH69" s="282">
        <f t="shared" si="36"/>
        <v>12.103169715514543</v>
      </c>
      <c r="AI69" s="282"/>
      <c r="AJ69" s="283">
        <f t="shared" si="37"/>
        <v>1540.8545364821562</v>
      </c>
      <c r="AL69" s="285"/>
      <c r="AM69" s="251"/>
      <c r="AN69" s="251"/>
      <c r="AO69" s="299">
        <f t="shared" si="4"/>
        <v>32178.6</v>
      </c>
    </row>
    <row r="70" spans="1:41" ht="12.75">
      <c r="A70" s="7" t="s">
        <v>28</v>
      </c>
      <c r="B70" s="87"/>
      <c r="C70" s="166">
        <v>1529</v>
      </c>
      <c r="D70" s="166">
        <v>1529</v>
      </c>
      <c r="E70" s="87"/>
      <c r="F70" s="140">
        <v>503200</v>
      </c>
      <c r="G70" s="122">
        <f t="shared" si="32"/>
        <v>6090.315000846918</v>
      </c>
      <c r="H70" s="87"/>
      <c r="I70" s="140">
        <f t="shared" si="38"/>
        <v>329.1039895356442</v>
      </c>
      <c r="J70" s="231">
        <f t="shared" si="33"/>
        <v>3.983201439402824</v>
      </c>
      <c r="K70" s="87"/>
      <c r="L70" s="140">
        <v>90003</v>
      </c>
      <c r="M70" s="245">
        <f t="shared" si="39"/>
        <v>27270.909</v>
      </c>
      <c r="N70" s="189"/>
      <c r="O70" s="183">
        <f t="shared" si="40"/>
        <v>58.86396337475474</v>
      </c>
      <c r="P70" s="204">
        <f t="shared" si="41"/>
        <v>17.835780902550688</v>
      </c>
      <c r="Q70" s="62"/>
      <c r="R70" s="8"/>
      <c r="S70" s="8"/>
      <c r="T70" s="8"/>
      <c r="U70" s="8"/>
      <c r="V70" s="2"/>
      <c r="W70" s="87"/>
      <c r="X70" s="132"/>
      <c r="Y70" s="87"/>
      <c r="Z70" s="14"/>
      <c r="AB70" s="284">
        <f t="shared" si="34"/>
        <v>0</v>
      </c>
      <c r="AC70" s="280">
        <v>12</v>
      </c>
      <c r="AD70" s="251">
        <f>'Beregninger CO2'!I12</f>
        <v>78.94200000000001</v>
      </c>
      <c r="AE70" s="281">
        <v>0.9984588193433936</v>
      </c>
      <c r="AF70" s="281">
        <f t="shared" si="35"/>
        <v>0.0015411806566063557</v>
      </c>
      <c r="AG70" s="251"/>
      <c r="AH70" s="282">
        <f t="shared" si="36"/>
        <v>12.103169715514543</v>
      </c>
      <c r="AI70" s="282"/>
      <c r="AJ70" s="283">
        <f t="shared" si="37"/>
        <v>6090.315000846918</v>
      </c>
      <c r="AL70" s="285"/>
      <c r="AM70" s="251"/>
      <c r="AN70" s="251"/>
      <c r="AO70" s="299">
        <f aca="true" t="shared" si="42" ref="AO70:AO92">L70*303/1000</f>
        <v>27270.909</v>
      </c>
    </row>
    <row r="71" spans="1:41" ht="12.75">
      <c r="A71" s="7" t="s">
        <v>119</v>
      </c>
      <c r="B71" s="87"/>
      <c r="C71" s="166">
        <v>398</v>
      </c>
      <c r="D71" s="166">
        <v>398</v>
      </c>
      <c r="E71" s="87"/>
      <c r="F71" s="140">
        <v>47924</v>
      </c>
      <c r="G71" s="122">
        <f t="shared" si="32"/>
        <v>580.0323054463189</v>
      </c>
      <c r="H71" s="87"/>
      <c r="I71" s="140">
        <f t="shared" si="38"/>
        <v>120.41206030150754</v>
      </c>
      <c r="J71" s="231">
        <f t="shared" si="33"/>
        <v>1.4573676016239168</v>
      </c>
      <c r="K71" s="87"/>
      <c r="L71" s="140">
        <v>4231</v>
      </c>
      <c r="M71" s="245">
        <f t="shared" si="39"/>
        <v>1281.993</v>
      </c>
      <c r="N71" s="189"/>
      <c r="O71" s="183">
        <f t="shared" si="40"/>
        <v>10.630653266331658</v>
      </c>
      <c r="P71" s="204">
        <f t="shared" si="41"/>
        <v>3.221087939698492</v>
      </c>
      <c r="Q71" s="62"/>
      <c r="R71" s="8"/>
      <c r="S71" s="8"/>
      <c r="T71" s="8"/>
      <c r="U71" s="8"/>
      <c r="V71" s="2"/>
      <c r="W71" s="87"/>
      <c r="X71" s="132"/>
      <c r="Y71" s="87"/>
      <c r="Z71" s="14"/>
      <c r="AB71" s="284">
        <f t="shared" si="34"/>
        <v>0</v>
      </c>
      <c r="AC71" s="280">
        <v>12</v>
      </c>
      <c r="AD71" s="251">
        <f>'Beregninger CO2'!I12</f>
        <v>78.94200000000001</v>
      </c>
      <c r="AE71" s="281">
        <v>0.9984588193433936</v>
      </c>
      <c r="AF71" s="281">
        <f t="shared" si="35"/>
        <v>0.0015411806566063557</v>
      </c>
      <c r="AG71" s="251"/>
      <c r="AH71" s="282">
        <f t="shared" si="36"/>
        <v>12.103169715514543</v>
      </c>
      <c r="AI71" s="282"/>
      <c r="AJ71" s="283">
        <f t="shared" si="37"/>
        <v>580.0323054463189</v>
      </c>
      <c r="AL71" s="285"/>
      <c r="AM71" s="251"/>
      <c r="AN71" s="251"/>
      <c r="AO71" s="299">
        <f t="shared" si="42"/>
        <v>1281.993</v>
      </c>
    </row>
    <row r="72" spans="1:41" ht="12.75">
      <c r="A72" s="7" t="s">
        <v>130</v>
      </c>
      <c r="B72" s="87"/>
      <c r="C72" s="166">
        <v>262</v>
      </c>
      <c r="D72" s="166">
        <v>262</v>
      </c>
      <c r="E72" s="87"/>
      <c r="F72" s="140">
        <v>75865</v>
      </c>
      <c r="G72" s="122">
        <f t="shared" si="32"/>
        <v>918.2069704675107</v>
      </c>
      <c r="H72" s="87"/>
      <c r="I72" s="140">
        <f t="shared" si="38"/>
        <v>289.5610687022901</v>
      </c>
      <c r="J72" s="231">
        <f t="shared" si="33"/>
        <v>3.504606757509583</v>
      </c>
      <c r="K72" s="87"/>
      <c r="L72" s="140">
        <v>40369</v>
      </c>
      <c r="M72" s="245">
        <f t="shared" si="39"/>
        <v>12231.807</v>
      </c>
      <c r="N72" s="189"/>
      <c r="O72" s="183">
        <f t="shared" si="40"/>
        <v>154.0801526717557</v>
      </c>
      <c r="P72" s="204">
        <f t="shared" si="41"/>
        <v>46.68628625954199</v>
      </c>
      <c r="Q72" s="62"/>
      <c r="R72" s="8"/>
      <c r="S72" s="8"/>
      <c r="T72" s="8"/>
      <c r="U72" s="8"/>
      <c r="V72" s="2"/>
      <c r="W72" s="87"/>
      <c r="X72" s="132"/>
      <c r="Y72" s="87"/>
      <c r="Z72" s="14"/>
      <c r="AB72" s="284">
        <f t="shared" si="34"/>
        <v>0</v>
      </c>
      <c r="AC72" s="280">
        <v>12</v>
      </c>
      <c r="AD72" s="251">
        <f>'Beregninger CO2'!I12</f>
        <v>78.94200000000001</v>
      </c>
      <c r="AE72" s="281">
        <v>0.9984588193433936</v>
      </c>
      <c r="AF72" s="281">
        <f t="shared" si="35"/>
        <v>0.0015411806566063557</v>
      </c>
      <c r="AG72" s="251"/>
      <c r="AH72" s="282">
        <f t="shared" si="36"/>
        <v>12.103169715514543</v>
      </c>
      <c r="AI72" s="282"/>
      <c r="AJ72" s="283">
        <f t="shared" si="37"/>
        <v>918.2069704675107</v>
      </c>
      <c r="AL72" s="285"/>
      <c r="AM72" s="251"/>
      <c r="AN72" s="251"/>
      <c r="AO72" s="299">
        <f t="shared" si="42"/>
        <v>12231.807</v>
      </c>
    </row>
    <row r="73" spans="1:41" ht="12.75">
      <c r="A73" s="7" t="s">
        <v>131</v>
      </c>
      <c r="B73" s="87"/>
      <c r="C73" s="166">
        <v>462</v>
      </c>
      <c r="D73" s="166">
        <v>462</v>
      </c>
      <c r="E73" s="87"/>
      <c r="F73" s="140">
        <v>53628</v>
      </c>
      <c r="G73" s="122">
        <f t="shared" si="32"/>
        <v>649.0687855036139</v>
      </c>
      <c r="H73" s="87"/>
      <c r="I73" s="140">
        <f t="shared" si="38"/>
        <v>116.07792207792208</v>
      </c>
      <c r="J73" s="231">
        <f t="shared" si="33"/>
        <v>1.4049107911333634</v>
      </c>
      <c r="K73" s="87"/>
      <c r="L73" s="140">
        <v>18889</v>
      </c>
      <c r="M73" s="245">
        <f t="shared" si="39"/>
        <v>5723.367</v>
      </c>
      <c r="N73" s="189"/>
      <c r="O73" s="183">
        <f t="shared" si="40"/>
        <v>40.88528138528139</v>
      </c>
      <c r="P73" s="204">
        <f t="shared" si="41"/>
        <v>12.388240259740261</v>
      </c>
      <c r="Q73" s="62"/>
      <c r="R73" s="8"/>
      <c r="S73" s="8"/>
      <c r="T73" s="8"/>
      <c r="U73" s="8"/>
      <c r="V73" s="2"/>
      <c r="W73" s="87"/>
      <c r="X73" s="132"/>
      <c r="Y73" s="87"/>
      <c r="Z73" s="14"/>
      <c r="AB73" s="284">
        <f t="shared" si="34"/>
        <v>0</v>
      </c>
      <c r="AC73" s="280">
        <v>12</v>
      </c>
      <c r="AD73" s="251">
        <f>'Beregninger CO2'!I12</f>
        <v>78.94200000000001</v>
      </c>
      <c r="AE73" s="281">
        <v>0.9984588193433936</v>
      </c>
      <c r="AF73" s="281">
        <f t="shared" si="35"/>
        <v>0.0015411806566063557</v>
      </c>
      <c r="AG73" s="251"/>
      <c r="AH73" s="282">
        <f t="shared" si="36"/>
        <v>12.103169715514543</v>
      </c>
      <c r="AI73" s="282"/>
      <c r="AJ73" s="283">
        <f t="shared" si="37"/>
        <v>649.0687855036139</v>
      </c>
      <c r="AL73" s="285"/>
      <c r="AM73" s="251"/>
      <c r="AN73" s="251"/>
      <c r="AO73" s="299">
        <f t="shared" si="42"/>
        <v>5723.367</v>
      </c>
    </row>
    <row r="74" spans="1:41" ht="12.75">
      <c r="A74" s="7" t="s">
        <v>132</v>
      </c>
      <c r="B74" s="87"/>
      <c r="C74" s="166">
        <v>662</v>
      </c>
      <c r="D74" s="166">
        <v>662</v>
      </c>
      <c r="E74" s="87"/>
      <c r="F74" s="140">
        <v>90770</v>
      </c>
      <c r="G74" s="122">
        <f t="shared" si="32"/>
        <v>1098.604715077255</v>
      </c>
      <c r="H74" s="87"/>
      <c r="I74" s="140">
        <f t="shared" si="38"/>
        <v>137.11480362537765</v>
      </c>
      <c r="J74" s="231">
        <f t="shared" si="33"/>
        <v>1.6595237387873942</v>
      </c>
      <c r="K74" s="87"/>
      <c r="L74" s="140">
        <v>9972</v>
      </c>
      <c r="M74" s="245">
        <f t="shared" si="39"/>
        <v>3021.516</v>
      </c>
      <c r="N74" s="189"/>
      <c r="O74" s="183">
        <f t="shared" si="40"/>
        <v>15.06344410876133</v>
      </c>
      <c r="P74" s="204">
        <f t="shared" si="41"/>
        <v>4.564223564954683</v>
      </c>
      <c r="Q74" s="62"/>
      <c r="R74" s="8"/>
      <c r="S74" s="8"/>
      <c r="T74" s="8"/>
      <c r="U74" s="8"/>
      <c r="V74" s="2"/>
      <c r="W74" s="87"/>
      <c r="X74" s="132"/>
      <c r="Y74" s="87"/>
      <c r="Z74" s="14"/>
      <c r="AB74" s="284">
        <f t="shared" si="34"/>
        <v>0</v>
      </c>
      <c r="AC74" s="280">
        <v>12</v>
      </c>
      <c r="AD74" s="251">
        <f>'Beregninger CO2'!I12</f>
        <v>78.94200000000001</v>
      </c>
      <c r="AE74" s="281">
        <v>0.9984588193433936</v>
      </c>
      <c r="AF74" s="281">
        <f t="shared" si="35"/>
        <v>0.0015411806566063557</v>
      </c>
      <c r="AG74" s="251"/>
      <c r="AH74" s="282">
        <f t="shared" si="36"/>
        <v>12.103169715514543</v>
      </c>
      <c r="AI74" s="282"/>
      <c r="AJ74" s="283">
        <f t="shared" si="37"/>
        <v>1098.604715077255</v>
      </c>
      <c r="AL74" s="285"/>
      <c r="AM74" s="251"/>
      <c r="AN74" s="251"/>
      <c r="AO74" s="299">
        <f t="shared" si="42"/>
        <v>3021.516</v>
      </c>
    </row>
    <row r="75" spans="1:41" ht="12.75">
      <c r="A75" s="7" t="s">
        <v>149</v>
      </c>
      <c r="B75" s="87"/>
      <c r="C75" s="166">
        <v>735</v>
      </c>
      <c r="D75" s="166">
        <v>735</v>
      </c>
      <c r="E75" s="87"/>
      <c r="F75" s="140">
        <v>142965</v>
      </c>
      <c r="G75" s="122">
        <f t="shared" si="32"/>
        <v>1730.3296583785366</v>
      </c>
      <c r="H75" s="87"/>
      <c r="I75" s="140">
        <f t="shared" si="38"/>
        <v>194.51020408163265</v>
      </c>
      <c r="J75" s="231">
        <f t="shared" si="33"/>
        <v>2.3541900113993695</v>
      </c>
      <c r="K75" s="87"/>
      <c r="L75" s="140">
        <v>27878</v>
      </c>
      <c r="M75" s="245">
        <f t="shared" si="39"/>
        <v>8447.034</v>
      </c>
      <c r="N75" s="189"/>
      <c r="O75" s="183">
        <f t="shared" si="40"/>
        <v>37.929251700680275</v>
      </c>
      <c r="P75" s="204">
        <f t="shared" si="41"/>
        <v>11.492563265306122</v>
      </c>
      <c r="Q75" s="62"/>
      <c r="R75" s="8"/>
      <c r="S75" s="8"/>
      <c r="T75" s="8"/>
      <c r="U75" s="8"/>
      <c r="V75" s="2"/>
      <c r="W75" s="87"/>
      <c r="X75" s="132"/>
      <c r="Y75" s="87"/>
      <c r="Z75" s="14"/>
      <c r="AB75" s="284">
        <f t="shared" si="34"/>
        <v>0</v>
      </c>
      <c r="AC75" s="280">
        <v>12</v>
      </c>
      <c r="AD75" s="251">
        <f>'Beregninger CO2'!I12</f>
        <v>78.94200000000001</v>
      </c>
      <c r="AE75" s="281">
        <v>0.9984588193433936</v>
      </c>
      <c r="AF75" s="281">
        <f t="shared" si="35"/>
        <v>0.0015411806566063557</v>
      </c>
      <c r="AG75" s="251"/>
      <c r="AH75" s="282">
        <f t="shared" si="36"/>
        <v>12.103169715514543</v>
      </c>
      <c r="AI75" s="282"/>
      <c r="AJ75" s="283">
        <f t="shared" si="37"/>
        <v>1730.3296583785366</v>
      </c>
      <c r="AL75" s="285"/>
      <c r="AM75" s="251"/>
      <c r="AN75" s="251"/>
      <c r="AO75" s="299">
        <f t="shared" si="42"/>
        <v>8447.034</v>
      </c>
    </row>
    <row r="76" spans="1:41" ht="12.75">
      <c r="A76" s="7" t="s">
        <v>128</v>
      </c>
      <c r="B76" s="87"/>
      <c r="C76" s="166">
        <v>1650</v>
      </c>
      <c r="D76" s="166">
        <v>1650</v>
      </c>
      <c r="E76" s="87"/>
      <c r="F76" s="140">
        <v>230242</v>
      </c>
      <c r="G76" s="122">
        <f t="shared" si="32"/>
        <v>2786.658001639499</v>
      </c>
      <c r="H76" s="87"/>
      <c r="I76" s="140">
        <f t="shared" si="38"/>
        <v>139.54060606060605</v>
      </c>
      <c r="J76" s="231">
        <f t="shared" si="33"/>
        <v>1.6888836373572722</v>
      </c>
      <c r="K76" s="87"/>
      <c r="L76" s="140">
        <v>76240</v>
      </c>
      <c r="M76" s="245">
        <f t="shared" si="39"/>
        <v>23100.72</v>
      </c>
      <c r="N76" s="189"/>
      <c r="O76" s="183">
        <f t="shared" si="40"/>
        <v>46.2060606060606</v>
      </c>
      <c r="P76" s="204">
        <f t="shared" si="41"/>
        <v>14.000436363636364</v>
      </c>
      <c r="Q76" s="62"/>
      <c r="R76" s="8"/>
      <c r="S76" s="8"/>
      <c r="T76" s="8"/>
      <c r="U76" s="8"/>
      <c r="V76" s="2"/>
      <c r="W76" s="87"/>
      <c r="X76" s="132"/>
      <c r="Y76" s="87"/>
      <c r="Z76" s="14"/>
      <c r="AB76" s="284">
        <f t="shared" si="34"/>
        <v>0</v>
      </c>
      <c r="AC76" s="280">
        <v>12</v>
      </c>
      <c r="AD76" s="251">
        <f>'Beregninger CO2'!I12</f>
        <v>78.94200000000001</v>
      </c>
      <c r="AE76" s="281">
        <v>0.9984588193433936</v>
      </c>
      <c r="AF76" s="281">
        <f t="shared" si="35"/>
        <v>0.0015411806566063557</v>
      </c>
      <c r="AG76" s="251"/>
      <c r="AH76" s="282">
        <f t="shared" si="36"/>
        <v>12.103169715514543</v>
      </c>
      <c r="AI76" s="282"/>
      <c r="AJ76" s="283">
        <f t="shared" si="37"/>
        <v>2786.658001639499</v>
      </c>
      <c r="AL76" s="285"/>
      <c r="AM76" s="251"/>
      <c r="AN76" s="251"/>
      <c r="AO76" s="299">
        <f t="shared" si="42"/>
        <v>23100.72</v>
      </c>
    </row>
    <row r="77" spans="1:41" ht="12.75">
      <c r="A77" s="7"/>
      <c r="B77" s="83"/>
      <c r="C77" s="166"/>
      <c r="E77" s="83"/>
      <c r="F77" s="8"/>
      <c r="G77" s="2"/>
      <c r="H77" s="83"/>
      <c r="I77" s="140"/>
      <c r="J77" s="102"/>
      <c r="K77" s="83"/>
      <c r="L77" s="145"/>
      <c r="M77" s="145"/>
      <c r="N77" s="182"/>
      <c r="O77" s="183"/>
      <c r="P77" s="204"/>
      <c r="Q77" s="58"/>
      <c r="R77" s="20"/>
      <c r="S77" s="20"/>
      <c r="T77" s="20"/>
      <c r="U77" s="20"/>
      <c r="V77" s="2"/>
      <c r="W77" s="83"/>
      <c r="X77" s="132"/>
      <c r="Y77" s="83"/>
      <c r="Z77" s="14"/>
      <c r="AB77" s="285"/>
      <c r="AC77" s="286"/>
      <c r="AD77" s="280"/>
      <c r="AE77" s="251"/>
      <c r="AF77" s="281"/>
      <c r="AG77" s="281"/>
      <c r="AH77" s="251"/>
      <c r="AI77" s="282"/>
      <c r="AJ77" s="287"/>
      <c r="AL77" s="285"/>
      <c r="AM77" s="251"/>
      <c r="AN77" s="251"/>
      <c r="AO77" s="299"/>
    </row>
    <row r="78" spans="1:41" ht="12.75">
      <c r="A78" s="104" t="s">
        <v>95</v>
      </c>
      <c r="B78" s="83"/>
      <c r="C78" s="132"/>
      <c r="D78" s="132"/>
      <c r="E78" s="83"/>
      <c r="F78" s="2"/>
      <c r="G78" s="2"/>
      <c r="H78" s="83"/>
      <c r="I78" s="105">
        <f>F79/D79</f>
        <v>158.3400254299672</v>
      </c>
      <c r="J78" s="172">
        <f>G79/D79</f>
        <v>2.263291077641566</v>
      </c>
      <c r="K78" s="83"/>
      <c r="L78" s="132"/>
      <c r="M78" s="132"/>
      <c r="N78" s="182"/>
      <c r="O78" s="184">
        <f>L79/C79</f>
        <v>54.804189252492804</v>
      </c>
      <c r="P78" s="184">
        <f>M79/C79</f>
        <v>16.605669343505323</v>
      </c>
      <c r="Q78" s="58"/>
      <c r="R78" s="20"/>
      <c r="S78" s="20"/>
      <c r="T78" s="20"/>
      <c r="U78" s="20"/>
      <c r="V78" s="2"/>
      <c r="W78" s="83"/>
      <c r="X78" s="132"/>
      <c r="Y78" s="83"/>
      <c r="Z78" s="14"/>
      <c r="AB78" s="285"/>
      <c r="AC78" s="286"/>
      <c r="AD78" s="280"/>
      <c r="AE78" s="251"/>
      <c r="AF78" s="281"/>
      <c r="AG78" s="281"/>
      <c r="AH78" s="251"/>
      <c r="AI78" s="282"/>
      <c r="AJ78" s="287"/>
      <c r="AL78" s="285"/>
      <c r="AM78" s="251"/>
      <c r="AN78" s="251"/>
      <c r="AO78" s="299"/>
    </row>
    <row r="79" spans="1:41" ht="12.75">
      <c r="A79" s="27" t="s">
        <v>61</v>
      </c>
      <c r="B79" s="84"/>
      <c r="C79" s="137">
        <f>SUM(C61:C78)</f>
        <v>14943</v>
      </c>
      <c r="D79" s="137">
        <f>SUM(D61:D78)</f>
        <v>14943</v>
      </c>
      <c r="E79" s="84"/>
      <c r="F79" s="39">
        <f>SUM(F61:F78)</f>
        <v>2366075</v>
      </c>
      <c r="G79" s="39">
        <f>SUM(G61:G78)</f>
        <v>33820.35857319792</v>
      </c>
      <c r="H79" s="84"/>
      <c r="I79" s="27"/>
      <c r="J79" s="27"/>
      <c r="K79" s="84"/>
      <c r="L79" s="146">
        <f>SUM(L61:L78)</f>
        <v>818939</v>
      </c>
      <c r="M79" s="146">
        <f>SUM(M61:M78)</f>
        <v>248138.51700000002</v>
      </c>
      <c r="N79" s="185"/>
      <c r="O79" s="137"/>
      <c r="P79" s="210"/>
      <c r="Q79" s="59"/>
      <c r="R79" s="27"/>
      <c r="S79" s="27"/>
      <c r="T79" s="27"/>
      <c r="U79" s="27"/>
      <c r="V79" s="27"/>
      <c r="W79" s="84"/>
      <c r="X79" s="137">
        <f>G79+M79</f>
        <v>281958.87557319796</v>
      </c>
      <c r="Y79" s="84"/>
      <c r="Z79" s="14"/>
      <c r="AB79" s="285"/>
      <c r="AC79" s="286"/>
      <c r="AD79" s="280"/>
      <c r="AE79" s="251"/>
      <c r="AF79" s="281"/>
      <c r="AG79" s="281"/>
      <c r="AH79" s="251"/>
      <c r="AI79" s="282"/>
      <c r="AJ79" s="287"/>
      <c r="AL79" s="285"/>
      <c r="AM79" s="251"/>
      <c r="AN79" s="251"/>
      <c r="AO79" s="299"/>
    </row>
    <row r="80" spans="1:41" ht="12.75">
      <c r="A80" s="2"/>
      <c r="B80" s="83"/>
      <c r="C80" s="132"/>
      <c r="D80" s="132"/>
      <c r="E80" s="83"/>
      <c r="F80" s="2"/>
      <c r="G80" s="2"/>
      <c r="H80" s="83"/>
      <c r="I80" s="45"/>
      <c r="J80" s="78"/>
      <c r="K80" s="83"/>
      <c r="L80" s="132"/>
      <c r="M80" s="132"/>
      <c r="N80" s="182"/>
      <c r="O80" s="183"/>
      <c r="P80" s="204"/>
      <c r="Q80" s="58"/>
      <c r="R80" s="20"/>
      <c r="S80" s="20"/>
      <c r="T80" s="20"/>
      <c r="U80" s="20"/>
      <c r="V80" s="2"/>
      <c r="W80" s="83"/>
      <c r="X80" s="132"/>
      <c r="Y80" s="83"/>
      <c r="Z80" s="14"/>
      <c r="AB80" s="285"/>
      <c r="AC80" s="286"/>
      <c r="AD80" s="280"/>
      <c r="AE80" s="251"/>
      <c r="AF80" s="281"/>
      <c r="AG80" s="281"/>
      <c r="AH80" s="251"/>
      <c r="AI80" s="282"/>
      <c r="AJ80" s="287"/>
      <c r="AL80" s="285"/>
      <c r="AM80" s="251"/>
      <c r="AN80" s="251"/>
      <c r="AO80" s="299"/>
    </row>
    <row r="81" spans="1:41" ht="18">
      <c r="A81" s="28" t="s">
        <v>40</v>
      </c>
      <c r="B81" s="82"/>
      <c r="C81" s="139"/>
      <c r="D81" s="139"/>
      <c r="E81" s="82"/>
      <c r="F81" s="29"/>
      <c r="G81" s="29"/>
      <c r="H81" s="82"/>
      <c r="I81" s="29"/>
      <c r="J81" s="29"/>
      <c r="K81" s="82"/>
      <c r="L81" s="139"/>
      <c r="M81" s="139"/>
      <c r="N81" s="188"/>
      <c r="O81" s="139"/>
      <c r="P81" s="209"/>
      <c r="Q81" s="57"/>
      <c r="R81" s="29"/>
      <c r="S81" s="29"/>
      <c r="T81" s="29"/>
      <c r="U81" s="29"/>
      <c r="V81" s="29"/>
      <c r="W81" s="82"/>
      <c r="X81" s="139"/>
      <c r="Y81" s="82"/>
      <c r="Z81" s="30"/>
      <c r="AB81" s="285"/>
      <c r="AC81" s="286"/>
      <c r="AD81" s="280"/>
      <c r="AE81" s="251"/>
      <c r="AF81" s="281"/>
      <c r="AG81" s="281"/>
      <c r="AH81" s="251"/>
      <c r="AI81" s="282"/>
      <c r="AJ81" s="287"/>
      <c r="AL81" s="285"/>
      <c r="AM81" s="251"/>
      <c r="AN81" s="251"/>
      <c r="AO81" s="299"/>
    </row>
    <row r="82" spans="1:41" ht="12.75">
      <c r="A82" s="7" t="s">
        <v>29</v>
      </c>
      <c r="B82" s="83"/>
      <c r="C82" s="173">
        <v>181</v>
      </c>
      <c r="D82" s="173">
        <v>181</v>
      </c>
      <c r="E82" s="83"/>
      <c r="F82" s="143">
        <v>16874</v>
      </c>
      <c r="G82" s="122">
        <f aca="true" t="shared" si="43" ref="G82:G92">AJ82</f>
        <v>1332.0673080000001</v>
      </c>
      <c r="H82" s="83"/>
      <c r="I82" s="220">
        <f>F82/C82</f>
        <v>93.22651933701657</v>
      </c>
      <c r="J82" s="231">
        <f aca="true" t="shared" si="44" ref="J82:J92">G82/D82</f>
        <v>7.359487889502764</v>
      </c>
      <c r="K82" s="83"/>
      <c r="L82" s="140">
        <v>7906</v>
      </c>
      <c r="M82" s="245">
        <f>AO82</f>
        <v>2395.518</v>
      </c>
      <c r="N82" s="182"/>
      <c r="O82" s="183">
        <f aca="true" t="shared" si="45" ref="O82:O92">L82/D82</f>
        <v>43.67955801104972</v>
      </c>
      <c r="P82" s="204">
        <f aca="true" t="shared" si="46" ref="P82:P92">M82/D82</f>
        <v>13.234906077348066</v>
      </c>
      <c r="Q82" s="58"/>
      <c r="R82" s="20"/>
      <c r="S82" s="20"/>
      <c r="T82" s="20"/>
      <c r="U82" s="20"/>
      <c r="V82" s="2"/>
      <c r="W82" s="83"/>
      <c r="X82" s="132"/>
      <c r="Y82" s="83"/>
      <c r="Z82" s="14"/>
      <c r="AB82" s="284">
        <f aca="true" t="shared" si="47" ref="AB82:AB92">H82/G82*1000</f>
        <v>0</v>
      </c>
      <c r="AC82" s="280">
        <v>12</v>
      </c>
      <c r="AD82" s="251">
        <f>'Beregninger CO2'!I12</f>
        <v>78.94200000000001</v>
      </c>
      <c r="AE82" s="281">
        <v>0</v>
      </c>
      <c r="AF82" s="281">
        <f aca="true" t="shared" si="48" ref="AF82:AF92">100%-AE82</f>
        <v>1</v>
      </c>
      <c r="AG82" s="251"/>
      <c r="AH82" s="282">
        <f aca="true" t="shared" si="49" ref="AH82:AH92">(AC82*AE82+AD82*AF82)</f>
        <v>78.94200000000001</v>
      </c>
      <c r="AI82" s="282"/>
      <c r="AJ82" s="283">
        <f aca="true" t="shared" si="50" ref="AJ82:AJ92">(AE82*F82*AC82+AF82*F82*AD82)/1000</f>
        <v>1332.0673080000001</v>
      </c>
      <c r="AL82" s="285"/>
      <c r="AM82" s="251"/>
      <c r="AN82" s="251"/>
      <c r="AO82" s="299">
        <f t="shared" si="42"/>
        <v>2395.518</v>
      </c>
    </row>
    <row r="83" spans="1:41" ht="12.75">
      <c r="A83" s="10" t="s">
        <v>30</v>
      </c>
      <c r="B83" s="83"/>
      <c r="C83" s="145">
        <v>1456</v>
      </c>
      <c r="D83" s="145">
        <v>1456</v>
      </c>
      <c r="E83" s="83"/>
      <c r="F83" s="140">
        <v>264176</v>
      </c>
      <c r="G83" s="122">
        <f t="shared" si="43"/>
        <v>20854.581792000004</v>
      </c>
      <c r="H83" s="83"/>
      <c r="I83" s="220">
        <f aca="true" t="shared" si="51" ref="I83:I92">F83/C83</f>
        <v>181.43956043956044</v>
      </c>
      <c r="J83" s="231">
        <f t="shared" si="44"/>
        <v>14.323201780219783</v>
      </c>
      <c r="K83" s="83"/>
      <c r="L83" s="140">
        <v>464100</v>
      </c>
      <c r="M83" s="245">
        <f aca="true" t="shared" si="52" ref="M83:M92">AO83</f>
        <v>140622.3</v>
      </c>
      <c r="N83" s="182"/>
      <c r="O83" s="183">
        <f t="shared" si="45"/>
        <v>318.75</v>
      </c>
      <c r="P83" s="204">
        <f t="shared" si="46"/>
        <v>96.58125</v>
      </c>
      <c r="Q83" s="58"/>
      <c r="R83" s="20"/>
      <c r="S83" s="20"/>
      <c r="T83" s="20"/>
      <c r="U83" s="20"/>
      <c r="V83" s="2"/>
      <c r="W83" s="83"/>
      <c r="X83" s="132"/>
      <c r="Y83" s="83"/>
      <c r="Z83" s="14"/>
      <c r="AB83" s="284">
        <f t="shared" si="47"/>
        <v>0</v>
      </c>
      <c r="AC83" s="280">
        <v>12</v>
      </c>
      <c r="AD83" s="251">
        <f>'Beregninger CO2'!I12</f>
        <v>78.94200000000001</v>
      </c>
      <c r="AE83" s="281">
        <v>0</v>
      </c>
      <c r="AF83" s="281">
        <f t="shared" si="48"/>
        <v>1</v>
      </c>
      <c r="AG83" s="251"/>
      <c r="AH83" s="282">
        <f t="shared" si="49"/>
        <v>78.94200000000001</v>
      </c>
      <c r="AI83" s="282"/>
      <c r="AJ83" s="283">
        <f t="shared" si="50"/>
        <v>20854.581792000004</v>
      </c>
      <c r="AL83" s="285"/>
      <c r="AM83" s="251"/>
      <c r="AN83" s="251"/>
      <c r="AO83" s="299">
        <f t="shared" si="42"/>
        <v>140622.3</v>
      </c>
    </row>
    <row r="84" spans="1:41" ht="12.75">
      <c r="A84" s="7" t="s">
        <v>31</v>
      </c>
      <c r="B84" s="83"/>
      <c r="C84" s="173">
        <v>1846</v>
      </c>
      <c r="D84" s="173">
        <v>1846</v>
      </c>
      <c r="E84" s="83"/>
      <c r="F84" s="140">
        <v>101900</v>
      </c>
      <c r="G84" s="122">
        <f t="shared" si="43"/>
        <v>1233.312994010932</v>
      </c>
      <c r="H84" s="83"/>
      <c r="I84" s="220">
        <f t="shared" si="51"/>
        <v>55.20043336944745</v>
      </c>
      <c r="J84" s="231">
        <f t="shared" si="44"/>
        <v>0.6681002134403748</v>
      </c>
      <c r="K84" s="83"/>
      <c r="L84" s="140">
        <v>27090</v>
      </c>
      <c r="M84" s="245">
        <f t="shared" si="52"/>
        <v>8208.27</v>
      </c>
      <c r="N84" s="182"/>
      <c r="O84" s="183">
        <f t="shared" si="45"/>
        <v>14.674972914409533</v>
      </c>
      <c r="P84" s="204">
        <f t="shared" si="46"/>
        <v>4.446516793066089</v>
      </c>
      <c r="Q84" s="58"/>
      <c r="R84" s="20"/>
      <c r="S84" s="20"/>
      <c r="T84" s="20"/>
      <c r="U84" s="20"/>
      <c r="V84" s="2"/>
      <c r="W84" s="83"/>
      <c r="X84" s="132"/>
      <c r="Y84" s="83"/>
      <c r="Z84" s="14"/>
      <c r="AB84" s="284">
        <f t="shared" si="47"/>
        <v>0</v>
      </c>
      <c r="AC84" s="280">
        <v>12</v>
      </c>
      <c r="AD84" s="251">
        <f>'Beregninger CO2'!I12</f>
        <v>78.94200000000001</v>
      </c>
      <c r="AE84" s="281">
        <v>0.9984588193433936</v>
      </c>
      <c r="AF84" s="281">
        <f t="shared" si="48"/>
        <v>0.0015411806566063557</v>
      </c>
      <c r="AG84" s="251"/>
      <c r="AH84" s="282">
        <f t="shared" si="49"/>
        <v>12.103169715514543</v>
      </c>
      <c r="AI84" s="282"/>
      <c r="AJ84" s="283">
        <f t="shared" si="50"/>
        <v>1233.312994010932</v>
      </c>
      <c r="AL84" s="285"/>
      <c r="AM84" s="251"/>
      <c r="AN84" s="251"/>
      <c r="AO84" s="299">
        <f t="shared" si="42"/>
        <v>8208.27</v>
      </c>
    </row>
    <row r="85" spans="1:41" ht="12.75">
      <c r="A85" s="12" t="s">
        <v>32</v>
      </c>
      <c r="B85" s="83"/>
      <c r="C85" s="173">
        <v>261</v>
      </c>
      <c r="D85" s="173">
        <v>261</v>
      </c>
      <c r="E85" s="83"/>
      <c r="F85" s="143">
        <v>33270</v>
      </c>
      <c r="G85" s="122">
        <f t="shared" si="43"/>
        <v>402.6724564351688</v>
      </c>
      <c r="H85" s="83"/>
      <c r="I85" s="220">
        <f t="shared" si="51"/>
        <v>127.47126436781609</v>
      </c>
      <c r="J85" s="231">
        <f t="shared" si="44"/>
        <v>1.5428063464948996</v>
      </c>
      <c r="K85" s="83"/>
      <c r="L85" s="140">
        <v>19970</v>
      </c>
      <c r="M85" s="245">
        <f t="shared" si="52"/>
        <v>6050.91</v>
      </c>
      <c r="N85" s="182"/>
      <c r="O85" s="183">
        <f t="shared" si="45"/>
        <v>76.51340996168582</v>
      </c>
      <c r="P85" s="204">
        <f t="shared" si="46"/>
        <v>23.183563218390805</v>
      </c>
      <c r="Q85" s="58"/>
      <c r="R85" s="20"/>
      <c r="S85" s="20"/>
      <c r="T85" s="20"/>
      <c r="U85" s="20"/>
      <c r="V85" s="2"/>
      <c r="W85" s="83"/>
      <c r="X85" s="132"/>
      <c r="Y85" s="83"/>
      <c r="Z85" s="14"/>
      <c r="AB85" s="284">
        <f t="shared" si="47"/>
        <v>0</v>
      </c>
      <c r="AC85" s="280">
        <v>12</v>
      </c>
      <c r="AD85" s="251">
        <f>'Beregninger CO2'!I12</f>
        <v>78.94200000000001</v>
      </c>
      <c r="AE85" s="281">
        <v>0.9984588193433936</v>
      </c>
      <c r="AF85" s="281">
        <f t="shared" si="48"/>
        <v>0.0015411806566063557</v>
      </c>
      <c r="AG85" s="251"/>
      <c r="AH85" s="282">
        <f t="shared" si="49"/>
        <v>12.103169715514543</v>
      </c>
      <c r="AI85" s="282"/>
      <c r="AJ85" s="283">
        <f t="shared" si="50"/>
        <v>402.6724564351688</v>
      </c>
      <c r="AL85" s="285"/>
      <c r="AM85" s="251"/>
      <c r="AN85" s="251"/>
      <c r="AO85" s="299">
        <f t="shared" si="42"/>
        <v>6050.91</v>
      </c>
    </row>
    <row r="86" spans="1:41" ht="12.75">
      <c r="A86" s="7" t="s">
        <v>33</v>
      </c>
      <c r="B86" s="83"/>
      <c r="C86" s="173">
        <v>330</v>
      </c>
      <c r="D86" s="173">
        <v>330</v>
      </c>
      <c r="E86" s="83"/>
      <c r="F86" s="143">
        <v>64650</v>
      </c>
      <c r="G86" s="122">
        <f t="shared" si="43"/>
        <v>782.4699221080151</v>
      </c>
      <c r="H86" s="83"/>
      <c r="I86" s="220">
        <f t="shared" si="51"/>
        <v>195.9090909090909</v>
      </c>
      <c r="J86" s="231">
        <f t="shared" si="44"/>
        <v>2.371120976084894</v>
      </c>
      <c r="K86" s="83"/>
      <c r="L86" s="140">
        <v>18670</v>
      </c>
      <c r="M86" s="245">
        <f t="shared" si="52"/>
        <v>5657.01</v>
      </c>
      <c r="N86" s="182"/>
      <c r="O86" s="183">
        <f t="shared" si="45"/>
        <v>56.57575757575758</v>
      </c>
      <c r="P86" s="204">
        <f t="shared" si="46"/>
        <v>17.142454545454545</v>
      </c>
      <c r="Q86" s="58"/>
      <c r="R86" s="20"/>
      <c r="S86" s="20"/>
      <c r="T86" s="20"/>
      <c r="U86" s="20"/>
      <c r="V86" s="2"/>
      <c r="W86" s="83"/>
      <c r="X86" s="132"/>
      <c r="Y86" s="83"/>
      <c r="Z86" s="14"/>
      <c r="AB86" s="284">
        <f t="shared" si="47"/>
        <v>0</v>
      </c>
      <c r="AC86" s="280">
        <v>12</v>
      </c>
      <c r="AD86" s="251">
        <f>'Beregninger CO2'!I12</f>
        <v>78.94200000000001</v>
      </c>
      <c r="AE86" s="281">
        <v>0.9984588193433936</v>
      </c>
      <c r="AF86" s="281">
        <f t="shared" si="48"/>
        <v>0.0015411806566063557</v>
      </c>
      <c r="AG86" s="251"/>
      <c r="AH86" s="282">
        <f t="shared" si="49"/>
        <v>12.103169715514543</v>
      </c>
      <c r="AI86" s="282"/>
      <c r="AJ86" s="283">
        <f t="shared" si="50"/>
        <v>782.4699221080151</v>
      </c>
      <c r="AL86" s="285"/>
      <c r="AM86" s="251"/>
      <c r="AN86" s="251"/>
      <c r="AO86" s="299">
        <f t="shared" si="42"/>
        <v>5657.01</v>
      </c>
    </row>
    <row r="87" spans="1:41" ht="12.75">
      <c r="A87" s="7" t="s">
        <v>35</v>
      </c>
      <c r="B87" s="83"/>
      <c r="C87" s="173">
        <v>803</v>
      </c>
      <c r="D87" s="173">
        <v>803</v>
      </c>
      <c r="E87" s="83"/>
      <c r="F87" s="143">
        <v>17900</v>
      </c>
      <c r="G87" s="122">
        <f t="shared" si="43"/>
        <v>1413.0618</v>
      </c>
      <c r="H87" s="83"/>
      <c r="I87" s="220">
        <f t="shared" si="51"/>
        <v>22.29140722291407</v>
      </c>
      <c r="J87" s="231">
        <f t="shared" si="44"/>
        <v>1.7597282689912825</v>
      </c>
      <c r="K87" s="83"/>
      <c r="L87" s="140">
        <v>4969</v>
      </c>
      <c r="M87" s="245">
        <f t="shared" si="52"/>
        <v>1505.607</v>
      </c>
      <c r="N87" s="182"/>
      <c r="O87" s="183">
        <f t="shared" si="45"/>
        <v>6.188044831880449</v>
      </c>
      <c r="P87" s="204">
        <f t="shared" si="46"/>
        <v>1.8749775840597758</v>
      </c>
      <c r="Q87" s="58"/>
      <c r="R87" s="20"/>
      <c r="S87" s="20"/>
      <c r="T87" s="20"/>
      <c r="U87" s="20"/>
      <c r="V87" s="2"/>
      <c r="W87" s="83"/>
      <c r="X87" s="132"/>
      <c r="Y87" s="83"/>
      <c r="Z87" s="14"/>
      <c r="AB87" s="284">
        <f t="shared" si="47"/>
        <v>0</v>
      </c>
      <c r="AC87" s="280">
        <v>12</v>
      </c>
      <c r="AD87" s="251">
        <f>'Beregninger CO2'!I12</f>
        <v>78.94200000000001</v>
      </c>
      <c r="AE87" s="281">
        <v>0</v>
      </c>
      <c r="AF87" s="281">
        <f t="shared" si="48"/>
        <v>1</v>
      </c>
      <c r="AG87" s="251"/>
      <c r="AH87" s="282">
        <f t="shared" si="49"/>
        <v>78.94200000000001</v>
      </c>
      <c r="AI87" s="282"/>
      <c r="AJ87" s="283">
        <f t="shared" si="50"/>
        <v>1413.0618</v>
      </c>
      <c r="AL87" s="285"/>
      <c r="AM87" s="251"/>
      <c r="AN87" s="251"/>
      <c r="AO87" s="299">
        <f t="shared" si="42"/>
        <v>1505.607</v>
      </c>
    </row>
    <row r="88" spans="1:41" ht="12.75">
      <c r="A88" s="10" t="s">
        <v>36</v>
      </c>
      <c r="B88" s="83"/>
      <c r="C88" s="173">
        <v>534</v>
      </c>
      <c r="D88" s="173">
        <v>534</v>
      </c>
      <c r="E88" s="83"/>
      <c r="F88" s="143">
        <v>121700</v>
      </c>
      <c r="G88" s="122">
        <f t="shared" si="43"/>
        <v>1472.95575437812</v>
      </c>
      <c r="H88" s="83"/>
      <c r="I88" s="220">
        <f t="shared" si="51"/>
        <v>227.90262172284645</v>
      </c>
      <c r="J88" s="231">
        <f t="shared" si="44"/>
        <v>2.758344109322322</v>
      </c>
      <c r="K88" s="83"/>
      <c r="L88" s="140">
        <v>16950</v>
      </c>
      <c r="M88" s="245">
        <f t="shared" si="52"/>
        <v>5135.85</v>
      </c>
      <c r="N88" s="182"/>
      <c r="O88" s="183">
        <f t="shared" si="45"/>
        <v>31.741573033707866</v>
      </c>
      <c r="P88" s="204">
        <f t="shared" si="46"/>
        <v>9.617696629213484</v>
      </c>
      <c r="Q88" s="58"/>
      <c r="R88" s="20"/>
      <c r="S88" s="20"/>
      <c r="T88" s="20"/>
      <c r="U88" s="20"/>
      <c r="V88" s="2"/>
      <c r="W88" s="83"/>
      <c r="X88" s="132"/>
      <c r="Y88" s="83"/>
      <c r="Z88" s="14"/>
      <c r="AB88" s="284">
        <f t="shared" si="47"/>
        <v>0</v>
      </c>
      <c r="AC88" s="280">
        <v>12</v>
      </c>
      <c r="AD88" s="251">
        <f>'Beregninger CO2'!I12</f>
        <v>78.94200000000001</v>
      </c>
      <c r="AE88" s="281">
        <v>0.9984588193433936</v>
      </c>
      <c r="AF88" s="281">
        <f t="shared" si="48"/>
        <v>0.0015411806566063557</v>
      </c>
      <c r="AG88" s="251"/>
      <c r="AH88" s="282">
        <f t="shared" si="49"/>
        <v>12.103169715514543</v>
      </c>
      <c r="AI88" s="282"/>
      <c r="AJ88" s="283">
        <f t="shared" si="50"/>
        <v>1472.95575437812</v>
      </c>
      <c r="AL88" s="285"/>
      <c r="AM88" s="251"/>
      <c r="AN88" s="251"/>
      <c r="AO88" s="299">
        <f t="shared" si="42"/>
        <v>5135.85</v>
      </c>
    </row>
    <row r="89" spans="1:41" ht="12.75">
      <c r="A89" s="10" t="s">
        <v>37</v>
      </c>
      <c r="B89" s="83"/>
      <c r="C89" s="173">
        <v>273</v>
      </c>
      <c r="D89" s="173">
        <v>273</v>
      </c>
      <c r="E89" s="83"/>
      <c r="F89" s="143">
        <v>123500</v>
      </c>
      <c r="G89" s="122">
        <f t="shared" si="43"/>
        <v>1494.741459866046</v>
      </c>
      <c r="H89" s="83"/>
      <c r="I89" s="220">
        <f t="shared" si="51"/>
        <v>452.3809523809524</v>
      </c>
      <c r="J89" s="231">
        <f t="shared" si="44"/>
        <v>5.475243442732769</v>
      </c>
      <c r="K89" s="83"/>
      <c r="L89" s="140">
        <v>31207</v>
      </c>
      <c r="M89" s="245">
        <f t="shared" si="52"/>
        <v>9455.721</v>
      </c>
      <c r="N89" s="182"/>
      <c r="O89" s="183">
        <f t="shared" si="45"/>
        <v>114.31135531135531</v>
      </c>
      <c r="P89" s="204">
        <f t="shared" si="46"/>
        <v>34.63634065934066</v>
      </c>
      <c r="Q89" s="58"/>
      <c r="R89" s="20"/>
      <c r="S89" s="20"/>
      <c r="T89" s="20"/>
      <c r="U89" s="20"/>
      <c r="V89" s="2"/>
      <c r="W89" s="83"/>
      <c r="X89" s="132"/>
      <c r="Y89" s="83"/>
      <c r="Z89" s="14"/>
      <c r="AB89" s="284">
        <f t="shared" si="47"/>
        <v>0</v>
      </c>
      <c r="AC89" s="280">
        <v>12</v>
      </c>
      <c r="AD89" s="251">
        <f>'Beregninger CO2'!I12</f>
        <v>78.94200000000001</v>
      </c>
      <c r="AE89" s="281">
        <v>0.9984588193433936</v>
      </c>
      <c r="AF89" s="281">
        <f t="shared" si="48"/>
        <v>0.0015411806566063557</v>
      </c>
      <c r="AG89" s="251"/>
      <c r="AH89" s="282">
        <f t="shared" si="49"/>
        <v>12.103169715514543</v>
      </c>
      <c r="AI89" s="282"/>
      <c r="AJ89" s="283">
        <f t="shared" si="50"/>
        <v>1494.741459866046</v>
      </c>
      <c r="AL89" s="285"/>
      <c r="AM89" s="251"/>
      <c r="AN89" s="251"/>
      <c r="AO89" s="299">
        <f t="shared" si="42"/>
        <v>9455.721</v>
      </c>
    </row>
    <row r="90" spans="1:41" ht="12.75">
      <c r="A90" s="10" t="s">
        <v>38</v>
      </c>
      <c r="B90" s="83"/>
      <c r="C90" s="173">
        <v>126</v>
      </c>
      <c r="D90" s="173">
        <v>126</v>
      </c>
      <c r="E90" s="83"/>
      <c r="F90" s="143">
        <v>21956</v>
      </c>
      <c r="G90" s="122">
        <f t="shared" si="43"/>
        <v>1733.2505520000002</v>
      </c>
      <c r="H90" s="83"/>
      <c r="I90" s="220">
        <f t="shared" si="51"/>
        <v>174.25396825396825</v>
      </c>
      <c r="J90" s="231">
        <f t="shared" si="44"/>
        <v>13.755956761904763</v>
      </c>
      <c r="K90" s="83"/>
      <c r="L90" s="140">
        <v>12420</v>
      </c>
      <c r="M90" s="245">
        <f t="shared" si="52"/>
        <v>3763.26</v>
      </c>
      <c r="N90" s="182"/>
      <c r="O90" s="183">
        <f t="shared" si="45"/>
        <v>98.57142857142857</v>
      </c>
      <c r="P90" s="204">
        <f t="shared" si="46"/>
        <v>29.86714285714286</v>
      </c>
      <c r="Q90" s="58"/>
      <c r="R90" s="20"/>
      <c r="S90" s="20"/>
      <c r="T90" s="20"/>
      <c r="U90" s="20"/>
      <c r="V90" s="2"/>
      <c r="W90" s="83"/>
      <c r="X90" s="132"/>
      <c r="Y90" s="83"/>
      <c r="Z90" s="14"/>
      <c r="AB90" s="284">
        <f t="shared" si="47"/>
        <v>0</v>
      </c>
      <c r="AC90" s="280">
        <v>12</v>
      </c>
      <c r="AD90" s="251">
        <f>'Beregninger CO2'!I12</f>
        <v>78.94200000000001</v>
      </c>
      <c r="AE90" s="281">
        <v>0</v>
      </c>
      <c r="AF90" s="281">
        <f t="shared" si="48"/>
        <v>1</v>
      </c>
      <c r="AG90" s="251"/>
      <c r="AH90" s="282">
        <f t="shared" si="49"/>
        <v>78.94200000000001</v>
      </c>
      <c r="AI90" s="282"/>
      <c r="AJ90" s="283">
        <f t="shared" si="50"/>
        <v>1733.2505520000002</v>
      </c>
      <c r="AL90" s="285"/>
      <c r="AM90" s="251"/>
      <c r="AN90" s="251"/>
      <c r="AO90" s="299">
        <f t="shared" si="42"/>
        <v>3763.26</v>
      </c>
    </row>
    <row r="91" spans="1:41" ht="12.75">
      <c r="A91" s="10" t="s">
        <v>150</v>
      </c>
      <c r="B91" s="83"/>
      <c r="C91" s="173">
        <v>190</v>
      </c>
      <c r="D91" s="173">
        <v>190</v>
      </c>
      <c r="E91" s="83"/>
      <c r="F91" s="173">
        <v>14000</v>
      </c>
      <c r="G91" s="122">
        <f t="shared" si="43"/>
        <v>1105.188</v>
      </c>
      <c r="H91" s="83"/>
      <c r="I91" s="220">
        <f t="shared" si="51"/>
        <v>73.6842105263158</v>
      </c>
      <c r="J91" s="231">
        <f t="shared" si="44"/>
        <v>5.816778947368421</v>
      </c>
      <c r="K91" s="83"/>
      <c r="L91" s="143">
        <v>2127</v>
      </c>
      <c r="M91" s="245">
        <f t="shared" si="52"/>
        <v>644.481</v>
      </c>
      <c r="N91" s="182"/>
      <c r="O91" s="183">
        <f t="shared" si="45"/>
        <v>11.194736842105263</v>
      </c>
      <c r="P91" s="204">
        <f t="shared" si="46"/>
        <v>3.3920052631578947</v>
      </c>
      <c r="Q91" s="58"/>
      <c r="R91" s="20"/>
      <c r="S91" s="20"/>
      <c r="T91" s="20"/>
      <c r="U91" s="20"/>
      <c r="V91" s="2"/>
      <c r="W91" s="83"/>
      <c r="X91" s="132"/>
      <c r="Y91" s="83"/>
      <c r="Z91" s="14"/>
      <c r="AB91" s="284">
        <f t="shared" si="47"/>
        <v>0</v>
      </c>
      <c r="AC91" s="280">
        <v>12</v>
      </c>
      <c r="AD91" s="251">
        <f>'Beregninger CO2'!I12</f>
        <v>78.94200000000001</v>
      </c>
      <c r="AE91" s="281">
        <v>0</v>
      </c>
      <c r="AF91" s="281">
        <f t="shared" si="48"/>
        <v>1</v>
      </c>
      <c r="AG91" s="251"/>
      <c r="AH91" s="282">
        <f t="shared" si="49"/>
        <v>78.94200000000001</v>
      </c>
      <c r="AI91" s="282"/>
      <c r="AJ91" s="283">
        <f t="shared" si="50"/>
        <v>1105.188</v>
      </c>
      <c r="AL91" s="285"/>
      <c r="AM91" s="251"/>
      <c r="AN91" s="251"/>
      <c r="AO91" s="299">
        <f t="shared" si="42"/>
        <v>644.481</v>
      </c>
    </row>
    <row r="92" spans="1:41" ht="12.75">
      <c r="A92" s="10" t="s">
        <v>151</v>
      </c>
      <c r="B92" s="83"/>
      <c r="C92" s="253">
        <v>2922</v>
      </c>
      <c r="D92" s="253">
        <v>2922</v>
      </c>
      <c r="E92" s="83"/>
      <c r="F92" s="173">
        <v>690410</v>
      </c>
      <c r="G92" s="122">
        <f t="shared" si="43"/>
        <v>54502.34622000001</v>
      </c>
      <c r="H92" s="83"/>
      <c r="I92" s="220">
        <f t="shared" si="51"/>
        <v>236.27994524298427</v>
      </c>
      <c r="J92" s="231">
        <f t="shared" si="44"/>
        <v>18.652411437371665</v>
      </c>
      <c r="K92" s="83"/>
      <c r="L92" s="143">
        <v>238270</v>
      </c>
      <c r="M92" s="245">
        <f t="shared" si="52"/>
        <v>72195.81</v>
      </c>
      <c r="N92" s="182"/>
      <c r="O92" s="183">
        <f t="shared" si="45"/>
        <v>81.54346338124572</v>
      </c>
      <c r="P92" s="204">
        <f t="shared" si="46"/>
        <v>24.707669404517453</v>
      </c>
      <c r="Q92" s="58"/>
      <c r="R92" s="20"/>
      <c r="S92" s="20"/>
      <c r="T92" s="20"/>
      <c r="U92" s="20"/>
      <c r="V92" s="2"/>
      <c r="W92" s="83"/>
      <c r="X92" s="132"/>
      <c r="Y92" s="83"/>
      <c r="Z92" s="14"/>
      <c r="AB92" s="293">
        <f t="shared" si="47"/>
        <v>0</v>
      </c>
      <c r="AC92" s="294">
        <v>12</v>
      </c>
      <c r="AD92" s="155">
        <f>'Beregninger CO2'!I12</f>
        <v>78.94200000000001</v>
      </c>
      <c r="AE92" s="295">
        <v>0</v>
      </c>
      <c r="AF92" s="295">
        <f t="shared" si="48"/>
        <v>1</v>
      </c>
      <c r="AG92" s="155"/>
      <c r="AH92" s="296">
        <f t="shared" si="49"/>
        <v>78.94200000000001</v>
      </c>
      <c r="AI92" s="296"/>
      <c r="AJ92" s="297">
        <f t="shared" si="50"/>
        <v>54502.34622000001</v>
      </c>
      <c r="AL92" s="300"/>
      <c r="AM92" s="155"/>
      <c r="AN92" s="155"/>
      <c r="AO92" s="301">
        <f t="shared" si="42"/>
        <v>72195.81</v>
      </c>
    </row>
    <row r="93" spans="1:33" ht="12.75">
      <c r="A93" s="10"/>
      <c r="B93" s="83"/>
      <c r="C93" s="173"/>
      <c r="D93" s="132"/>
      <c r="E93" s="83"/>
      <c r="F93" s="8"/>
      <c r="G93" s="2"/>
      <c r="H93" s="83"/>
      <c r="I93" s="101"/>
      <c r="J93" s="102"/>
      <c r="K93" s="83"/>
      <c r="L93" s="181"/>
      <c r="M93" s="181"/>
      <c r="N93" s="182"/>
      <c r="O93" s="183"/>
      <c r="P93" s="204"/>
      <c r="Q93" s="58"/>
      <c r="R93" s="20"/>
      <c r="S93" s="20"/>
      <c r="T93" s="20"/>
      <c r="U93" s="20"/>
      <c r="V93" s="2"/>
      <c r="W93" s="83"/>
      <c r="X93" s="132"/>
      <c r="Y93" s="83"/>
      <c r="Z93" s="14"/>
      <c r="AC93" s="257"/>
      <c r="AD93" s="258"/>
      <c r="AF93" s="259"/>
      <c r="AG93" s="261"/>
    </row>
    <row r="94" spans="1:33" ht="12.75">
      <c r="A94" s="104" t="s">
        <v>95</v>
      </c>
      <c r="B94" s="83"/>
      <c r="C94" s="132"/>
      <c r="D94" s="132"/>
      <c r="E94" s="83"/>
      <c r="F94" s="2"/>
      <c r="G94" s="2"/>
      <c r="H94" s="83"/>
      <c r="I94" s="105">
        <f>F95/D95</f>
        <v>164.79892400806995</v>
      </c>
      <c r="J94" s="172">
        <f>G95/D95</f>
        <v>9.675705924545873</v>
      </c>
      <c r="K94" s="83"/>
      <c r="L94" s="132"/>
      <c r="M94" s="132"/>
      <c r="N94" s="182"/>
      <c r="O94" s="184">
        <f>L95/C95</f>
        <v>94.56164537099305</v>
      </c>
      <c r="P94" s="184">
        <f>M95/D95</f>
        <v>28.652178547410895</v>
      </c>
      <c r="Q94" s="58"/>
      <c r="R94" s="20"/>
      <c r="S94" s="20"/>
      <c r="T94" s="20"/>
      <c r="U94" s="20"/>
      <c r="V94" s="2"/>
      <c r="W94" s="83"/>
      <c r="X94" s="132"/>
      <c r="Y94" s="83"/>
      <c r="Z94" s="14"/>
      <c r="AC94" s="257"/>
      <c r="AD94" s="258"/>
      <c r="AF94" s="259"/>
      <c r="AG94" s="261"/>
    </row>
    <row r="95" spans="1:33" ht="12.75">
      <c r="A95" s="40" t="s">
        <v>62</v>
      </c>
      <c r="B95" s="83"/>
      <c r="C95" s="174">
        <f>SUM(C82:C94)</f>
        <v>8922</v>
      </c>
      <c r="D95" s="137">
        <f>SUM(D82:D94)</f>
        <v>8922</v>
      </c>
      <c r="E95" s="83"/>
      <c r="F95" s="39">
        <f>SUM(F82:F94)</f>
        <v>1470336</v>
      </c>
      <c r="G95" s="151">
        <f>SUM(G82:G94)</f>
        <v>86326.64825879829</v>
      </c>
      <c r="H95" s="83"/>
      <c r="I95" s="27"/>
      <c r="J95" s="27"/>
      <c r="K95" s="83"/>
      <c r="L95" s="146">
        <f>SUM(L82:L94)</f>
        <v>843679</v>
      </c>
      <c r="M95" s="146">
        <f>SUM(M82:M94)</f>
        <v>255634.737</v>
      </c>
      <c r="N95" s="182"/>
      <c r="O95" s="137"/>
      <c r="P95" s="210"/>
      <c r="Q95" s="58"/>
      <c r="R95" s="26"/>
      <c r="S95" s="26"/>
      <c r="T95" s="26"/>
      <c r="U95" s="26"/>
      <c r="V95" s="26"/>
      <c r="W95" s="83"/>
      <c r="X95" s="137">
        <f>G95+M95</f>
        <v>341961.38525879825</v>
      </c>
      <c r="Y95" s="83"/>
      <c r="Z95" s="14"/>
      <c r="AC95" s="257"/>
      <c r="AD95" s="258"/>
      <c r="AF95" s="259"/>
      <c r="AG95" s="261"/>
    </row>
    <row r="96" spans="1:33" ht="12.75">
      <c r="A96" s="2"/>
      <c r="B96" s="83"/>
      <c r="C96" s="132"/>
      <c r="D96" s="132"/>
      <c r="E96" s="83"/>
      <c r="F96" s="2"/>
      <c r="G96" s="2"/>
      <c r="H96" s="83"/>
      <c r="I96" s="45"/>
      <c r="J96" s="78"/>
      <c r="K96" s="83"/>
      <c r="L96" s="132"/>
      <c r="M96" s="132"/>
      <c r="N96" s="182"/>
      <c r="O96" s="183"/>
      <c r="P96" s="204"/>
      <c r="Q96" s="58"/>
      <c r="R96" s="20"/>
      <c r="S96" s="20"/>
      <c r="T96" s="20"/>
      <c r="U96" s="20"/>
      <c r="V96" s="2"/>
      <c r="W96" s="83"/>
      <c r="X96" s="132"/>
      <c r="Y96" s="83"/>
      <c r="Z96" s="14"/>
      <c r="AC96" s="257"/>
      <c r="AD96" s="258"/>
      <c r="AF96" s="259"/>
      <c r="AG96" s="261"/>
    </row>
    <row r="97" spans="1:33" ht="18">
      <c r="A97" s="28" t="s">
        <v>46</v>
      </c>
      <c r="B97" s="82"/>
      <c r="C97" s="139"/>
      <c r="D97" s="139"/>
      <c r="E97" s="82"/>
      <c r="F97" s="29"/>
      <c r="G97" s="29"/>
      <c r="H97" s="82"/>
      <c r="I97" s="29"/>
      <c r="J97" s="29"/>
      <c r="K97" s="82"/>
      <c r="L97" s="139"/>
      <c r="M97" s="139"/>
      <c r="N97" s="188"/>
      <c r="O97" s="139"/>
      <c r="P97" s="209"/>
      <c r="Q97" s="57"/>
      <c r="R97" s="29"/>
      <c r="S97" s="29"/>
      <c r="T97" s="29"/>
      <c r="U97" s="29"/>
      <c r="V97" s="29"/>
      <c r="W97" s="82"/>
      <c r="X97" s="139"/>
      <c r="Y97" s="82"/>
      <c r="Z97" s="29"/>
      <c r="AC97" s="257"/>
      <c r="AD97" s="258"/>
      <c r="AF97" s="259"/>
      <c r="AG97" s="261"/>
    </row>
    <row r="98" spans="1:33" s="31" customFormat="1" ht="14.25" customHeight="1">
      <c r="A98" s="19"/>
      <c r="B98" s="81"/>
      <c r="C98" s="175"/>
      <c r="D98" s="176"/>
      <c r="E98" s="81"/>
      <c r="F98" s="23"/>
      <c r="G98" s="20"/>
      <c r="H98" s="81"/>
      <c r="I98" s="17"/>
      <c r="J98" s="79"/>
      <c r="K98" s="81"/>
      <c r="L98" s="190"/>
      <c r="M98" s="191"/>
      <c r="N98" s="192"/>
      <c r="O98" s="193"/>
      <c r="P98" s="211"/>
      <c r="Q98" s="56"/>
      <c r="R98" s="319" t="s">
        <v>153</v>
      </c>
      <c r="S98" s="320"/>
      <c r="T98" s="319" t="s">
        <v>185</v>
      </c>
      <c r="U98" s="320"/>
      <c r="V98" s="71" t="s">
        <v>80</v>
      </c>
      <c r="W98" s="81"/>
      <c r="X98" s="199"/>
      <c r="Y98" s="81"/>
      <c r="Z98" s="35"/>
      <c r="AC98" s="262"/>
      <c r="AD98" s="263"/>
      <c r="AF98" s="264"/>
      <c r="AG98" s="265"/>
    </row>
    <row r="99" spans="1:33" s="18" customFormat="1" ht="12.75">
      <c r="A99" s="19"/>
      <c r="B99" s="88"/>
      <c r="C99" s="175"/>
      <c r="D99" s="176"/>
      <c r="E99" s="88"/>
      <c r="F99" s="20"/>
      <c r="G99" s="20"/>
      <c r="H99" s="88"/>
      <c r="I99" s="17"/>
      <c r="J99" s="79"/>
      <c r="K99" s="88"/>
      <c r="L99" s="176"/>
      <c r="M99" s="176"/>
      <c r="N99" s="194"/>
      <c r="O99" s="193"/>
      <c r="P99" s="211"/>
      <c r="Q99" s="63"/>
      <c r="R99" s="93" t="s">
        <v>47</v>
      </c>
      <c r="S99" s="93" t="s">
        <v>48</v>
      </c>
      <c r="T99" s="93" t="s">
        <v>77</v>
      </c>
      <c r="U99" s="93" t="s">
        <v>78</v>
      </c>
      <c r="V99" s="94" t="s">
        <v>81</v>
      </c>
      <c r="W99" s="88"/>
      <c r="X99" s="200"/>
      <c r="Y99" s="88"/>
      <c r="Z99" s="35"/>
      <c r="AC99" s="266"/>
      <c r="AD99" s="267"/>
      <c r="AF99" s="268"/>
      <c r="AG99" s="269"/>
    </row>
    <row r="100" spans="1:33" s="18" customFormat="1" ht="12.75">
      <c r="A100" s="2" t="s">
        <v>49</v>
      </c>
      <c r="B100" s="88"/>
      <c r="C100" s="132"/>
      <c r="D100" s="132"/>
      <c r="E100" s="88"/>
      <c r="F100" s="2"/>
      <c r="G100" s="2"/>
      <c r="H100" s="88"/>
      <c r="I100" s="45"/>
      <c r="J100" s="78"/>
      <c r="K100" s="88"/>
      <c r="L100" s="132"/>
      <c r="M100" s="132"/>
      <c r="N100" s="194"/>
      <c r="O100" s="183"/>
      <c r="P100" s="204"/>
      <c r="Q100" s="63"/>
      <c r="R100" s="305">
        <v>76500</v>
      </c>
      <c r="S100" s="305">
        <v>313846</v>
      </c>
      <c r="T100" s="74"/>
      <c r="U100" s="73"/>
      <c r="V100" s="2">
        <v>1015292</v>
      </c>
      <c r="W100" s="88"/>
      <c r="X100" s="132"/>
      <c r="Y100" s="88"/>
      <c r="Z100" s="35"/>
      <c r="AC100" s="266"/>
      <c r="AD100" s="267"/>
      <c r="AF100" s="268"/>
      <c r="AG100" s="269"/>
    </row>
    <row r="101" spans="1:33" ht="12.75">
      <c r="A101" s="2" t="s">
        <v>52</v>
      </c>
      <c r="B101" s="88"/>
      <c r="C101" s="132"/>
      <c r="D101" s="132"/>
      <c r="E101" s="88"/>
      <c r="F101" s="2"/>
      <c r="G101" s="2"/>
      <c r="H101" s="88"/>
      <c r="I101" s="45"/>
      <c r="J101" s="78"/>
      <c r="K101" s="88"/>
      <c r="L101" s="132"/>
      <c r="M101" s="132"/>
      <c r="N101" s="194"/>
      <c r="O101" s="183"/>
      <c r="P101" s="204"/>
      <c r="Q101" s="63"/>
      <c r="R101" s="74">
        <v>3000</v>
      </c>
      <c r="S101" s="73"/>
      <c r="T101" s="74"/>
      <c r="U101" s="73"/>
      <c r="V101" s="2">
        <v>7200</v>
      </c>
      <c r="W101" s="88"/>
      <c r="X101" s="132"/>
      <c r="Y101" s="88"/>
      <c r="Z101" s="35"/>
      <c r="AC101" s="257"/>
      <c r="AD101" s="258"/>
      <c r="AF101" s="259"/>
      <c r="AG101" s="261"/>
    </row>
    <row r="102" spans="1:33" ht="12.75">
      <c r="A102" s="2" t="s">
        <v>186</v>
      </c>
      <c r="B102" s="89"/>
      <c r="C102" s="132"/>
      <c r="D102" s="132"/>
      <c r="E102" s="89"/>
      <c r="F102" s="2"/>
      <c r="G102" s="2"/>
      <c r="H102" s="89"/>
      <c r="I102" s="45"/>
      <c r="J102" s="78"/>
      <c r="K102" s="89"/>
      <c r="L102" s="132"/>
      <c r="M102" s="132"/>
      <c r="N102" s="195"/>
      <c r="O102" s="183"/>
      <c r="P102" s="204"/>
      <c r="Q102" s="64"/>
      <c r="R102" s="73"/>
      <c r="S102" s="73"/>
      <c r="T102" s="75">
        <v>202241</v>
      </c>
      <c r="U102" s="75">
        <v>26338</v>
      </c>
      <c r="V102" s="2">
        <v>555174</v>
      </c>
      <c r="W102" s="89"/>
      <c r="X102" s="132"/>
      <c r="Y102" s="89"/>
      <c r="Z102" s="35"/>
      <c r="AC102" s="260"/>
      <c r="AD102" s="258"/>
      <c r="AF102" s="259"/>
      <c r="AG102" s="261"/>
    </row>
    <row r="103" spans="1:33" ht="12.75">
      <c r="A103" s="2"/>
      <c r="B103" s="89"/>
      <c r="C103" s="132"/>
      <c r="D103" s="132"/>
      <c r="E103" s="89"/>
      <c r="F103" s="2"/>
      <c r="G103" s="2"/>
      <c r="H103" s="89"/>
      <c r="I103" s="45"/>
      <c r="J103" s="78"/>
      <c r="K103" s="89"/>
      <c r="L103" s="132"/>
      <c r="M103" s="132"/>
      <c r="N103" s="195"/>
      <c r="O103" s="183"/>
      <c r="P103" s="204"/>
      <c r="Q103" s="64"/>
      <c r="R103" s="73"/>
      <c r="S103" s="73"/>
      <c r="T103" s="75"/>
      <c r="U103" s="75"/>
      <c r="V103" s="2"/>
      <c r="W103" s="89"/>
      <c r="X103" s="132"/>
      <c r="Y103" s="89"/>
      <c r="Z103" s="35"/>
      <c r="AC103" s="260"/>
      <c r="AD103" s="258"/>
      <c r="AF103" s="259"/>
      <c r="AG103" s="261"/>
    </row>
    <row r="104" spans="1:33" ht="12.75">
      <c r="A104" s="2"/>
      <c r="B104" s="83"/>
      <c r="C104" s="132"/>
      <c r="D104" s="132"/>
      <c r="E104" s="83"/>
      <c r="F104" s="2"/>
      <c r="G104" s="2"/>
      <c r="H104" s="83"/>
      <c r="I104" s="45"/>
      <c r="J104" s="78"/>
      <c r="K104" s="83"/>
      <c r="L104" s="132"/>
      <c r="M104" s="132"/>
      <c r="N104" s="182"/>
      <c r="O104" s="183"/>
      <c r="P104" s="204"/>
      <c r="Q104" s="58"/>
      <c r="R104" s="72"/>
      <c r="S104" s="72"/>
      <c r="T104" s="72"/>
      <c r="U104" s="72"/>
      <c r="V104" s="2"/>
      <c r="W104" s="83"/>
      <c r="X104" s="132"/>
      <c r="Y104" s="83"/>
      <c r="Z104" s="35"/>
      <c r="AC104" s="260"/>
      <c r="AD104" s="258"/>
      <c r="AF104" s="259"/>
      <c r="AG104" s="261"/>
    </row>
    <row r="105" spans="1:35" ht="12.75">
      <c r="A105" s="27" t="s">
        <v>63</v>
      </c>
      <c r="B105" s="90"/>
      <c r="C105" s="177"/>
      <c r="D105" s="177"/>
      <c r="E105" s="90"/>
      <c r="F105" s="26"/>
      <c r="G105" s="27"/>
      <c r="H105" s="90"/>
      <c r="I105" s="27"/>
      <c r="J105" s="27"/>
      <c r="K105" s="90"/>
      <c r="L105" s="177"/>
      <c r="M105" s="177"/>
      <c r="N105" s="185"/>
      <c r="O105" s="137"/>
      <c r="P105" s="210"/>
      <c r="Q105" s="65"/>
      <c r="R105" s="27">
        <v>79500</v>
      </c>
      <c r="S105" s="27">
        <v>313846</v>
      </c>
      <c r="T105" s="54">
        <v>202241</v>
      </c>
      <c r="U105" s="54">
        <v>26338</v>
      </c>
      <c r="V105" s="27">
        <v>1577666</v>
      </c>
      <c r="W105" s="90"/>
      <c r="X105" s="137"/>
      <c r="Y105" s="90"/>
      <c r="Z105" s="35"/>
      <c r="AC105" s="260">
        <v>43.31339872074429</v>
      </c>
      <c r="AD105" s="258">
        <v>11.908839533244027</v>
      </c>
      <c r="AE105">
        <v>135.94392</v>
      </c>
      <c r="AF105" s="259">
        <v>99.8170585258512</v>
      </c>
      <c r="AG105" s="261">
        <v>-98.8170585258512</v>
      </c>
      <c r="AI105">
        <v>-12244.872966208843</v>
      </c>
    </row>
    <row r="106" spans="1:33" ht="12.75">
      <c r="A106" s="2"/>
      <c r="B106" s="83"/>
      <c r="C106" s="132"/>
      <c r="D106" s="132"/>
      <c r="E106" s="83"/>
      <c r="F106" s="2"/>
      <c r="G106" s="2"/>
      <c r="H106" s="83"/>
      <c r="I106" s="45"/>
      <c r="J106" s="78"/>
      <c r="K106" s="83"/>
      <c r="L106" s="132"/>
      <c r="M106" s="132"/>
      <c r="N106" s="182"/>
      <c r="O106" s="183"/>
      <c r="P106" s="204"/>
      <c r="Q106" s="58"/>
      <c r="R106" s="2"/>
      <c r="S106" s="2"/>
      <c r="T106" s="2"/>
      <c r="U106" s="2"/>
      <c r="V106" s="2"/>
      <c r="W106" s="83"/>
      <c r="X106" s="165"/>
      <c r="Y106" s="83"/>
      <c r="Z106" s="35"/>
      <c r="AC106" s="260"/>
      <c r="AD106" s="258"/>
      <c r="AF106" s="259"/>
      <c r="AG106" s="261"/>
    </row>
    <row r="107" spans="1:26" ht="18">
      <c r="A107" s="28" t="s">
        <v>59</v>
      </c>
      <c r="B107" s="91"/>
      <c r="C107" s="178"/>
      <c r="D107" s="178"/>
      <c r="E107" s="91"/>
      <c r="F107" s="33"/>
      <c r="G107" s="29"/>
      <c r="H107" s="91"/>
      <c r="I107" s="29"/>
      <c r="J107" s="29"/>
      <c r="K107" s="91"/>
      <c r="L107" s="178"/>
      <c r="M107" s="178"/>
      <c r="N107" s="196"/>
      <c r="O107" s="139"/>
      <c r="P107" s="212"/>
      <c r="Q107" s="66"/>
      <c r="R107" s="33"/>
      <c r="S107" s="33"/>
      <c r="T107" s="33"/>
      <c r="U107" s="33"/>
      <c r="V107" s="33"/>
      <c r="W107" s="91"/>
      <c r="X107" s="178"/>
      <c r="Y107" s="91"/>
      <c r="Z107" s="34"/>
    </row>
    <row r="108" spans="1:26" ht="12.75">
      <c r="A108" s="2"/>
      <c r="B108" s="81"/>
      <c r="C108" s="179"/>
      <c r="D108" s="132"/>
      <c r="E108" s="81"/>
      <c r="F108" s="22"/>
      <c r="G108" s="2"/>
      <c r="H108" s="81"/>
      <c r="I108" s="45"/>
      <c r="J108" s="78"/>
      <c r="K108" s="81"/>
      <c r="L108" s="179"/>
      <c r="M108" s="197"/>
      <c r="N108" s="192"/>
      <c r="O108" s="183"/>
      <c r="P108" s="213"/>
      <c r="Q108" s="56"/>
      <c r="R108" s="313" t="s">
        <v>153</v>
      </c>
      <c r="S108" s="314"/>
      <c r="T108" s="313" t="s">
        <v>184</v>
      </c>
      <c r="U108" s="314"/>
      <c r="V108" s="69" t="s">
        <v>82</v>
      </c>
      <c r="W108" s="81"/>
      <c r="X108" s="201"/>
      <c r="Y108" s="81"/>
      <c r="Z108" s="35"/>
    </row>
    <row r="109" spans="1:26" ht="18">
      <c r="A109" s="2" t="s">
        <v>4</v>
      </c>
      <c r="B109" s="88"/>
      <c r="C109" s="3" t="s">
        <v>3</v>
      </c>
      <c r="D109" s="132"/>
      <c r="E109" s="88"/>
      <c r="F109" s="76" t="s">
        <v>84</v>
      </c>
      <c r="G109" s="71" t="s">
        <v>85</v>
      </c>
      <c r="H109" s="88"/>
      <c r="I109" s="76" t="s">
        <v>83</v>
      </c>
      <c r="J109" s="77" t="s">
        <v>93</v>
      </c>
      <c r="K109" s="88"/>
      <c r="L109" s="69" t="s">
        <v>69</v>
      </c>
      <c r="M109" s="70" t="s">
        <v>94</v>
      </c>
      <c r="N109" s="56"/>
      <c r="O109" s="70" t="s">
        <v>86</v>
      </c>
      <c r="P109" s="69" t="s">
        <v>92</v>
      </c>
      <c r="Q109" s="63"/>
      <c r="R109" s="71" t="s">
        <v>47</v>
      </c>
      <c r="S109" s="71" t="s">
        <v>48</v>
      </c>
      <c r="T109" s="71" t="s">
        <v>77</v>
      </c>
      <c r="U109" s="71" t="s">
        <v>78</v>
      </c>
      <c r="V109" s="69">
        <v>2015</v>
      </c>
      <c r="W109" s="88"/>
      <c r="X109" s="202"/>
      <c r="Y109" s="88"/>
      <c r="Z109" s="38"/>
    </row>
    <row r="110" spans="1:26" ht="18">
      <c r="A110" s="2"/>
      <c r="B110" s="88"/>
      <c r="C110" s="3">
        <v>2015</v>
      </c>
      <c r="D110" s="3">
        <v>2015</v>
      </c>
      <c r="E110" s="88"/>
      <c r="F110" s="3">
        <v>2015</v>
      </c>
      <c r="G110" s="3">
        <v>2015</v>
      </c>
      <c r="H110" s="88"/>
      <c r="I110" s="3">
        <v>2015</v>
      </c>
      <c r="J110" s="3">
        <v>2015</v>
      </c>
      <c r="K110" s="51"/>
      <c r="L110" s="3">
        <v>2015</v>
      </c>
      <c r="M110" s="51">
        <v>2015</v>
      </c>
      <c r="N110" s="194"/>
      <c r="O110" s="183"/>
      <c r="P110" s="213"/>
      <c r="Q110" s="63"/>
      <c r="R110" s="71"/>
      <c r="S110" s="71"/>
      <c r="T110" s="71"/>
      <c r="U110" s="71"/>
      <c r="V110" s="69"/>
      <c r="W110" s="88"/>
      <c r="X110" s="202"/>
      <c r="Y110" s="88"/>
      <c r="Z110" s="38"/>
    </row>
    <row r="111" spans="1:26" ht="18">
      <c r="A111" s="106" t="s">
        <v>96</v>
      </c>
      <c r="B111" s="83"/>
      <c r="C111" s="132"/>
      <c r="D111" s="132"/>
      <c r="E111" s="83"/>
      <c r="F111" s="2"/>
      <c r="G111" s="2"/>
      <c r="H111" s="83"/>
      <c r="I111" s="218">
        <f>F112/C112</f>
        <v>117.7215421240875</v>
      </c>
      <c r="J111" s="172">
        <f>G112/D112</f>
        <v>3.696160652899291</v>
      </c>
      <c r="K111" s="83"/>
      <c r="L111" s="132"/>
      <c r="M111" s="132"/>
      <c r="N111" s="182"/>
      <c r="O111" s="217">
        <f>L112/C112</f>
        <v>30.75634935857657</v>
      </c>
      <c r="P111" s="216">
        <f>M112/C112</f>
        <v>7.134395307924573</v>
      </c>
      <c r="Q111" s="58"/>
      <c r="R111" s="2"/>
      <c r="S111" s="2"/>
      <c r="T111" s="2"/>
      <c r="U111" s="2"/>
      <c r="V111" s="2"/>
      <c r="W111" s="83"/>
      <c r="X111" s="132"/>
      <c r="Y111" s="83"/>
      <c r="Z111" s="35"/>
    </row>
    <row r="112" spans="1:26" ht="17.25" customHeight="1">
      <c r="A112" s="36" t="s">
        <v>60</v>
      </c>
      <c r="B112" s="92"/>
      <c r="C112" s="219">
        <f>SUM(C16+C22+C46+C58+C79+C95)</f>
        <v>354524</v>
      </c>
      <c r="D112" s="219">
        <f>SUM(D95,D79,D58,D46,D22,D16)</f>
        <v>354524</v>
      </c>
      <c r="E112" s="92"/>
      <c r="F112" s="168">
        <f>F95+F79+F58+F46+F22+F16</f>
        <v>41735112</v>
      </c>
      <c r="G112" s="168">
        <f>SUM(G95,G79,G58,G46,G22)</f>
        <v>1310377.6593084682</v>
      </c>
      <c r="H112" s="92"/>
      <c r="I112" s="27"/>
      <c r="J112" s="27"/>
      <c r="K112" s="92"/>
      <c r="L112" s="219">
        <f>L95+L79+L58+L46+L22+L16</f>
        <v>10903864</v>
      </c>
      <c r="M112" s="219">
        <f>SUM(M79,M95,M58,M46,M22,M16)</f>
        <v>2529314.3621466514</v>
      </c>
      <c r="N112" s="198"/>
      <c r="O112" s="137"/>
      <c r="P112" s="214"/>
      <c r="Q112" s="67"/>
      <c r="R112" s="37">
        <f>R105</f>
        <v>79500</v>
      </c>
      <c r="S112" s="37">
        <f>SUM(S100:S104)</f>
        <v>313846</v>
      </c>
      <c r="T112" s="53">
        <f>T105</f>
        <v>202241</v>
      </c>
      <c r="U112" s="53">
        <f>U105</f>
        <v>26338</v>
      </c>
      <c r="V112" s="41">
        <f>V105</f>
        <v>1577666</v>
      </c>
      <c r="W112" s="92"/>
      <c r="X112" s="180">
        <f>G112+M112+V112</f>
        <v>5417358.021455119</v>
      </c>
      <c r="Y112" s="92"/>
      <c r="Z112" s="38"/>
    </row>
    <row r="113" spans="1:26" s="31" customFormat="1" ht="18">
      <c r="A113" s="2"/>
      <c r="B113" s="20"/>
      <c r="C113" s="2"/>
      <c r="D113" s="2"/>
      <c r="E113" s="20"/>
      <c r="F113" s="2"/>
      <c r="G113" s="2"/>
      <c r="H113" s="2"/>
      <c r="I113" s="45"/>
      <c r="J113" s="78"/>
      <c r="K113" s="2"/>
      <c r="L113" s="132"/>
      <c r="M113" s="132"/>
      <c r="N113" s="132"/>
      <c r="O113" s="183"/>
      <c r="P113" s="132"/>
      <c r="Q113" s="2"/>
      <c r="R113" s="2"/>
      <c r="S113" s="2"/>
      <c r="T113" s="2"/>
      <c r="U113" s="2"/>
      <c r="V113" s="2"/>
      <c r="W113" s="2"/>
      <c r="X113" s="2"/>
      <c r="Y113" s="2"/>
      <c r="Z113" s="35"/>
    </row>
    <row r="115" ht="12.75">
      <c r="X115" s="107"/>
    </row>
  </sheetData>
  <sheetProtection/>
  <mergeCells count="14">
    <mergeCell ref="AB2:AJ3"/>
    <mergeCell ref="AL2:AP3"/>
    <mergeCell ref="R4:S4"/>
    <mergeCell ref="T4:U4"/>
    <mergeCell ref="R108:S108"/>
    <mergeCell ref="T108:U108"/>
    <mergeCell ref="T98:U98"/>
    <mergeCell ref="R98:S98"/>
    <mergeCell ref="F2:J2"/>
    <mergeCell ref="L2:P2"/>
    <mergeCell ref="R2:V2"/>
    <mergeCell ref="C2:D2"/>
    <mergeCell ref="R3:S3"/>
    <mergeCell ref="T3:U3"/>
  </mergeCells>
  <printOptions/>
  <pageMargins left="0.7480314960629921" right="0.7480314960629921" top="0.984251968503937" bottom="0.984251968503937" header="0" footer="0"/>
  <pageSetup fitToWidth="2" fitToHeight="1" horizontalDpi="600" verticalDpi="600" orientation="landscape" paperSize="8" scale="47" r:id="rId1"/>
  <ignoredErrors>
    <ignoredError sqref="S1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8.8515625" style="0" customWidth="1"/>
    <col min="2" max="2" width="12.57421875" style="0" customWidth="1"/>
    <col min="3" max="3" width="4.8515625" style="0" customWidth="1"/>
    <col min="4" max="5" width="4.421875" style="0" customWidth="1"/>
    <col min="6" max="6" width="4.7109375" style="0" customWidth="1"/>
    <col min="7" max="7" width="23.57421875" style="0" customWidth="1"/>
    <col min="8" max="8" width="21.00390625" style="0" customWidth="1"/>
    <col min="9" max="9" width="19.7109375" style="0" customWidth="1"/>
    <col min="10" max="10" width="5.28125" style="0" customWidth="1"/>
    <col min="11" max="11" width="24.57421875" style="0" customWidth="1"/>
    <col min="12" max="12" width="6.00390625" style="0" customWidth="1"/>
    <col min="13" max="13" width="19.8515625" style="0" customWidth="1"/>
    <col min="14" max="14" width="59.7109375" style="0" customWidth="1"/>
  </cols>
  <sheetData>
    <row r="1" ht="18">
      <c r="A1" s="13" t="s">
        <v>65</v>
      </c>
    </row>
    <row r="2" spans="1:13" ht="12.75">
      <c r="A2" s="1"/>
      <c r="G2" s="321"/>
      <c r="H2" s="322"/>
      <c r="K2" s="147"/>
      <c r="M2" s="155"/>
    </row>
    <row r="3" spans="1:14" ht="12.75">
      <c r="A3" s="2"/>
      <c r="B3" s="3" t="s">
        <v>3</v>
      </c>
      <c r="C3" s="3"/>
      <c r="D3" s="3"/>
      <c r="E3" s="3"/>
      <c r="F3" s="3"/>
      <c r="G3" s="51" t="s">
        <v>0</v>
      </c>
      <c r="H3" s="3" t="s">
        <v>114</v>
      </c>
      <c r="I3" s="3" t="s">
        <v>115</v>
      </c>
      <c r="J3" s="2"/>
      <c r="K3" s="3" t="s">
        <v>2</v>
      </c>
      <c r="L3" s="2"/>
      <c r="M3" t="s">
        <v>1</v>
      </c>
      <c r="N3" s="21" t="s">
        <v>41</v>
      </c>
    </row>
    <row r="4" spans="1:14" ht="12.75">
      <c r="A4" s="2" t="s">
        <v>4</v>
      </c>
      <c r="B4" s="3">
        <v>2015</v>
      </c>
      <c r="C4" s="3"/>
      <c r="D4" s="3"/>
      <c r="E4" s="3"/>
      <c r="F4" s="3"/>
      <c r="G4" s="3">
        <v>2015</v>
      </c>
      <c r="H4" s="3"/>
      <c r="I4" s="3">
        <v>2015</v>
      </c>
      <c r="J4" s="2"/>
      <c r="K4" s="3">
        <v>2015</v>
      </c>
      <c r="L4" s="2"/>
      <c r="M4" s="3">
        <v>2015</v>
      </c>
      <c r="N4" s="17"/>
    </row>
    <row r="5" spans="1:14" s="31" customFormat="1" ht="18">
      <c r="A5" s="28" t="s">
        <v>13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12.75">
      <c r="A6" s="2" t="s">
        <v>122</v>
      </c>
      <c r="B6" s="132"/>
      <c r="C6" s="2"/>
      <c r="D6" s="2"/>
      <c r="E6" s="2"/>
      <c r="F6" s="2"/>
      <c r="G6" s="245"/>
      <c r="H6" s="160" t="s">
        <v>167</v>
      </c>
      <c r="I6" s="233"/>
      <c r="J6" s="2"/>
      <c r="K6" s="121"/>
      <c r="L6" s="2"/>
      <c r="M6" s="149"/>
      <c r="N6" s="234"/>
    </row>
    <row r="7" spans="1:14" ht="12.75">
      <c r="A7" s="2" t="s">
        <v>125</v>
      </c>
      <c r="B7" s="132"/>
      <c r="C7" s="2"/>
      <c r="D7" s="2"/>
      <c r="E7" s="2"/>
      <c r="F7" s="2"/>
      <c r="G7" s="245"/>
      <c r="H7" s="160" t="s">
        <v>167</v>
      </c>
      <c r="I7" s="233"/>
      <c r="J7" s="2"/>
      <c r="K7" s="121"/>
      <c r="L7" s="2"/>
      <c r="M7" s="149"/>
      <c r="N7" s="215"/>
    </row>
    <row r="8" spans="1:14" ht="12.75">
      <c r="A8" s="4" t="s">
        <v>127</v>
      </c>
      <c r="B8" s="132"/>
      <c r="C8" s="2"/>
      <c r="D8" s="2"/>
      <c r="E8" s="2"/>
      <c r="F8" s="2"/>
      <c r="G8" s="245"/>
      <c r="H8" s="160" t="s">
        <v>167</v>
      </c>
      <c r="I8" s="233"/>
      <c r="J8" s="2"/>
      <c r="K8" s="121"/>
      <c r="L8" s="2"/>
      <c r="M8" s="149"/>
      <c r="N8" s="215"/>
    </row>
    <row r="9" spans="1:14" ht="12.75">
      <c r="A9" s="4" t="s">
        <v>126</v>
      </c>
      <c r="B9" s="132"/>
      <c r="C9" s="2"/>
      <c r="D9" s="2"/>
      <c r="E9" s="2"/>
      <c r="F9" s="2"/>
      <c r="G9" s="245"/>
      <c r="H9" s="160" t="s">
        <v>167</v>
      </c>
      <c r="I9" s="222"/>
      <c r="J9" s="2"/>
      <c r="K9" s="121"/>
      <c r="L9" s="2"/>
      <c r="M9" s="149"/>
      <c r="N9" s="215"/>
    </row>
    <row r="10" spans="1:14" ht="12.75">
      <c r="A10" s="244" t="s">
        <v>135</v>
      </c>
      <c r="B10" s="132"/>
      <c r="C10" s="2"/>
      <c r="D10" s="2"/>
      <c r="E10" s="2"/>
      <c r="F10" s="2"/>
      <c r="G10" s="238"/>
      <c r="H10" s="160" t="s">
        <v>167</v>
      </c>
      <c r="I10" s="238"/>
      <c r="J10" s="2"/>
      <c r="K10" s="121"/>
      <c r="L10" s="2"/>
      <c r="M10" s="149"/>
      <c r="N10" s="215"/>
    </row>
    <row r="11" spans="1:14" ht="12.75">
      <c r="A11" s="222" t="s">
        <v>136</v>
      </c>
      <c r="B11" s="132"/>
      <c r="C11" s="2"/>
      <c r="D11" s="2"/>
      <c r="E11" s="2"/>
      <c r="F11" s="2"/>
      <c r="G11" s="227"/>
      <c r="H11" s="160" t="s">
        <v>167</v>
      </c>
      <c r="I11" s="233"/>
      <c r="J11" s="2"/>
      <c r="K11" s="103"/>
      <c r="L11" s="2"/>
      <c r="M11" s="149"/>
      <c r="N11" s="215"/>
    </row>
    <row r="12" spans="1:14" ht="12.75">
      <c r="A12" s="244" t="s">
        <v>134</v>
      </c>
      <c r="B12" s="132"/>
      <c r="C12" s="2"/>
      <c r="D12" s="2"/>
      <c r="E12" s="2"/>
      <c r="F12" s="2"/>
      <c r="G12" s="132"/>
      <c r="H12" s="160" t="s">
        <v>167</v>
      </c>
      <c r="I12" s="122"/>
      <c r="J12" s="2"/>
      <c r="K12" s="103"/>
      <c r="L12" s="2"/>
      <c r="M12" s="149"/>
      <c r="N12" s="215"/>
    </row>
    <row r="13" spans="1:14" ht="12.75">
      <c r="A13" s="2"/>
      <c r="B13" s="132"/>
      <c r="C13" s="2"/>
      <c r="D13" s="2"/>
      <c r="E13" s="2"/>
      <c r="F13" s="2"/>
      <c r="G13" s="132"/>
      <c r="H13" s="2"/>
      <c r="I13" s="2"/>
      <c r="J13" s="2"/>
      <c r="K13" s="2"/>
      <c r="L13" s="2"/>
      <c r="M13" s="2"/>
      <c r="N13" s="215"/>
    </row>
    <row r="14" spans="1:14" ht="12.75">
      <c r="A14" s="27" t="s">
        <v>53</v>
      </c>
      <c r="B14" s="137"/>
      <c r="C14" s="27"/>
      <c r="D14" s="27"/>
      <c r="E14" s="27"/>
      <c r="F14" s="27"/>
      <c r="G14" s="137"/>
      <c r="H14" s="27"/>
      <c r="I14" s="55"/>
      <c r="J14" s="27"/>
      <c r="K14" s="150"/>
      <c r="L14" s="27"/>
      <c r="M14" s="152"/>
      <c r="N14" s="215"/>
    </row>
    <row r="15" spans="1:14" ht="12.75">
      <c r="A15" s="2"/>
      <c r="B15" s="132"/>
      <c r="C15" s="2"/>
      <c r="D15" s="2"/>
      <c r="E15" s="2"/>
      <c r="F15" s="2"/>
      <c r="G15" s="132"/>
      <c r="H15" s="2"/>
      <c r="I15" s="2"/>
      <c r="J15" s="2"/>
      <c r="K15" s="2"/>
      <c r="L15" s="2"/>
      <c r="M15" s="2"/>
      <c r="N15" s="215"/>
    </row>
    <row r="16" spans="1:14" ht="15.75" customHeight="1">
      <c r="A16" s="28" t="s">
        <v>14</v>
      </c>
      <c r="B16" s="141"/>
      <c r="C16" s="5"/>
      <c r="D16" s="5"/>
      <c r="E16" s="5"/>
      <c r="F16" s="5"/>
      <c r="G16" s="141"/>
      <c r="H16" s="5"/>
      <c r="I16" s="5"/>
      <c r="J16" s="5"/>
      <c r="K16" s="5"/>
      <c r="L16" s="5"/>
      <c r="M16" s="5"/>
      <c r="N16" s="15"/>
    </row>
    <row r="17" spans="1:14" ht="12.75">
      <c r="A17" s="2" t="s">
        <v>120</v>
      </c>
      <c r="B17" s="132"/>
      <c r="C17" s="2"/>
      <c r="D17" s="2"/>
      <c r="E17" s="2"/>
      <c r="F17" s="2"/>
      <c r="G17" s="132"/>
      <c r="H17" s="160" t="s">
        <v>167</v>
      </c>
      <c r="I17" s="122"/>
      <c r="J17" s="2"/>
      <c r="K17" s="103"/>
      <c r="L17" s="2"/>
      <c r="M17" s="149"/>
      <c r="N17" s="14"/>
    </row>
    <row r="18" spans="1:14" ht="12.75">
      <c r="A18" s="2"/>
      <c r="B18" s="132"/>
      <c r="C18" s="2"/>
      <c r="D18" s="2"/>
      <c r="E18" s="2"/>
      <c r="F18" s="2"/>
      <c r="G18" s="132"/>
      <c r="H18" s="2"/>
      <c r="I18" s="2"/>
      <c r="J18" s="2"/>
      <c r="K18" s="2"/>
      <c r="L18" s="2"/>
      <c r="M18" s="2"/>
      <c r="N18" s="14"/>
    </row>
    <row r="19" spans="1:14" ht="12.75">
      <c r="A19" s="27" t="s">
        <v>54</v>
      </c>
      <c r="B19" s="137"/>
      <c r="C19" s="27"/>
      <c r="D19" s="27"/>
      <c r="E19" s="27"/>
      <c r="F19" s="27"/>
      <c r="G19" s="137"/>
      <c r="H19" s="27"/>
      <c r="I19" s="55"/>
      <c r="J19" s="27"/>
      <c r="K19" s="152"/>
      <c r="L19" s="27"/>
      <c r="M19" s="152"/>
      <c r="N19" s="14"/>
    </row>
    <row r="20" spans="1:14" ht="12.75">
      <c r="A20" s="2"/>
      <c r="B20" s="132"/>
      <c r="C20" s="2"/>
      <c r="D20" s="2"/>
      <c r="E20" s="2"/>
      <c r="F20" s="2"/>
      <c r="G20" s="132"/>
      <c r="H20" s="2"/>
      <c r="I20" s="2"/>
      <c r="J20" s="2"/>
      <c r="K20" s="2"/>
      <c r="L20" s="2"/>
      <c r="M20" s="2"/>
      <c r="N20" s="14"/>
    </row>
    <row r="21" spans="1:14" s="31" customFormat="1" ht="18">
      <c r="A21" s="28" t="s">
        <v>56</v>
      </c>
      <c r="B21" s="142"/>
      <c r="C21" s="32"/>
      <c r="D21" s="32"/>
      <c r="E21" s="32"/>
      <c r="F21" s="32"/>
      <c r="G21" s="142"/>
      <c r="H21" s="32"/>
      <c r="I21" s="32"/>
      <c r="J21" s="32"/>
      <c r="K21" s="32"/>
      <c r="L21" s="32"/>
      <c r="M21" s="32"/>
      <c r="N21" s="30"/>
    </row>
    <row r="22" spans="1:14" ht="12.75">
      <c r="A22" s="2" t="s">
        <v>7</v>
      </c>
      <c r="B22" s="132"/>
      <c r="C22" s="2"/>
      <c r="D22" s="2"/>
      <c r="E22" s="2"/>
      <c r="F22" s="2"/>
      <c r="G22" s="143"/>
      <c r="H22" s="3"/>
      <c r="I22" s="132"/>
      <c r="J22" s="2"/>
      <c r="K22" s="103"/>
      <c r="L22" s="2"/>
      <c r="M22" s="121"/>
      <c r="N22" s="14"/>
    </row>
    <row r="23" spans="1:14" ht="12.75">
      <c r="A23" s="2" t="s">
        <v>5</v>
      </c>
      <c r="B23" s="132"/>
      <c r="C23" s="2"/>
      <c r="D23" s="2"/>
      <c r="E23" s="2"/>
      <c r="F23" s="2"/>
      <c r="G23" s="143"/>
      <c r="H23" s="3"/>
      <c r="I23" s="132"/>
      <c r="J23" s="2"/>
      <c r="K23" s="103"/>
      <c r="L23" s="2"/>
      <c r="M23" s="121"/>
      <c r="N23" s="14"/>
    </row>
    <row r="24" spans="1:14" ht="12.75">
      <c r="A24" s="2" t="s">
        <v>8</v>
      </c>
      <c r="B24" s="132"/>
      <c r="C24" s="2"/>
      <c r="D24" s="2"/>
      <c r="E24" s="2"/>
      <c r="F24" s="2"/>
      <c r="G24" s="143"/>
      <c r="H24" s="3"/>
      <c r="I24" s="132"/>
      <c r="J24" s="2"/>
      <c r="K24" s="103"/>
      <c r="L24" s="2"/>
      <c r="M24" s="121"/>
      <c r="N24" s="14"/>
    </row>
    <row r="25" spans="1:14" ht="12.75">
      <c r="A25" s="2" t="s">
        <v>6</v>
      </c>
      <c r="B25" s="132"/>
      <c r="C25" s="2"/>
      <c r="D25" s="2"/>
      <c r="E25" s="2"/>
      <c r="F25" s="2"/>
      <c r="G25" s="143"/>
      <c r="H25" s="3"/>
      <c r="I25" s="132"/>
      <c r="J25" s="2"/>
      <c r="K25" s="103"/>
      <c r="L25" s="2"/>
      <c r="M25" s="121"/>
      <c r="N25" s="14"/>
    </row>
    <row r="26" spans="1:14" ht="12.75">
      <c r="A26" s="2" t="s">
        <v>44</v>
      </c>
      <c r="B26" s="132"/>
      <c r="C26" s="2"/>
      <c r="D26" s="2"/>
      <c r="E26" s="2"/>
      <c r="F26" s="2"/>
      <c r="G26" s="133"/>
      <c r="H26" s="3"/>
      <c r="I26" s="132"/>
      <c r="J26" s="2"/>
      <c r="K26" s="103"/>
      <c r="L26" s="2"/>
      <c r="M26" s="121"/>
      <c r="N26" s="14"/>
    </row>
    <row r="27" spans="1:14" ht="12.75">
      <c r="A27" s="2" t="s">
        <v>43</v>
      </c>
      <c r="B27" s="132"/>
      <c r="C27" s="2"/>
      <c r="D27" s="2"/>
      <c r="E27" s="2"/>
      <c r="F27" s="2"/>
      <c r="G27" s="143"/>
      <c r="H27" s="3"/>
      <c r="I27" s="132"/>
      <c r="J27" s="2"/>
      <c r="K27" s="103"/>
      <c r="L27" s="2"/>
      <c r="M27" s="121"/>
      <c r="N27" s="14"/>
    </row>
    <row r="28" spans="1:14" ht="12.75">
      <c r="A28" s="2" t="s">
        <v>45</v>
      </c>
      <c r="B28" s="132"/>
      <c r="C28" s="2"/>
      <c r="D28" s="2"/>
      <c r="E28" s="2"/>
      <c r="F28" s="2"/>
      <c r="G28" s="144"/>
      <c r="H28" s="3"/>
      <c r="I28" s="132"/>
      <c r="J28" s="2"/>
      <c r="K28" s="103"/>
      <c r="L28" s="2"/>
      <c r="M28" s="121"/>
      <c r="N28" s="14"/>
    </row>
    <row r="29" spans="1:14" ht="12.75">
      <c r="A29" s="2" t="s">
        <v>123</v>
      </c>
      <c r="B29" s="132"/>
      <c r="C29" s="2"/>
      <c r="D29" s="2"/>
      <c r="E29" s="2"/>
      <c r="F29" s="2"/>
      <c r="G29" s="132"/>
      <c r="H29" s="160"/>
      <c r="I29" s="132"/>
      <c r="J29" s="2"/>
      <c r="K29" s="103"/>
      <c r="L29" s="2"/>
      <c r="M29" s="121"/>
      <c r="N29" s="14"/>
    </row>
    <row r="30" spans="1:14" ht="12.75">
      <c r="A30" s="2" t="s">
        <v>124</v>
      </c>
      <c r="B30" s="132"/>
      <c r="C30" s="2"/>
      <c r="D30" s="2"/>
      <c r="E30" s="2"/>
      <c r="F30" s="2"/>
      <c r="G30" s="2"/>
      <c r="H30" s="3"/>
      <c r="I30" s="4"/>
      <c r="J30" s="2"/>
      <c r="K30" s="103"/>
      <c r="L30" s="2"/>
      <c r="M30" s="121"/>
      <c r="N30" s="14"/>
    </row>
    <row r="31" spans="1:14" ht="12.75">
      <c r="A31" s="2"/>
      <c r="B31" s="132"/>
      <c r="C31" s="2"/>
      <c r="D31" s="2"/>
      <c r="E31" s="2"/>
      <c r="F31" s="2"/>
      <c r="G31" s="132"/>
      <c r="H31" s="3"/>
      <c r="I31" s="2"/>
      <c r="J31" s="2"/>
      <c r="K31" s="2"/>
      <c r="L31" s="2"/>
      <c r="M31" s="2"/>
      <c r="N31" s="14"/>
    </row>
    <row r="32" spans="1:14" ht="12.75">
      <c r="A32" s="27" t="s">
        <v>55</v>
      </c>
      <c r="B32" s="137"/>
      <c r="C32" s="27"/>
      <c r="D32" s="27"/>
      <c r="E32" s="27"/>
      <c r="F32" s="27"/>
      <c r="G32" s="137"/>
      <c r="H32" s="156"/>
      <c r="I32" s="151"/>
      <c r="J32" s="27"/>
      <c r="K32" s="152"/>
      <c r="L32" s="27"/>
      <c r="M32" s="150"/>
      <c r="N32" s="14"/>
    </row>
    <row r="33" spans="1:14" ht="12.75">
      <c r="A33" s="2"/>
      <c r="B33" s="132"/>
      <c r="C33" s="2"/>
      <c r="D33" s="2"/>
      <c r="E33" s="2"/>
      <c r="F33" s="2"/>
      <c r="G33" s="132"/>
      <c r="H33" s="3"/>
      <c r="I33" s="2"/>
      <c r="J33" s="2"/>
      <c r="K33" s="2"/>
      <c r="L33" s="2"/>
      <c r="M33" s="2"/>
      <c r="N33" s="14"/>
    </row>
    <row r="34" spans="1:14" s="31" customFormat="1" ht="18">
      <c r="A34" s="28" t="s">
        <v>12</v>
      </c>
      <c r="B34" s="139"/>
      <c r="C34" s="29"/>
      <c r="D34" s="29"/>
      <c r="E34" s="29"/>
      <c r="F34" s="29"/>
      <c r="G34" s="139"/>
      <c r="H34" s="157"/>
      <c r="I34" s="29"/>
      <c r="J34" s="29"/>
      <c r="K34" s="29"/>
      <c r="L34" s="29"/>
      <c r="M34" s="29"/>
      <c r="N34" s="30"/>
    </row>
    <row r="35" spans="1:14" ht="12.75">
      <c r="A35" s="2" t="s">
        <v>15</v>
      </c>
      <c r="B35" s="165"/>
      <c r="C35" s="4"/>
      <c r="D35" s="4"/>
      <c r="E35" s="4"/>
      <c r="F35" s="4"/>
      <c r="G35" s="134"/>
      <c r="H35" s="3"/>
      <c r="I35" s="132"/>
      <c r="J35" s="2"/>
      <c r="K35" s="103"/>
      <c r="L35" s="2"/>
      <c r="M35" s="121"/>
      <c r="N35" s="14"/>
    </row>
    <row r="36" spans="1:14" ht="12.75">
      <c r="A36" s="2" t="s">
        <v>9</v>
      </c>
      <c r="B36" s="165"/>
      <c r="C36" s="4"/>
      <c r="D36" s="4"/>
      <c r="E36" s="4"/>
      <c r="F36" s="4"/>
      <c r="G36" s="134"/>
      <c r="H36" s="3"/>
      <c r="I36" s="132"/>
      <c r="J36" s="2"/>
      <c r="K36" s="103"/>
      <c r="L36" s="2"/>
      <c r="M36" s="121"/>
      <c r="N36" s="14"/>
    </row>
    <row r="37" spans="1:14" ht="12.75">
      <c r="A37" s="4" t="s">
        <v>10</v>
      </c>
      <c r="B37" s="165"/>
      <c r="C37" s="4"/>
      <c r="D37" s="4"/>
      <c r="E37" s="4"/>
      <c r="F37" s="4"/>
      <c r="G37" s="250"/>
      <c r="H37" s="3"/>
      <c r="I37" s="249"/>
      <c r="J37" s="2"/>
      <c r="K37" s="103"/>
      <c r="L37" s="2"/>
      <c r="M37" s="121"/>
      <c r="N37" s="14"/>
    </row>
    <row r="38" spans="1:14" ht="12.75">
      <c r="A38" s="4" t="s">
        <v>18</v>
      </c>
      <c r="B38" s="165"/>
      <c r="C38" s="4"/>
      <c r="D38" s="4"/>
      <c r="E38" s="4"/>
      <c r="F38" s="4"/>
      <c r="G38" s="134"/>
      <c r="H38" s="3"/>
      <c r="I38" s="132"/>
      <c r="J38" s="2"/>
      <c r="K38" s="103"/>
      <c r="L38" s="2"/>
      <c r="M38" s="121"/>
      <c r="N38" s="14"/>
    </row>
    <row r="39" spans="1:14" ht="12.75">
      <c r="A39" s="4" t="s">
        <v>17</v>
      </c>
      <c r="B39" s="165"/>
      <c r="C39" s="4"/>
      <c r="D39" s="4"/>
      <c r="E39" s="4"/>
      <c r="F39" s="4"/>
      <c r="G39" s="135"/>
      <c r="H39" s="3"/>
      <c r="I39" s="132"/>
      <c r="J39" s="2"/>
      <c r="K39" s="103"/>
      <c r="L39" s="2"/>
      <c r="M39" s="121"/>
      <c r="N39" s="14"/>
    </row>
    <row r="40" spans="1:14" ht="12.75">
      <c r="A40" s="4" t="s">
        <v>16</v>
      </c>
      <c r="B40" s="165"/>
      <c r="C40" s="4"/>
      <c r="D40" s="4"/>
      <c r="E40" s="4"/>
      <c r="F40" s="4"/>
      <c r="G40" s="136"/>
      <c r="H40" s="3"/>
      <c r="I40" s="132"/>
      <c r="J40" s="2"/>
      <c r="K40" s="103"/>
      <c r="L40" s="2"/>
      <c r="M40" s="121"/>
      <c r="N40" s="14"/>
    </row>
    <row r="41" spans="1:14" ht="12.75">
      <c r="A41" s="4"/>
      <c r="B41" s="165"/>
      <c r="C41" s="4"/>
      <c r="D41" s="4"/>
      <c r="E41" s="4"/>
      <c r="F41" s="4"/>
      <c r="G41" s="132"/>
      <c r="H41" s="3"/>
      <c r="I41" s="2"/>
      <c r="J41" s="2"/>
      <c r="K41" s="2"/>
      <c r="L41" s="2"/>
      <c r="M41" s="2"/>
      <c r="N41" s="14"/>
    </row>
    <row r="42" spans="1:14" ht="12.75">
      <c r="A42" s="27" t="s">
        <v>57</v>
      </c>
      <c r="B42" s="137"/>
      <c r="C42" s="27"/>
      <c r="D42" s="27"/>
      <c r="E42" s="27"/>
      <c r="F42" s="27"/>
      <c r="G42" s="137"/>
      <c r="H42" s="156"/>
      <c r="I42" s="151"/>
      <c r="J42" s="27"/>
      <c r="K42" s="152"/>
      <c r="L42" s="27"/>
      <c r="M42" s="150"/>
      <c r="N42" s="14"/>
    </row>
    <row r="43" spans="1:14" ht="12.75">
      <c r="A43" s="2"/>
      <c r="B43" s="132"/>
      <c r="C43" s="2"/>
      <c r="D43" s="2"/>
      <c r="E43" s="2"/>
      <c r="F43" s="2"/>
      <c r="G43" s="138"/>
      <c r="H43" s="3"/>
      <c r="I43" s="2"/>
      <c r="J43" s="2"/>
      <c r="K43" s="2"/>
      <c r="L43" s="2"/>
      <c r="M43" s="2"/>
      <c r="N43" s="14"/>
    </row>
    <row r="44" spans="1:14" s="31" customFormat="1" ht="18">
      <c r="A44" s="28" t="s">
        <v>19</v>
      </c>
      <c r="B44" s="139"/>
      <c r="C44" s="29"/>
      <c r="D44" s="29"/>
      <c r="E44" s="29"/>
      <c r="F44" s="29"/>
      <c r="G44" s="139"/>
      <c r="H44" s="157"/>
      <c r="I44" s="29"/>
      <c r="J44" s="29"/>
      <c r="K44" s="29"/>
      <c r="L44" s="29"/>
      <c r="M44" s="29"/>
      <c r="N44" s="30"/>
    </row>
    <row r="45" spans="1:14" ht="12.75">
      <c r="A45" s="2" t="s">
        <v>20</v>
      </c>
      <c r="B45" s="132"/>
      <c r="C45" s="2"/>
      <c r="D45" s="2"/>
      <c r="E45" s="2"/>
      <c r="F45" s="2"/>
      <c r="G45" s="140"/>
      <c r="H45" s="3"/>
      <c r="I45" s="132"/>
      <c r="J45" s="2"/>
      <c r="K45" s="149"/>
      <c r="L45" s="2"/>
      <c r="M45" s="121"/>
      <c r="N45" s="235"/>
    </row>
    <row r="46" spans="1:14" ht="12.75">
      <c r="A46" s="2"/>
      <c r="B46" s="132"/>
      <c r="C46" s="2"/>
      <c r="D46" s="2"/>
      <c r="E46" s="2"/>
      <c r="F46" s="2"/>
      <c r="G46" s="132"/>
      <c r="H46" s="3"/>
      <c r="I46" s="2"/>
      <c r="J46" s="2"/>
      <c r="K46" s="2"/>
      <c r="L46" s="2"/>
      <c r="M46" s="2"/>
      <c r="N46" s="14"/>
    </row>
    <row r="47" spans="1:14" ht="12.75">
      <c r="A47" s="27" t="s">
        <v>58</v>
      </c>
      <c r="B47" s="137"/>
      <c r="C47" s="27"/>
      <c r="D47" s="27"/>
      <c r="E47" s="27"/>
      <c r="F47" s="27"/>
      <c r="G47" s="137"/>
      <c r="H47" s="156"/>
      <c r="I47" s="151"/>
      <c r="J47" s="27"/>
      <c r="K47" s="150"/>
      <c r="L47" s="27"/>
      <c r="M47" s="150"/>
      <c r="N47" s="14"/>
    </row>
    <row r="48" spans="1:14" ht="12.75">
      <c r="A48" s="2"/>
      <c r="B48" s="132"/>
      <c r="C48" s="2"/>
      <c r="D48" s="2"/>
      <c r="E48" s="2"/>
      <c r="F48" s="2"/>
      <c r="G48" s="132"/>
      <c r="H48" s="3"/>
      <c r="I48" s="2"/>
      <c r="J48" s="2"/>
      <c r="K48" s="2"/>
      <c r="L48" s="2"/>
      <c r="M48" s="2"/>
      <c r="N48" s="14"/>
    </row>
    <row r="49" spans="1:14" s="31" customFormat="1" ht="18">
      <c r="A49" s="28" t="s">
        <v>39</v>
      </c>
      <c r="B49" s="139"/>
      <c r="C49" s="29"/>
      <c r="D49" s="29"/>
      <c r="E49" s="29"/>
      <c r="F49" s="29"/>
      <c r="G49" s="139"/>
      <c r="H49" s="157"/>
      <c r="I49" s="29"/>
      <c r="J49" s="29"/>
      <c r="K49" s="29"/>
      <c r="L49" s="29"/>
      <c r="M49" s="29"/>
      <c r="N49" s="30"/>
    </row>
    <row r="50" spans="1:14" ht="12.75">
      <c r="A50" s="7" t="s">
        <v>118</v>
      </c>
      <c r="B50" s="166"/>
      <c r="C50" s="8"/>
      <c r="D50" s="8"/>
      <c r="E50" s="8"/>
      <c r="F50" s="8"/>
      <c r="G50" s="140"/>
      <c r="H50" s="160"/>
      <c r="I50" s="148"/>
      <c r="J50" s="2"/>
      <c r="K50" s="148"/>
      <c r="L50" s="2"/>
      <c r="M50" s="121"/>
      <c r="N50" s="215"/>
    </row>
    <row r="51" spans="1:14" ht="12.75">
      <c r="A51" s="7" t="s">
        <v>129</v>
      </c>
      <c r="B51" s="166"/>
      <c r="C51" s="8"/>
      <c r="D51" s="8"/>
      <c r="E51" s="8"/>
      <c r="F51" s="8"/>
      <c r="G51" s="140"/>
      <c r="H51" s="160"/>
      <c r="I51" s="148"/>
      <c r="J51" s="2"/>
      <c r="K51" s="148"/>
      <c r="L51" s="2"/>
      <c r="M51" s="121"/>
      <c r="N51" s="14"/>
    </row>
    <row r="52" spans="1:14" ht="12.75">
      <c r="A52" s="7" t="s">
        <v>21</v>
      </c>
      <c r="B52" s="166"/>
      <c r="C52" s="8"/>
      <c r="D52" s="8"/>
      <c r="E52" s="8"/>
      <c r="F52" s="8"/>
      <c r="G52" s="140"/>
      <c r="H52" s="160"/>
      <c r="I52" s="148"/>
      <c r="J52" s="2"/>
      <c r="K52" s="148"/>
      <c r="L52" s="2"/>
      <c r="M52" s="121"/>
      <c r="N52" s="14"/>
    </row>
    <row r="53" spans="1:14" ht="12.75">
      <c r="A53" s="7" t="s">
        <v>22</v>
      </c>
      <c r="B53" s="166"/>
      <c r="C53" s="8"/>
      <c r="D53" s="8"/>
      <c r="E53" s="8"/>
      <c r="F53" s="8"/>
      <c r="G53" s="140"/>
      <c r="H53" s="160"/>
      <c r="I53" s="148"/>
      <c r="J53" s="2"/>
      <c r="K53" s="148"/>
      <c r="L53" s="2"/>
      <c r="M53" s="121"/>
      <c r="N53" s="14"/>
    </row>
    <row r="54" spans="1:14" ht="12.75">
      <c r="A54" s="7" t="s">
        <v>23</v>
      </c>
      <c r="B54" s="166"/>
      <c r="C54" s="8"/>
      <c r="D54" s="8"/>
      <c r="E54" s="8"/>
      <c r="F54" s="8"/>
      <c r="G54" s="140"/>
      <c r="H54" s="160"/>
      <c r="I54" s="148"/>
      <c r="J54" s="2"/>
      <c r="K54" s="148"/>
      <c r="L54" s="2"/>
      <c r="M54" s="121"/>
      <c r="N54" s="14"/>
    </row>
    <row r="55" spans="1:14" ht="12.75">
      <c r="A55" s="7" t="s">
        <v>24</v>
      </c>
      <c r="B55" s="166"/>
      <c r="C55" s="8"/>
      <c r="D55" s="8"/>
      <c r="E55" s="8"/>
      <c r="F55" s="8"/>
      <c r="G55" s="143"/>
      <c r="H55" s="160"/>
      <c r="I55" s="148"/>
      <c r="J55" s="2"/>
      <c r="K55" s="148"/>
      <c r="L55" s="2"/>
      <c r="M55" s="121"/>
      <c r="N55" s="14"/>
    </row>
    <row r="56" spans="1:14" ht="12.75">
      <c r="A56" s="7" t="s">
        <v>25</v>
      </c>
      <c r="B56" s="166"/>
      <c r="C56" s="8"/>
      <c r="D56" s="8"/>
      <c r="E56" s="8"/>
      <c r="F56" s="8"/>
      <c r="G56" s="140"/>
      <c r="H56" s="160"/>
      <c r="I56" s="148"/>
      <c r="J56" s="2"/>
      <c r="K56" s="148"/>
      <c r="L56" s="2"/>
      <c r="M56" s="121"/>
      <c r="N56" s="14"/>
    </row>
    <row r="57" spans="1:14" ht="12.75">
      <c r="A57" s="7" t="s">
        <v>26</v>
      </c>
      <c r="B57" s="166"/>
      <c r="C57" s="8"/>
      <c r="D57" s="8"/>
      <c r="E57" s="8"/>
      <c r="F57" s="8"/>
      <c r="G57" s="140"/>
      <c r="H57" s="160"/>
      <c r="I57" s="148"/>
      <c r="J57" s="2"/>
      <c r="K57" s="148"/>
      <c r="L57" s="2"/>
      <c r="M57" s="121"/>
      <c r="N57" s="14"/>
    </row>
    <row r="58" spans="1:14" ht="12.75">
      <c r="A58" s="7" t="s">
        <v>27</v>
      </c>
      <c r="B58" s="166"/>
      <c r="C58" s="8"/>
      <c r="D58" s="8"/>
      <c r="E58" s="8"/>
      <c r="F58" s="8"/>
      <c r="G58" s="140"/>
      <c r="H58" s="160"/>
      <c r="I58" s="148"/>
      <c r="J58" s="2"/>
      <c r="K58" s="148"/>
      <c r="L58" s="2"/>
      <c r="M58" s="121"/>
      <c r="N58" s="14"/>
    </row>
    <row r="59" spans="1:14" ht="12.75">
      <c r="A59" s="7" t="s">
        <v>28</v>
      </c>
      <c r="B59" s="166"/>
      <c r="C59" s="8"/>
      <c r="D59" s="8"/>
      <c r="E59" s="8"/>
      <c r="F59" s="8"/>
      <c r="G59" s="140"/>
      <c r="H59" s="160"/>
      <c r="I59" s="148"/>
      <c r="J59" s="2"/>
      <c r="K59" s="148"/>
      <c r="L59" s="2"/>
      <c r="M59" s="121"/>
      <c r="N59" s="14"/>
    </row>
    <row r="60" spans="1:14" ht="12.75">
      <c r="A60" s="7" t="s">
        <v>119</v>
      </c>
      <c r="B60" s="166"/>
      <c r="C60" s="8"/>
      <c r="D60" s="8"/>
      <c r="E60" s="8"/>
      <c r="F60" s="8"/>
      <c r="G60" s="140"/>
      <c r="H60" s="159"/>
      <c r="I60" s="132"/>
      <c r="J60" s="2"/>
      <c r="K60" s="148"/>
      <c r="L60" s="2"/>
      <c r="M60" s="121"/>
      <c r="N60" s="14"/>
    </row>
    <row r="61" spans="1:14" ht="12.75">
      <c r="A61" s="7" t="s">
        <v>130</v>
      </c>
      <c r="B61" s="166"/>
      <c r="C61" s="8"/>
      <c r="D61" s="8"/>
      <c r="E61" s="8"/>
      <c r="F61" s="8"/>
      <c r="G61" s="140"/>
      <c r="H61" s="158"/>
      <c r="I61" s="132"/>
      <c r="J61" s="2"/>
      <c r="K61" s="148"/>
      <c r="L61" s="2"/>
      <c r="M61" s="121"/>
      <c r="N61" s="14"/>
    </row>
    <row r="62" spans="1:14" ht="12.75">
      <c r="A62" s="7" t="s">
        <v>131</v>
      </c>
      <c r="B62" s="166"/>
      <c r="C62" s="8"/>
      <c r="D62" s="8"/>
      <c r="E62" s="8"/>
      <c r="F62" s="8"/>
      <c r="G62" s="140"/>
      <c r="H62" s="158"/>
      <c r="I62" s="132"/>
      <c r="J62" s="2"/>
      <c r="K62" s="148"/>
      <c r="L62" s="2"/>
      <c r="M62" s="121"/>
      <c r="N62" s="14"/>
    </row>
    <row r="63" spans="1:14" ht="12.75">
      <c r="A63" s="7" t="s">
        <v>132</v>
      </c>
      <c r="B63" s="166"/>
      <c r="C63" s="8"/>
      <c r="D63" s="8"/>
      <c r="E63" s="8"/>
      <c r="F63" s="8"/>
      <c r="G63" s="140"/>
      <c r="H63" s="158"/>
      <c r="I63" s="132"/>
      <c r="J63" s="2"/>
      <c r="K63" s="148"/>
      <c r="L63" s="2"/>
      <c r="M63" s="121"/>
      <c r="N63" s="14"/>
    </row>
    <row r="64" spans="1:14" ht="12.75">
      <c r="A64" s="7" t="s">
        <v>128</v>
      </c>
      <c r="B64" s="166"/>
      <c r="C64" s="8"/>
      <c r="D64" s="8"/>
      <c r="E64" s="8"/>
      <c r="F64" s="8"/>
      <c r="G64" s="140"/>
      <c r="H64" s="158"/>
      <c r="I64" s="132"/>
      <c r="J64" s="2"/>
      <c r="K64" s="148"/>
      <c r="L64" s="2"/>
      <c r="M64" s="121"/>
      <c r="N64" s="215"/>
    </row>
    <row r="65" spans="1:14" ht="12.75">
      <c r="A65" s="10" t="s">
        <v>133</v>
      </c>
      <c r="B65" s="166"/>
      <c r="C65" s="8"/>
      <c r="D65" s="8"/>
      <c r="E65" s="8"/>
      <c r="F65" s="8"/>
      <c r="G65" s="173"/>
      <c r="H65" s="158"/>
      <c r="I65" s="173"/>
      <c r="J65" s="2"/>
      <c r="K65" s="148"/>
      <c r="L65" s="2"/>
      <c r="M65" s="121"/>
      <c r="N65" s="246"/>
    </row>
    <row r="66" spans="1:14" s="325" customFormat="1" ht="12.75">
      <c r="A66" s="323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</row>
    <row r="67" spans="1:14" ht="12.75">
      <c r="A67" s="27" t="s">
        <v>61</v>
      </c>
      <c r="B67" s="137"/>
      <c r="C67" s="27"/>
      <c r="D67" s="27"/>
      <c r="E67" s="27"/>
      <c r="F67" s="27"/>
      <c r="G67" s="146"/>
      <c r="H67" s="156"/>
      <c r="I67" s="137"/>
      <c r="J67" s="27"/>
      <c r="K67" s="151"/>
      <c r="L67" s="27"/>
      <c r="M67" s="150"/>
      <c r="N67" s="14"/>
    </row>
    <row r="68" spans="1:14" ht="12.75">
      <c r="A68" s="2"/>
      <c r="B68" s="2"/>
      <c r="C68" s="2"/>
      <c r="D68" s="2"/>
      <c r="E68" s="2"/>
      <c r="F68" s="2"/>
      <c r="G68" s="132"/>
      <c r="H68" s="3"/>
      <c r="I68" s="2"/>
      <c r="J68" s="2"/>
      <c r="K68" s="2"/>
      <c r="L68" s="2"/>
      <c r="M68" s="2"/>
      <c r="N68" s="14"/>
    </row>
    <row r="69" spans="1:14" ht="15" customHeight="1">
      <c r="A69" s="28" t="s">
        <v>40</v>
      </c>
      <c r="B69" s="29"/>
      <c r="C69" s="29"/>
      <c r="D69" s="29"/>
      <c r="E69" s="29"/>
      <c r="F69" s="29"/>
      <c r="G69" s="139"/>
      <c r="H69" s="157"/>
      <c r="I69" s="29"/>
      <c r="J69" s="29"/>
      <c r="K69" s="29"/>
      <c r="L69" s="29"/>
      <c r="M69" s="29"/>
      <c r="N69" s="30"/>
    </row>
    <row r="70" spans="1:14" ht="12.75">
      <c r="A70" s="7" t="s">
        <v>29</v>
      </c>
      <c r="B70" s="9"/>
      <c r="C70" s="2"/>
      <c r="D70" s="2"/>
      <c r="E70" s="2"/>
      <c r="F70" s="2"/>
      <c r="G70" s="143"/>
      <c r="H70" s="158"/>
      <c r="I70" s="132"/>
      <c r="J70" s="2"/>
      <c r="K70" s="149"/>
      <c r="L70" s="2"/>
      <c r="M70" s="149"/>
      <c r="N70" s="14"/>
    </row>
    <row r="71" spans="1:14" ht="12.75">
      <c r="A71" s="10" t="s">
        <v>30</v>
      </c>
      <c r="B71" s="11"/>
      <c r="C71" s="2"/>
      <c r="D71" s="2"/>
      <c r="E71" s="2"/>
      <c r="F71" s="2"/>
      <c r="G71" s="140"/>
      <c r="H71" s="159"/>
      <c r="I71" s="132"/>
      <c r="J71" s="2"/>
      <c r="K71" s="149"/>
      <c r="L71" s="2"/>
      <c r="M71" s="149"/>
      <c r="N71" s="14"/>
    </row>
    <row r="72" spans="1:14" ht="12.75">
      <c r="A72" s="7" t="s">
        <v>31</v>
      </c>
      <c r="B72" s="9"/>
      <c r="C72" s="2"/>
      <c r="D72" s="2"/>
      <c r="E72" s="2"/>
      <c r="F72" s="2"/>
      <c r="G72" s="140"/>
      <c r="H72" s="159"/>
      <c r="I72" s="132"/>
      <c r="J72" s="2"/>
      <c r="K72" s="149"/>
      <c r="L72" s="2"/>
      <c r="M72" s="149"/>
      <c r="N72" s="14"/>
    </row>
    <row r="73" spans="1:14" ht="12.75">
      <c r="A73" s="12" t="s">
        <v>32</v>
      </c>
      <c r="B73" s="9"/>
      <c r="C73" s="2"/>
      <c r="D73" s="2"/>
      <c r="E73" s="2"/>
      <c r="F73" s="2"/>
      <c r="G73" s="143"/>
      <c r="H73" s="158"/>
      <c r="I73" s="132"/>
      <c r="J73" s="2"/>
      <c r="K73" s="149"/>
      <c r="L73" s="2"/>
      <c r="M73" s="149"/>
      <c r="N73" s="14"/>
    </row>
    <row r="74" spans="1:14" ht="12.75">
      <c r="A74" s="7" t="s">
        <v>33</v>
      </c>
      <c r="B74" s="9"/>
      <c r="C74" s="2"/>
      <c r="D74" s="2"/>
      <c r="E74" s="2"/>
      <c r="F74" s="2"/>
      <c r="G74" s="143"/>
      <c r="H74" s="158"/>
      <c r="I74" s="132"/>
      <c r="J74" s="2"/>
      <c r="K74" s="149"/>
      <c r="L74" s="2"/>
      <c r="M74" s="149"/>
      <c r="N74" s="14"/>
    </row>
    <row r="75" spans="1:14" ht="12.75">
      <c r="A75" s="12" t="s">
        <v>34</v>
      </c>
      <c r="B75" s="9"/>
      <c r="C75" s="2"/>
      <c r="D75" s="2"/>
      <c r="E75" s="2"/>
      <c r="F75" s="2"/>
      <c r="G75" s="143"/>
      <c r="H75" s="158"/>
      <c r="I75" s="132"/>
      <c r="J75" s="2"/>
      <c r="K75" s="149"/>
      <c r="L75" s="2"/>
      <c r="M75" s="149"/>
      <c r="N75" s="14"/>
    </row>
    <row r="76" spans="1:14" ht="12.75">
      <c r="A76" s="7" t="s">
        <v>35</v>
      </c>
      <c r="B76" s="9"/>
      <c r="C76" s="2"/>
      <c r="D76" s="2"/>
      <c r="E76" s="2"/>
      <c r="F76" s="2"/>
      <c r="G76" s="143"/>
      <c r="H76" s="158"/>
      <c r="I76" s="132"/>
      <c r="J76" s="2"/>
      <c r="K76" s="149"/>
      <c r="L76" s="2"/>
      <c r="M76" s="149"/>
      <c r="N76" s="14"/>
    </row>
    <row r="77" spans="1:14" ht="12.75">
      <c r="A77" s="10" t="s">
        <v>36</v>
      </c>
      <c r="B77" s="9"/>
      <c r="C77" s="2"/>
      <c r="D77" s="2"/>
      <c r="E77" s="2"/>
      <c r="F77" s="2"/>
      <c r="G77" s="143"/>
      <c r="H77" s="158"/>
      <c r="I77" s="132"/>
      <c r="J77" s="2"/>
      <c r="K77" s="149"/>
      <c r="L77" s="2"/>
      <c r="M77" s="149"/>
      <c r="N77" s="14"/>
    </row>
    <row r="78" spans="1:14" ht="12.75">
      <c r="A78" s="10" t="s">
        <v>37</v>
      </c>
      <c r="B78" s="9"/>
      <c r="C78" s="2"/>
      <c r="D78" s="2"/>
      <c r="E78" s="2"/>
      <c r="F78" s="2"/>
      <c r="G78" s="143"/>
      <c r="H78" s="158"/>
      <c r="I78" s="165"/>
      <c r="J78" s="2"/>
      <c r="K78" s="149"/>
      <c r="L78" s="2"/>
      <c r="M78" s="149"/>
      <c r="N78" s="14"/>
    </row>
    <row r="79" spans="1:14" ht="12.75">
      <c r="A79" s="10" t="s">
        <v>38</v>
      </c>
      <c r="B79" s="9"/>
      <c r="C79" s="2"/>
      <c r="D79" s="2"/>
      <c r="E79" s="2"/>
      <c r="F79" s="2"/>
      <c r="G79" s="143"/>
      <c r="H79" s="158"/>
      <c r="I79" s="132"/>
      <c r="J79" s="2"/>
      <c r="K79" s="149"/>
      <c r="L79" s="2"/>
      <c r="M79" s="149"/>
      <c r="N79" s="14"/>
    </row>
    <row r="80" spans="1:14" ht="12.75">
      <c r="A80" s="10" t="s">
        <v>133</v>
      </c>
      <c r="B80" s="9"/>
      <c r="C80" s="2"/>
      <c r="D80" s="2"/>
      <c r="E80" s="2"/>
      <c r="F80" s="2"/>
      <c r="G80" s="145"/>
      <c r="H80" s="3"/>
      <c r="I80" s="2"/>
      <c r="J80" s="2"/>
      <c r="K80" s="2"/>
      <c r="L80" s="2"/>
      <c r="M80" s="2"/>
      <c r="N80" s="14"/>
    </row>
    <row r="81" spans="1:14" ht="12.75">
      <c r="A81" s="10"/>
      <c r="B81" s="9"/>
      <c r="C81" s="2"/>
      <c r="D81" s="2"/>
      <c r="E81" s="2"/>
      <c r="F81" s="2"/>
      <c r="G81" s="145"/>
      <c r="H81" s="3"/>
      <c r="I81" s="2"/>
      <c r="J81" s="2"/>
      <c r="K81" s="2"/>
      <c r="L81" s="2"/>
      <c r="M81" s="2"/>
      <c r="N81" s="14"/>
    </row>
    <row r="82" spans="1:14" ht="12.75">
      <c r="A82" s="40" t="s">
        <v>62</v>
      </c>
      <c r="B82" s="46"/>
      <c r="C82" s="26"/>
      <c r="D82" s="26"/>
      <c r="E82" s="26"/>
      <c r="F82" s="26"/>
      <c r="G82" s="146"/>
      <c r="H82" s="161"/>
      <c r="I82" s="151"/>
      <c r="J82" s="26"/>
      <c r="K82" s="167"/>
      <c r="L82" s="26"/>
      <c r="M82" s="167"/>
      <c r="N82" s="14"/>
    </row>
    <row r="83" spans="1:14" ht="12.75">
      <c r="A83" s="2"/>
      <c r="B83" s="2"/>
      <c r="C83" s="2"/>
      <c r="D83" s="2"/>
      <c r="E83" s="2"/>
      <c r="F83" s="2"/>
      <c r="G83" s="2"/>
      <c r="H83" s="3"/>
      <c r="I83" s="2"/>
      <c r="J83" s="2"/>
      <c r="K83" s="2"/>
      <c r="L83" s="2"/>
      <c r="M83" s="2"/>
      <c r="N83" s="14"/>
    </row>
    <row r="84" spans="1:14" ht="12.75">
      <c r="A84" s="2"/>
      <c r="B84" s="2"/>
      <c r="C84" s="2"/>
      <c r="D84" s="2"/>
      <c r="E84" s="2"/>
      <c r="F84" s="2"/>
      <c r="G84" s="2"/>
      <c r="H84" s="3"/>
      <c r="I84" s="2"/>
      <c r="J84" s="2"/>
      <c r="K84" s="2"/>
      <c r="L84" s="2"/>
      <c r="M84" s="2"/>
      <c r="N84" s="35"/>
    </row>
    <row r="85" spans="1:14" ht="18">
      <c r="A85" s="33" t="s">
        <v>59</v>
      </c>
      <c r="B85" s="33"/>
      <c r="C85" s="33"/>
      <c r="D85" s="33"/>
      <c r="E85" s="33"/>
      <c r="F85" s="33"/>
      <c r="G85" s="33"/>
      <c r="H85" s="162"/>
      <c r="I85" s="33"/>
      <c r="J85" s="33"/>
      <c r="K85" s="33"/>
      <c r="L85" s="33"/>
      <c r="M85" s="33"/>
      <c r="N85" s="34"/>
    </row>
    <row r="86" spans="1:14" ht="12.75">
      <c r="A86" s="2"/>
      <c r="B86" s="3"/>
      <c r="C86" s="23"/>
      <c r="D86" s="23"/>
      <c r="E86" s="24"/>
      <c r="F86" s="24"/>
      <c r="G86" s="3"/>
      <c r="H86" s="3"/>
      <c r="I86" s="3"/>
      <c r="J86" s="2"/>
      <c r="K86" s="3"/>
      <c r="L86" s="2"/>
      <c r="M86" s="3"/>
      <c r="N86" s="16" t="s">
        <v>41</v>
      </c>
    </row>
    <row r="87" spans="1:14" ht="12.75">
      <c r="A87" s="2" t="s">
        <v>4</v>
      </c>
      <c r="B87" s="3"/>
      <c r="C87" s="21"/>
      <c r="D87" s="21"/>
      <c r="E87" s="21"/>
      <c r="F87" s="21"/>
      <c r="G87" s="3"/>
      <c r="H87" s="3"/>
      <c r="I87" s="3"/>
      <c r="J87" s="2"/>
      <c r="K87" s="3"/>
      <c r="L87" s="2"/>
      <c r="M87" s="3"/>
      <c r="N87" s="17"/>
    </row>
    <row r="88" spans="1:14" ht="12.75">
      <c r="A88" s="2"/>
      <c r="B88" s="2"/>
      <c r="C88" s="2"/>
      <c r="D88" s="2"/>
      <c r="E88" s="2"/>
      <c r="F88" s="2"/>
      <c r="G88" s="2"/>
      <c r="H88" s="3"/>
      <c r="I88" s="2"/>
      <c r="J88" s="2"/>
      <c r="K88" s="2"/>
      <c r="L88" s="2"/>
      <c r="M88" s="2"/>
      <c r="N88" s="35"/>
    </row>
    <row r="89" spans="1:14" ht="18">
      <c r="A89" s="36" t="s">
        <v>60</v>
      </c>
      <c r="B89" s="168"/>
      <c r="C89" s="37"/>
      <c r="D89" s="37"/>
      <c r="E89" s="37"/>
      <c r="F89" s="37"/>
      <c r="G89" s="168"/>
      <c r="H89" s="163"/>
      <c r="I89" s="168"/>
      <c r="J89" s="37"/>
      <c r="K89" s="168"/>
      <c r="L89" s="37"/>
      <c r="M89" s="168"/>
      <c r="N89" s="38"/>
    </row>
    <row r="90" spans="1:14" s="31" customFormat="1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5"/>
    </row>
  </sheetData>
  <sheetProtection/>
  <mergeCells count="2">
    <mergeCell ref="G2:H2"/>
    <mergeCell ref="A66:IV6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zoomScale="80" zoomScaleNormal="80" zoomScalePageLayoutView="0" workbookViewId="0" topLeftCell="A48">
      <selection activeCell="N3" sqref="N3:N84"/>
    </sheetView>
  </sheetViews>
  <sheetFormatPr defaultColWidth="9.140625" defaultRowHeight="12.75"/>
  <cols>
    <col min="1" max="1" width="38.8515625" style="0" customWidth="1"/>
    <col min="2" max="2" width="12.57421875" style="0" customWidth="1"/>
    <col min="3" max="3" width="4.8515625" style="0" customWidth="1"/>
    <col min="4" max="5" width="4.421875" style="0" customWidth="1"/>
    <col min="6" max="6" width="4.7109375" style="0" customWidth="1"/>
    <col min="7" max="7" width="23.57421875" style="0" customWidth="1"/>
    <col min="8" max="8" width="8.7109375" style="0" customWidth="1"/>
    <col min="9" max="9" width="23.7109375" style="0" customWidth="1"/>
    <col min="10" max="10" width="7.140625" style="0" customWidth="1"/>
    <col min="11" max="11" width="21.421875" style="0" customWidth="1"/>
    <col min="12" max="12" width="6.00390625" style="0" customWidth="1"/>
    <col min="13" max="13" width="20.140625" style="0" customWidth="1"/>
    <col min="14" max="14" width="59.7109375" style="0" customWidth="1"/>
  </cols>
  <sheetData>
    <row r="1" s="43" customFormat="1" ht="23.25">
      <c r="A1" s="42" t="s">
        <v>64</v>
      </c>
    </row>
    <row r="2" spans="1:13" ht="12.75">
      <c r="A2" s="1"/>
      <c r="K2" s="155"/>
      <c r="M2" s="155"/>
    </row>
    <row r="3" spans="1:14" ht="12.75">
      <c r="A3" s="2"/>
      <c r="B3" s="3" t="s">
        <v>3</v>
      </c>
      <c r="C3" s="3"/>
      <c r="D3" s="3"/>
      <c r="E3" s="3"/>
      <c r="F3" s="3"/>
      <c r="G3" s="3" t="s">
        <v>69</v>
      </c>
      <c r="H3" s="3"/>
      <c r="I3" s="3" t="s">
        <v>70</v>
      </c>
      <c r="J3" s="2"/>
      <c r="K3" t="s">
        <v>71</v>
      </c>
      <c r="L3" s="2"/>
      <c r="M3" s="2" t="s">
        <v>1</v>
      </c>
      <c r="N3" s="16" t="s">
        <v>41</v>
      </c>
    </row>
    <row r="4" spans="1:14" ht="12.75">
      <c r="A4" s="2" t="s">
        <v>4</v>
      </c>
      <c r="B4" s="3">
        <v>2015</v>
      </c>
      <c r="C4" s="3"/>
      <c r="D4" s="3"/>
      <c r="E4" s="3"/>
      <c r="F4" s="3"/>
      <c r="G4" s="3">
        <v>2015</v>
      </c>
      <c r="H4" s="3"/>
      <c r="I4" s="3">
        <v>2015</v>
      </c>
      <c r="J4" s="2"/>
      <c r="K4" s="3">
        <v>2015</v>
      </c>
      <c r="L4" s="2"/>
      <c r="M4" s="3">
        <v>2015</v>
      </c>
      <c r="N4" s="17"/>
    </row>
    <row r="5" spans="1:14" s="31" customFormat="1" ht="18">
      <c r="A5" s="28" t="s">
        <v>13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12.75">
      <c r="A6" s="2" t="s">
        <v>122</v>
      </c>
      <c r="B6" s="132"/>
      <c r="C6" s="2"/>
      <c r="D6" s="2"/>
      <c r="E6" s="2"/>
      <c r="F6" s="2"/>
      <c r="G6" s="245"/>
      <c r="H6" s="222"/>
      <c r="I6" s="245"/>
      <c r="J6" s="222"/>
      <c r="K6" s="223"/>
      <c r="L6" s="222"/>
      <c r="M6" s="224"/>
      <c r="N6" s="235"/>
    </row>
    <row r="7" spans="1:14" ht="12.75">
      <c r="A7" s="2" t="s">
        <v>125</v>
      </c>
      <c r="B7" s="132"/>
      <c r="C7" s="2"/>
      <c r="D7" s="2"/>
      <c r="E7" s="2"/>
      <c r="F7" s="2"/>
      <c r="G7" s="245"/>
      <c r="H7" s="2"/>
      <c r="I7" s="245"/>
      <c r="J7" s="132"/>
      <c r="K7" s="223"/>
      <c r="L7" s="236"/>
      <c r="M7" s="224"/>
      <c r="N7" s="14"/>
    </row>
    <row r="8" spans="1:14" ht="12.75">
      <c r="A8" s="4" t="s">
        <v>127</v>
      </c>
      <c r="B8" s="132"/>
      <c r="C8" s="2"/>
      <c r="D8" s="2"/>
      <c r="E8" s="2"/>
      <c r="F8" s="2"/>
      <c r="G8" s="245"/>
      <c r="H8" s="222"/>
      <c r="I8" s="245"/>
      <c r="J8" s="221"/>
      <c r="K8" s="223"/>
      <c r="L8" s="221"/>
      <c r="M8" s="224"/>
      <c r="N8" s="234"/>
    </row>
    <row r="9" spans="1:14" ht="12.75">
      <c r="A9" s="4" t="s">
        <v>126</v>
      </c>
      <c r="B9" s="132"/>
      <c r="C9" s="2"/>
      <c r="D9" s="2"/>
      <c r="E9" s="2"/>
      <c r="F9" s="2"/>
      <c r="G9" s="245"/>
      <c r="H9" s="2"/>
      <c r="I9" s="245"/>
      <c r="J9" s="132"/>
      <c r="K9" s="223"/>
      <c r="L9" s="236"/>
      <c r="M9" s="224"/>
      <c r="N9" s="215"/>
    </row>
    <row r="10" spans="1:14" ht="12.75">
      <c r="A10" s="244" t="s">
        <v>135</v>
      </c>
      <c r="B10" s="132"/>
      <c r="C10" s="2"/>
      <c r="D10" s="2"/>
      <c r="E10" s="2"/>
      <c r="F10" s="2"/>
      <c r="G10" s="245"/>
      <c r="H10" s="2"/>
      <c r="I10" s="245"/>
      <c r="J10" s="132"/>
      <c r="K10" s="223"/>
      <c r="L10" s="236"/>
      <c r="M10" s="224"/>
      <c r="N10" s="215"/>
    </row>
    <row r="11" spans="1:14" ht="12.75">
      <c r="A11" s="222" t="s">
        <v>136</v>
      </c>
      <c r="B11" s="132"/>
      <c r="C11" s="2"/>
      <c r="D11" s="2"/>
      <c r="E11" s="2"/>
      <c r="F11" s="2"/>
      <c r="G11" s="237"/>
      <c r="H11" s="222"/>
      <c r="I11" s="245"/>
      <c r="J11" s="222"/>
      <c r="K11" s="223"/>
      <c r="L11" s="222"/>
      <c r="M11" s="224"/>
      <c r="N11" s="14"/>
    </row>
    <row r="12" spans="1:14" ht="12.75">
      <c r="A12" s="244" t="s">
        <v>134</v>
      </c>
      <c r="B12" s="132"/>
      <c r="C12" s="2"/>
      <c r="D12" s="2"/>
      <c r="E12" s="2"/>
      <c r="F12" s="2"/>
      <c r="G12" s="132"/>
      <c r="H12" s="2"/>
      <c r="I12" s="132"/>
      <c r="J12" s="2"/>
      <c r="K12" s="223"/>
      <c r="L12" s="222"/>
      <c r="M12" s="224"/>
      <c r="N12" s="14"/>
    </row>
    <row r="13" spans="1:14" ht="12.75">
      <c r="A13" s="2"/>
      <c r="B13" s="124"/>
      <c r="C13" s="2"/>
      <c r="D13" s="2"/>
      <c r="E13" s="2"/>
      <c r="F13" s="2"/>
      <c r="G13" s="2"/>
      <c r="H13" s="2"/>
      <c r="I13" s="2"/>
      <c r="J13" s="2"/>
      <c r="K13" s="121"/>
      <c r="L13" s="2"/>
      <c r="M13" s="2"/>
      <c r="N13" s="14"/>
    </row>
    <row r="14" spans="1:14" ht="12.75">
      <c r="A14" s="27" t="s">
        <v>53</v>
      </c>
      <c r="B14" s="125"/>
      <c r="C14" s="27"/>
      <c r="D14" s="27"/>
      <c r="E14" s="27"/>
      <c r="F14" s="27"/>
      <c r="G14" s="137"/>
      <c r="H14" s="27"/>
      <c r="I14" s="151"/>
      <c r="J14" s="27"/>
      <c r="K14" s="150"/>
      <c r="L14" s="27"/>
      <c r="M14" s="167"/>
      <c r="N14" s="14"/>
    </row>
    <row r="15" spans="1:14" ht="12.75">
      <c r="A15" s="2"/>
      <c r="B15" s="124"/>
      <c r="C15" s="2"/>
      <c r="D15" s="2"/>
      <c r="E15" s="2"/>
      <c r="F15" s="2"/>
      <c r="G15" s="131"/>
      <c r="H15" s="2"/>
      <c r="I15" s="2"/>
      <c r="J15" s="2"/>
      <c r="K15" s="2"/>
      <c r="L15" s="2"/>
      <c r="M15" s="2"/>
      <c r="N15" s="14"/>
    </row>
    <row r="16" spans="1:14" ht="15.75" customHeight="1">
      <c r="A16" s="28" t="s">
        <v>14</v>
      </c>
      <c r="B16" s="12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</row>
    <row r="17" spans="1:14" ht="12.75">
      <c r="A17" s="2" t="s">
        <v>120</v>
      </c>
      <c r="B17" s="132"/>
      <c r="C17" s="2"/>
      <c r="D17" s="2"/>
      <c r="E17" s="2"/>
      <c r="F17" s="2"/>
      <c r="G17" s="122"/>
      <c r="H17" s="2"/>
      <c r="I17" s="165"/>
      <c r="J17" s="2"/>
      <c r="K17" s="121"/>
      <c r="L17" s="2"/>
      <c r="M17" s="149"/>
      <c r="N17" s="14"/>
    </row>
    <row r="18" spans="1:14" ht="12.75">
      <c r="A18" s="2"/>
      <c r="B18" s="12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4"/>
    </row>
    <row r="19" spans="1:14" ht="12.75">
      <c r="A19" s="27" t="s">
        <v>54</v>
      </c>
      <c r="B19" s="125"/>
      <c r="C19" s="27"/>
      <c r="D19" s="27"/>
      <c r="E19" s="27"/>
      <c r="F19" s="27"/>
      <c r="G19" s="55"/>
      <c r="H19" s="27"/>
      <c r="I19" s="151"/>
      <c r="J19" s="27"/>
      <c r="K19" s="150"/>
      <c r="L19" s="27"/>
      <c r="M19" s="152"/>
      <c r="N19" s="14"/>
    </row>
    <row r="20" spans="1:14" ht="12.75">
      <c r="A20" s="2"/>
      <c r="B20" s="1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s="31" customFormat="1" ht="18">
      <c r="A21" s="28" t="s">
        <v>56</v>
      </c>
      <c r="B21" s="1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0"/>
    </row>
    <row r="22" spans="1:14" ht="12.75">
      <c r="A22" s="2" t="s">
        <v>7</v>
      </c>
      <c r="B22" s="132"/>
      <c r="C22" s="2"/>
      <c r="D22" s="2"/>
      <c r="E22" s="2"/>
      <c r="F22" s="2"/>
      <c r="G22" s="132"/>
      <c r="H22" s="3"/>
      <c r="I22" s="132"/>
      <c r="J22" s="2"/>
      <c r="K22" s="121"/>
      <c r="L22" s="2"/>
      <c r="M22" s="170"/>
      <c r="N22" s="14"/>
    </row>
    <row r="23" spans="1:14" ht="12.75">
      <c r="A23" s="2" t="s">
        <v>5</v>
      </c>
      <c r="B23" s="132"/>
      <c r="C23" s="2"/>
      <c r="D23" s="2"/>
      <c r="E23" s="2"/>
      <c r="F23" s="2"/>
      <c r="G23" s="132"/>
      <c r="H23" s="3"/>
      <c r="I23" s="132"/>
      <c r="J23" s="2"/>
      <c r="K23" s="121"/>
      <c r="L23" s="2"/>
      <c r="M23" s="170"/>
      <c r="N23" s="14"/>
    </row>
    <row r="24" spans="1:14" ht="12.75">
      <c r="A24" s="2" t="s">
        <v>8</v>
      </c>
      <c r="B24" s="132"/>
      <c r="C24" s="2"/>
      <c r="D24" s="2"/>
      <c r="E24" s="2"/>
      <c r="F24" s="2"/>
      <c r="G24" s="132"/>
      <c r="H24" s="3"/>
      <c r="I24" s="132"/>
      <c r="J24" s="2"/>
      <c r="K24" s="121"/>
      <c r="L24" s="2"/>
      <c r="M24" s="170"/>
      <c r="N24" s="14"/>
    </row>
    <row r="25" spans="1:14" ht="12.75">
      <c r="A25" s="2" t="s">
        <v>6</v>
      </c>
      <c r="B25" s="132"/>
      <c r="C25" s="2"/>
      <c r="D25" s="2"/>
      <c r="E25" s="2"/>
      <c r="F25" s="2"/>
      <c r="G25" s="132"/>
      <c r="H25" s="3"/>
      <c r="I25" s="132"/>
      <c r="J25" s="2"/>
      <c r="K25" s="121"/>
      <c r="L25" s="2"/>
      <c r="M25" s="170"/>
      <c r="N25" s="14"/>
    </row>
    <row r="26" spans="1:14" ht="12.75">
      <c r="A26" s="2" t="s">
        <v>44</v>
      </c>
      <c r="B26" s="132"/>
      <c r="C26" s="2"/>
      <c r="D26" s="2"/>
      <c r="E26" s="2"/>
      <c r="F26" s="2"/>
      <c r="G26" s="132"/>
      <c r="H26" s="3"/>
      <c r="I26" s="132"/>
      <c r="J26" s="2"/>
      <c r="K26" s="121"/>
      <c r="L26" s="2"/>
      <c r="M26" s="170"/>
      <c r="N26" s="14"/>
    </row>
    <row r="27" spans="1:14" ht="12.75">
      <c r="A27" s="2" t="s">
        <v>43</v>
      </c>
      <c r="B27" s="132"/>
      <c r="C27" s="2"/>
      <c r="D27" s="2"/>
      <c r="E27" s="2"/>
      <c r="F27" s="2"/>
      <c r="G27" s="132"/>
      <c r="H27" s="3"/>
      <c r="I27" s="132"/>
      <c r="J27" s="2"/>
      <c r="K27" s="121"/>
      <c r="L27" s="2"/>
      <c r="M27" s="170"/>
      <c r="N27" s="14"/>
    </row>
    <row r="28" spans="1:14" ht="12.75">
      <c r="A28" s="2" t="s">
        <v>45</v>
      </c>
      <c r="B28" s="132"/>
      <c r="C28" s="2"/>
      <c r="D28" s="2"/>
      <c r="E28" s="2"/>
      <c r="F28" s="2"/>
      <c r="G28" s="236"/>
      <c r="H28" s="226"/>
      <c r="I28" s="132"/>
      <c r="J28" s="222"/>
      <c r="K28" s="223"/>
      <c r="L28" s="222"/>
      <c r="M28" s="225"/>
      <c r="N28" s="14"/>
    </row>
    <row r="29" spans="1:14" ht="12.75">
      <c r="A29" s="2" t="s">
        <v>123</v>
      </c>
      <c r="B29" s="132"/>
      <c r="C29" s="2"/>
      <c r="D29" s="2"/>
      <c r="E29" s="2"/>
      <c r="F29" s="2"/>
      <c r="G29" s="236"/>
      <c r="H29" s="3"/>
      <c r="I29" s="132"/>
      <c r="J29" s="2"/>
      <c r="K29" s="223"/>
      <c r="L29" s="222"/>
      <c r="M29" s="225"/>
      <c r="N29" s="14"/>
    </row>
    <row r="30" spans="1:14" ht="12.75">
      <c r="A30" s="2" t="s">
        <v>124</v>
      </c>
      <c r="B30" s="132"/>
      <c r="C30" s="2"/>
      <c r="D30" s="2"/>
      <c r="E30" s="2"/>
      <c r="F30" s="2"/>
      <c r="G30" s="236"/>
      <c r="H30" s="3"/>
      <c r="I30" s="132"/>
      <c r="J30" s="2"/>
      <c r="K30" s="223"/>
      <c r="L30" s="222"/>
      <c r="M30" s="225"/>
      <c r="N30" s="14"/>
    </row>
    <row r="31" spans="1:14" ht="12.75">
      <c r="A31" s="2"/>
      <c r="B31" s="124"/>
      <c r="C31" s="2"/>
      <c r="D31" s="2"/>
      <c r="E31" s="2"/>
      <c r="F31" s="2"/>
      <c r="G31" s="2"/>
      <c r="H31" s="3"/>
      <c r="I31" s="2"/>
      <c r="J31" s="2"/>
      <c r="K31" s="2"/>
      <c r="L31" s="2"/>
      <c r="M31" s="2"/>
      <c r="N31" s="14"/>
    </row>
    <row r="32" spans="1:14" ht="12.75">
      <c r="A32" s="27" t="s">
        <v>55</v>
      </c>
      <c r="B32" s="125"/>
      <c r="C32" s="27"/>
      <c r="D32" s="27"/>
      <c r="E32" s="27"/>
      <c r="F32" s="27"/>
      <c r="G32" s="55"/>
      <c r="H32" s="156"/>
      <c r="I32" s="151"/>
      <c r="J32" s="27"/>
      <c r="K32" s="150"/>
      <c r="L32" s="27"/>
      <c r="M32" s="152"/>
      <c r="N32" s="14"/>
    </row>
    <row r="33" spans="1:14" ht="12.75">
      <c r="A33" s="2"/>
      <c r="B33" s="124"/>
      <c r="C33" s="2"/>
      <c r="D33" s="2"/>
      <c r="E33" s="2"/>
      <c r="F33" s="2"/>
      <c r="G33" s="2"/>
      <c r="H33" s="3"/>
      <c r="I33" s="2"/>
      <c r="J33" s="2"/>
      <c r="K33" s="2"/>
      <c r="L33" s="2"/>
      <c r="M33" s="2"/>
      <c r="N33" s="14"/>
    </row>
    <row r="34" spans="1:14" s="31" customFormat="1" ht="18">
      <c r="A34" s="28" t="s">
        <v>12</v>
      </c>
      <c r="B34" s="128"/>
      <c r="C34" s="29"/>
      <c r="D34" s="29"/>
      <c r="E34" s="29"/>
      <c r="F34" s="29"/>
      <c r="G34" s="29"/>
      <c r="H34" s="157"/>
      <c r="I34" s="29"/>
      <c r="J34" s="29"/>
      <c r="K34" s="29"/>
      <c r="L34" s="29"/>
      <c r="M34" s="29"/>
      <c r="N34" s="30"/>
    </row>
    <row r="35" spans="1:14" ht="12.75">
      <c r="A35" s="2" t="s">
        <v>15</v>
      </c>
      <c r="B35" s="165"/>
      <c r="C35" s="4"/>
      <c r="D35" s="4"/>
      <c r="E35" s="4"/>
      <c r="F35" s="4"/>
      <c r="G35" s="140"/>
      <c r="H35" s="158"/>
      <c r="I35" s="145"/>
      <c r="J35" s="2"/>
      <c r="K35" s="153"/>
      <c r="L35" s="2"/>
      <c r="M35" s="148"/>
      <c r="N35" s="14"/>
    </row>
    <row r="36" spans="1:14" ht="12.75">
      <c r="A36" s="2" t="s">
        <v>9</v>
      </c>
      <c r="B36" s="165"/>
      <c r="C36" s="4"/>
      <c r="D36" s="4"/>
      <c r="E36" s="4"/>
      <c r="F36" s="4"/>
      <c r="G36" s="140"/>
      <c r="H36" s="158"/>
      <c r="I36" s="145"/>
      <c r="J36" s="2"/>
      <c r="K36" s="153"/>
      <c r="L36" s="2"/>
      <c r="M36" s="148"/>
      <c r="N36" s="14"/>
    </row>
    <row r="37" spans="1:14" ht="12.75">
      <c r="A37" s="4" t="s">
        <v>10</v>
      </c>
      <c r="B37" s="165"/>
      <c r="C37" s="4"/>
      <c r="D37" s="4"/>
      <c r="E37" s="4"/>
      <c r="F37" s="4"/>
      <c r="G37" s="140"/>
      <c r="H37" s="158"/>
      <c r="I37" s="145"/>
      <c r="J37" s="2"/>
      <c r="K37" s="153"/>
      <c r="L37" s="2"/>
      <c r="M37" s="248"/>
      <c r="N37" s="14"/>
    </row>
    <row r="38" spans="1:14" ht="12.75">
      <c r="A38" s="4" t="s">
        <v>18</v>
      </c>
      <c r="B38" s="165"/>
      <c r="C38" s="4"/>
      <c r="D38" s="4"/>
      <c r="E38" s="4"/>
      <c r="F38" s="4"/>
      <c r="G38" s="140"/>
      <c r="H38" s="158"/>
      <c r="I38" s="145"/>
      <c r="J38" s="2"/>
      <c r="K38" s="153"/>
      <c r="L38" s="2"/>
      <c r="M38" s="148"/>
      <c r="N38" s="14"/>
    </row>
    <row r="39" spans="1:14" ht="12.75">
      <c r="A39" s="4" t="s">
        <v>17</v>
      </c>
      <c r="B39" s="165"/>
      <c r="C39" s="4"/>
      <c r="D39" s="4"/>
      <c r="E39" s="4"/>
      <c r="F39" s="4"/>
      <c r="G39" s="133"/>
      <c r="H39" s="158"/>
      <c r="I39" s="140"/>
      <c r="J39" s="2"/>
      <c r="K39" s="153"/>
      <c r="L39" s="2"/>
      <c r="M39" s="148"/>
      <c r="N39" s="14"/>
    </row>
    <row r="40" spans="1:14" ht="12.75">
      <c r="A40" s="4" t="s">
        <v>16</v>
      </c>
      <c r="B40" s="165"/>
      <c r="C40" s="4"/>
      <c r="D40" s="4"/>
      <c r="E40" s="4"/>
      <c r="F40" s="4"/>
      <c r="G40" s="140"/>
      <c r="H40" s="158"/>
      <c r="I40" s="145"/>
      <c r="J40" s="2"/>
      <c r="K40" s="153"/>
      <c r="L40" s="2"/>
      <c r="M40" s="148"/>
      <c r="N40" s="215"/>
    </row>
    <row r="41" spans="1:14" ht="12.75">
      <c r="A41" s="4"/>
      <c r="B41" s="129"/>
      <c r="C41" s="4"/>
      <c r="D41" s="4"/>
      <c r="E41" s="4"/>
      <c r="F41" s="4"/>
      <c r="G41" s="123"/>
      <c r="H41" s="3"/>
      <c r="I41" s="2"/>
      <c r="J41" s="2"/>
      <c r="K41" s="122"/>
      <c r="L41" s="2"/>
      <c r="M41" s="2"/>
      <c r="N41" s="14"/>
    </row>
    <row r="42" spans="1:14" ht="12.75">
      <c r="A42" s="27" t="s">
        <v>57</v>
      </c>
      <c r="B42" s="125"/>
      <c r="C42" s="27"/>
      <c r="D42" s="27"/>
      <c r="E42" s="27"/>
      <c r="F42" s="27"/>
      <c r="G42" s="55"/>
      <c r="H42" s="156"/>
      <c r="I42" s="151"/>
      <c r="J42" s="27"/>
      <c r="K42" s="150"/>
      <c r="L42" s="27"/>
      <c r="M42" s="152"/>
      <c r="N42" s="14"/>
    </row>
    <row r="43" spans="1:14" ht="12.75">
      <c r="A43" s="2"/>
      <c r="B43" s="124"/>
      <c r="C43" s="2"/>
      <c r="D43" s="2"/>
      <c r="E43" s="2"/>
      <c r="F43" s="2"/>
      <c r="G43" s="6"/>
      <c r="H43" s="3"/>
      <c r="I43" s="2"/>
      <c r="J43" s="2"/>
      <c r="K43" s="2"/>
      <c r="L43" s="2"/>
      <c r="M43" s="2"/>
      <c r="N43" s="14"/>
    </row>
    <row r="44" spans="1:14" s="31" customFormat="1" ht="18">
      <c r="A44" s="28" t="s">
        <v>19</v>
      </c>
      <c r="B44" s="128"/>
      <c r="C44" s="29"/>
      <c r="D44" s="29"/>
      <c r="E44" s="29"/>
      <c r="F44" s="29"/>
      <c r="G44" s="29"/>
      <c r="H44" s="157"/>
      <c r="I44" s="29"/>
      <c r="J44" s="29"/>
      <c r="K44" s="29"/>
      <c r="L44" s="29"/>
      <c r="M44" s="29"/>
      <c r="N44" s="30"/>
    </row>
    <row r="45" spans="1:14" ht="12.75">
      <c r="A45" s="2" t="s">
        <v>20</v>
      </c>
      <c r="B45" s="124"/>
      <c r="C45" s="2"/>
      <c r="D45" s="2"/>
      <c r="E45" s="2"/>
      <c r="F45" s="2"/>
      <c r="G45" s="123"/>
      <c r="H45" s="3"/>
      <c r="I45" s="132"/>
      <c r="J45" s="2"/>
      <c r="K45" s="121"/>
      <c r="L45" s="2"/>
      <c r="M45" s="149"/>
      <c r="N45" s="14"/>
    </row>
    <row r="46" spans="1:14" ht="12.75">
      <c r="A46" s="2"/>
      <c r="B46" s="124"/>
      <c r="C46" s="2"/>
      <c r="D46" s="2"/>
      <c r="E46" s="2"/>
      <c r="F46" s="2"/>
      <c r="G46" s="2"/>
      <c r="H46" s="3"/>
      <c r="I46" s="132"/>
      <c r="J46" s="2"/>
      <c r="K46" s="2"/>
      <c r="L46" s="2"/>
      <c r="M46" s="2"/>
      <c r="N46" s="14"/>
    </row>
    <row r="47" spans="1:14" ht="12.75">
      <c r="A47" s="27" t="s">
        <v>58</v>
      </c>
      <c r="B47" s="125"/>
      <c r="C47" s="27"/>
      <c r="D47" s="27"/>
      <c r="E47" s="27"/>
      <c r="F47" s="27"/>
      <c r="G47" s="55"/>
      <c r="H47" s="156"/>
      <c r="I47" s="137"/>
      <c r="J47" s="27"/>
      <c r="K47" s="150"/>
      <c r="L47" s="27"/>
      <c r="M47" s="167"/>
      <c r="N47" s="14"/>
    </row>
    <row r="48" spans="1:14" ht="12.75">
      <c r="A48" s="2"/>
      <c r="B48" s="124"/>
      <c r="C48" s="2"/>
      <c r="D48" s="2"/>
      <c r="E48" s="2"/>
      <c r="F48" s="2"/>
      <c r="G48" s="2"/>
      <c r="H48" s="3"/>
      <c r="I48" s="132"/>
      <c r="J48" s="2"/>
      <c r="K48" s="2"/>
      <c r="L48" s="2"/>
      <c r="M48" s="2"/>
      <c r="N48" s="14"/>
    </row>
    <row r="49" spans="1:14" s="31" customFormat="1" ht="18">
      <c r="A49" s="28" t="s">
        <v>39</v>
      </c>
      <c r="B49" s="128"/>
      <c r="C49" s="29"/>
      <c r="D49" s="29"/>
      <c r="E49" s="29"/>
      <c r="F49" s="29"/>
      <c r="G49" s="29"/>
      <c r="H49" s="157"/>
      <c r="I49" s="29"/>
      <c r="J49" s="29"/>
      <c r="K49" s="29"/>
      <c r="L49" s="29"/>
      <c r="M49" s="29"/>
      <c r="N49" s="30"/>
    </row>
    <row r="50" spans="1:14" ht="12.75">
      <c r="A50" s="7" t="s">
        <v>118</v>
      </c>
      <c r="B50" s="166"/>
      <c r="C50" s="8"/>
      <c r="D50" s="8"/>
      <c r="E50" s="8"/>
      <c r="F50" s="8"/>
      <c r="G50" s="140"/>
      <c r="H50" s="158"/>
      <c r="I50" s="145"/>
      <c r="J50" s="2"/>
      <c r="K50" s="121"/>
      <c r="L50" s="2"/>
      <c r="M50" s="149"/>
      <c r="N50" s="14"/>
    </row>
    <row r="51" spans="1:14" ht="12.75">
      <c r="A51" s="7" t="s">
        <v>129</v>
      </c>
      <c r="B51" s="166"/>
      <c r="C51" s="8"/>
      <c r="D51" s="8"/>
      <c r="E51" s="8"/>
      <c r="F51" s="8"/>
      <c r="G51" s="140"/>
      <c r="H51" s="158"/>
      <c r="I51" s="145"/>
      <c r="J51" s="2"/>
      <c r="K51" s="121"/>
      <c r="L51" s="2"/>
      <c r="M51" s="149"/>
      <c r="N51" s="14"/>
    </row>
    <row r="52" spans="1:14" ht="12.75">
      <c r="A52" s="7" t="s">
        <v>21</v>
      </c>
      <c r="B52" s="166"/>
      <c r="C52" s="8"/>
      <c r="D52" s="8"/>
      <c r="E52" s="8"/>
      <c r="F52" s="8"/>
      <c r="G52" s="140"/>
      <c r="H52" s="158"/>
      <c r="I52" s="145"/>
      <c r="J52" s="2"/>
      <c r="K52" s="121"/>
      <c r="L52" s="2"/>
      <c r="M52" s="149"/>
      <c r="N52" s="14"/>
    </row>
    <row r="53" spans="1:14" ht="12.75">
      <c r="A53" s="7" t="s">
        <v>22</v>
      </c>
      <c r="B53" s="166"/>
      <c r="C53" s="8"/>
      <c r="D53" s="8"/>
      <c r="E53" s="8"/>
      <c r="F53" s="8"/>
      <c r="G53" s="140"/>
      <c r="H53" s="158"/>
      <c r="I53" s="145"/>
      <c r="J53" s="2"/>
      <c r="K53" s="121"/>
      <c r="L53" s="2"/>
      <c r="M53" s="149"/>
      <c r="N53" s="14"/>
    </row>
    <row r="54" spans="1:14" ht="12.75">
      <c r="A54" s="7" t="s">
        <v>23</v>
      </c>
      <c r="B54" s="166"/>
      <c r="C54" s="8"/>
      <c r="D54" s="8"/>
      <c r="E54" s="8"/>
      <c r="F54" s="8"/>
      <c r="G54" s="140"/>
      <c r="H54" s="159"/>
      <c r="I54" s="145"/>
      <c r="J54" s="2"/>
      <c r="K54" s="121"/>
      <c r="L54" s="2"/>
      <c r="M54" s="149"/>
      <c r="N54" s="215"/>
    </row>
    <row r="55" spans="1:14" ht="12.75">
      <c r="A55" s="7" t="s">
        <v>24</v>
      </c>
      <c r="B55" s="166"/>
      <c r="C55" s="8"/>
      <c r="D55" s="8"/>
      <c r="E55" s="8"/>
      <c r="F55" s="8"/>
      <c r="G55" s="140"/>
      <c r="H55" s="159"/>
      <c r="I55" s="145"/>
      <c r="J55" s="2"/>
      <c r="K55" s="121"/>
      <c r="L55" s="2"/>
      <c r="M55" s="149"/>
      <c r="N55" s="14"/>
    </row>
    <row r="56" spans="1:14" ht="12.75">
      <c r="A56" s="7" t="s">
        <v>25</v>
      </c>
      <c r="B56" s="166"/>
      <c r="C56" s="8"/>
      <c r="D56" s="8"/>
      <c r="E56" s="8"/>
      <c r="F56" s="8"/>
      <c r="G56" s="140"/>
      <c r="H56" s="159"/>
      <c r="I56" s="145"/>
      <c r="J56" s="2"/>
      <c r="K56" s="121"/>
      <c r="L56" s="2"/>
      <c r="M56" s="149"/>
      <c r="N56" s="14"/>
    </row>
    <row r="57" spans="1:14" ht="12.75">
      <c r="A57" s="7" t="s">
        <v>26</v>
      </c>
      <c r="B57" s="166"/>
      <c r="C57" s="8"/>
      <c r="D57" s="8"/>
      <c r="E57" s="8"/>
      <c r="F57" s="8"/>
      <c r="G57" s="140"/>
      <c r="H57" s="159"/>
      <c r="I57" s="145"/>
      <c r="J57" s="2"/>
      <c r="K57" s="121"/>
      <c r="L57" s="2"/>
      <c r="M57" s="149"/>
      <c r="N57" s="14"/>
    </row>
    <row r="58" spans="1:14" ht="12.75">
      <c r="A58" s="7" t="s">
        <v>27</v>
      </c>
      <c r="B58" s="166"/>
      <c r="C58" s="8"/>
      <c r="D58" s="8"/>
      <c r="E58" s="8"/>
      <c r="F58" s="8"/>
      <c r="G58" s="140"/>
      <c r="H58" s="159"/>
      <c r="I58" s="145"/>
      <c r="J58" s="2"/>
      <c r="K58" s="121"/>
      <c r="L58" s="2"/>
      <c r="M58" s="149"/>
      <c r="N58" s="14"/>
    </row>
    <row r="59" spans="1:14" ht="12.75">
      <c r="A59" s="7" t="s">
        <v>28</v>
      </c>
      <c r="B59" s="166"/>
      <c r="C59" s="8"/>
      <c r="D59" s="8"/>
      <c r="E59" s="8"/>
      <c r="F59" s="8"/>
      <c r="G59" s="140"/>
      <c r="H59" s="159"/>
      <c r="I59" s="145"/>
      <c r="J59" s="2"/>
      <c r="K59" s="121"/>
      <c r="L59" s="2"/>
      <c r="M59" s="149"/>
      <c r="N59" s="14"/>
    </row>
    <row r="60" spans="1:14" ht="12.75">
      <c r="A60" s="7" t="s">
        <v>119</v>
      </c>
      <c r="B60" s="166"/>
      <c r="C60" s="8"/>
      <c r="D60" s="8"/>
      <c r="E60" s="8"/>
      <c r="F60" s="8"/>
      <c r="G60" s="140"/>
      <c r="H60" s="159"/>
      <c r="I60" s="145"/>
      <c r="J60" s="2"/>
      <c r="K60" s="121"/>
      <c r="L60" s="2"/>
      <c r="M60" s="149"/>
      <c r="N60" s="14"/>
    </row>
    <row r="61" spans="1:14" ht="12.75">
      <c r="A61" s="7" t="s">
        <v>130</v>
      </c>
      <c r="B61" s="166"/>
      <c r="C61" s="8"/>
      <c r="D61" s="8"/>
      <c r="E61" s="8"/>
      <c r="F61" s="8"/>
      <c r="G61" s="140"/>
      <c r="H61" s="159"/>
      <c r="I61" s="145"/>
      <c r="J61" s="2"/>
      <c r="K61" s="121"/>
      <c r="L61" s="2"/>
      <c r="M61" s="149"/>
      <c r="N61" s="14"/>
    </row>
    <row r="62" spans="1:14" ht="12.75">
      <c r="A62" s="7" t="s">
        <v>131</v>
      </c>
      <c r="B62" s="166"/>
      <c r="C62" s="8"/>
      <c r="D62" s="8"/>
      <c r="E62" s="8"/>
      <c r="F62" s="8"/>
      <c r="G62" s="140"/>
      <c r="H62" s="159"/>
      <c r="I62" s="145"/>
      <c r="J62" s="2"/>
      <c r="K62" s="121"/>
      <c r="L62" s="2"/>
      <c r="M62" s="149"/>
      <c r="N62" s="14"/>
    </row>
    <row r="63" spans="1:14" ht="12.75">
      <c r="A63" s="7" t="s">
        <v>132</v>
      </c>
      <c r="B63" s="166"/>
      <c r="C63" s="8"/>
      <c r="D63" s="8"/>
      <c r="E63" s="8"/>
      <c r="F63" s="8"/>
      <c r="G63" s="140"/>
      <c r="H63" s="159"/>
      <c r="I63" s="145"/>
      <c r="J63" s="2"/>
      <c r="K63" s="121"/>
      <c r="L63" s="2"/>
      <c r="M63" s="149"/>
      <c r="N63" s="14"/>
    </row>
    <row r="64" spans="1:14" ht="12.75">
      <c r="A64" s="7" t="s">
        <v>128</v>
      </c>
      <c r="B64" s="166"/>
      <c r="C64" s="8"/>
      <c r="D64" s="8"/>
      <c r="E64" s="8"/>
      <c r="F64" s="8"/>
      <c r="G64" s="140"/>
      <c r="H64" s="159"/>
      <c r="I64" s="145"/>
      <c r="J64" s="2"/>
      <c r="K64" s="121"/>
      <c r="L64" s="2"/>
      <c r="M64" s="149"/>
      <c r="N64" s="14"/>
    </row>
    <row r="65" spans="1:14" ht="12.75">
      <c r="A65" s="10" t="s">
        <v>133</v>
      </c>
      <c r="B65" s="166"/>
      <c r="C65" s="8"/>
      <c r="D65" s="8"/>
      <c r="E65" s="8"/>
      <c r="F65" s="8"/>
      <c r="G65" s="143"/>
      <c r="H65" s="159"/>
      <c r="I65" s="181"/>
      <c r="J65" s="2"/>
      <c r="K65" s="121"/>
      <c r="L65" s="2"/>
      <c r="M65" s="149"/>
      <c r="N65" s="14"/>
    </row>
    <row r="66" spans="1:14" ht="12.75">
      <c r="A66" s="7"/>
      <c r="B66" s="130"/>
      <c r="C66" s="2"/>
      <c r="D66" s="2"/>
      <c r="E66" s="2"/>
      <c r="F66" s="2"/>
      <c r="G66" s="8"/>
      <c r="H66" s="3"/>
      <c r="I66" s="2"/>
      <c r="J66" s="2"/>
      <c r="K66" s="2"/>
      <c r="L66" s="2"/>
      <c r="M66" s="149"/>
      <c r="N66" s="14"/>
    </row>
    <row r="67" spans="1:14" ht="12.75">
      <c r="A67" s="27" t="s">
        <v>61</v>
      </c>
      <c r="B67" s="125"/>
      <c r="C67" s="27"/>
      <c r="D67" s="27"/>
      <c r="E67" s="27"/>
      <c r="F67" s="27"/>
      <c r="G67" s="39"/>
      <c r="H67" s="156"/>
      <c r="I67" s="151"/>
      <c r="J67" s="27"/>
      <c r="K67" s="154"/>
      <c r="L67" s="27"/>
      <c r="M67" s="152"/>
      <c r="N67" s="14"/>
    </row>
    <row r="68" spans="1:14" ht="12.75">
      <c r="A68" s="2"/>
      <c r="B68" s="124"/>
      <c r="C68" s="2"/>
      <c r="D68" s="2"/>
      <c r="E68" s="2"/>
      <c r="F68" s="2"/>
      <c r="G68" s="2"/>
      <c r="H68" s="3"/>
      <c r="I68" s="2"/>
      <c r="J68" s="2"/>
      <c r="K68" s="2"/>
      <c r="L68" s="2"/>
      <c r="M68" s="2"/>
      <c r="N68" s="14"/>
    </row>
    <row r="69" spans="1:14" ht="18">
      <c r="A69" s="28" t="s">
        <v>40</v>
      </c>
      <c r="B69" s="128"/>
      <c r="C69" s="29"/>
      <c r="D69" s="29"/>
      <c r="E69" s="29"/>
      <c r="F69" s="29"/>
      <c r="G69" s="29"/>
      <c r="H69" s="157"/>
      <c r="I69" s="29"/>
      <c r="J69" s="29"/>
      <c r="K69" s="29"/>
      <c r="L69" s="29"/>
      <c r="M69" s="29"/>
      <c r="N69" s="30"/>
    </row>
    <row r="70" spans="1:14" ht="12.75">
      <c r="A70" s="7" t="s">
        <v>29</v>
      </c>
      <c r="B70" s="173"/>
      <c r="C70" s="2"/>
      <c r="D70" s="2"/>
      <c r="E70" s="2"/>
      <c r="F70" s="2"/>
      <c r="G70" s="140"/>
      <c r="H70" s="164"/>
      <c r="I70" s="181"/>
      <c r="J70" s="2"/>
      <c r="K70" s="121"/>
      <c r="L70" s="2"/>
      <c r="M70" s="149"/>
      <c r="N70" s="14"/>
    </row>
    <row r="71" spans="1:14" ht="12.75">
      <c r="A71" s="10" t="s">
        <v>30</v>
      </c>
      <c r="B71" s="145"/>
      <c r="C71" s="2"/>
      <c r="D71" s="2"/>
      <c r="E71" s="2"/>
      <c r="F71" s="2"/>
      <c r="G71" s="140"/>
      <c r="H71" s="164"/>
      <c r="I71" s="181"/>
      <c r="J71" s="2"/>
      <c r="K71" s="121"/>
      <c r="L71" s="2"/>
      <c r="M71" s="149"/>
      <c r="N71" s="14"/>
    </row>
    <row r="72" spans="1:14" ht="12.75">
      <c r="A72" s="7" t="s">
        <v>31</v>
      </c>
      <c r="B72" s="173"/>
      <c r="C72" s="2"/>
      <c r="D72" s="2"/>
      <c r="E72" s="2"/>
      <c r="F72" s="2"/>
      <c r="G72" s="140"/>
      <c r="H72" s="164"/>
      <c r="I72" s="181"/>
      <c r="J72" s="2"/>
      <c r="K72" s="121"/>
      <c r="L72" s="2"/>
      <c r="M72" s="149"/>
      <c r="N72" s="14"/>
    </row>
    <row r="73" spans="1:14" ht="12.75">
      <c r="A73" s="12" t="s">
        <v>32</v>
      </c>
      <c r="B73" s="173"/>
      <c r="C73" s="2"/>
      <c r="D73" s="2"/>
      <c r="E73" s="2"/>
      <c r="F73" s="2"/>
      <c r="G73" s="140"/>
      <c r="H73" s="164"/>
      <c r="I73" s="181"/>
      <c r="J73" s="2"/>
      <c r="K73" s="121"/>
      <c r="L73" s="2"/>
      <c r="M73" s="149"/>
      <c r="N73" s="14"/>
    </row>
    <row r="74" spans="1:14" ht="12.75">
      <c r="A74" s="7" t="s">
        <v>33</v>
      </c>
      <c r="B74" s="173"/>
      <c r="C74" s="2"/>
      <c r="D74" s="2"/>
      <c r="E74" s="2"/>
      <c r="F74" s="2"/>
      <c r="G74" s="140"/>
      <c r="H74" s="164"/>
      <c r="I74" s="181"/>
      <c r="J74" s="2"/>
      <c r="K74" s="121"/>
      <c r="L74" s="2"/>
      <c r="M74" s="149"/>
      <c r="N74" s="14"/>
    </row>
    <row r="75" spans="1:14" ht="12.75">
      <c r="A75" s="12" t="s">
        <v>34</v>
      </c>
      <c r="B75" s="173"/>
      <c r="C75" s="2"/>
      <c r="D75" s="2"/>
      <c r="E75" s="2"/>
      <c r="F75" s="2"/>
      <c r="G75" s="140"/>
      <c r="H75" s="164"/>
      <c r="I75" s="181"/>
      <c r="J75" s="2"/>
      <c r="K75" s="121"/>
      <c r="L75" s="2"/>
      <c r="M75" s="149"/>
      <c r="N75" s="14"/>
    </row>
    <row r="76" spans="1:14" ht="12.75">
      <c r="A76" s="7" t="s">
        <v>35</v>
      </c>
      <c r="B76" s="173"/>
      <c r="C76" s="2"/>
      <c r="D76" s="2"/>
      <c r="E76" s="2"/>
      <c r="F76" s="2"/>
      <c r="G76" s="140"/>
      <c r="H76" s="164"/>
      <c r="I76" s="181"/>
      <c r="J76" s="2"/>
      <c r="K76" s="121"/>
      <c r="L76" s="2"/>
      <c r="M76" s="149"/>
      <c r="N76" s="14"/>
    </row>
    <row r="77" spans="1:14" ht="12.75">
      <c r="A77" s="10" t="s">
        <v>36</v>
      </c>
      <c r="B77" s="173"/>
      <c r="C77" s="2"/>
      <c r="D77" s="2"/>
      <c r="E77" s="2"/>
      <c r="F77" s="2"/>
      <c r="G77" s="140"/>
      <c r="H77" s="164"/>
      <c r="I77" s="181"/>
      <c r="J77" s="2"/>
      <c r="K77" s="121"/>
      <c r="L77" s="2"/>
      <c r="M77" s="149"/>
      <c r="N77" s="14"/>
    </row>
    <row r="78" spans="1:14" ht="12.75">
      <c r="A78" s="10" t="s">
        <v>37</v>
      </c>
      <c r="B78" s="173"/>
      <c r="C78" s="2"/>
      <c r="D78" s="2"/>
      <c r="E78" s="2"/>
      <c r="F78" s="2"/>
      <c r="G78" s="140"/>
      <c r="H78" s="164"/>
      <c r="I78" s="181"/>
      <c r="J78" s="2"/>
      <c r="K78" s="121"/>
      <c r="L78" s="2"/>
      <c r="M78" s="149"/>
      <c r="N78" s="14"/>
    </row>
    <row r="79" spans="1:14" ht="12.75">
      <c r="A79" s="10" t="s">
        <v>38</v>
      </c>
      <c r="B79" s="173"/>
      <c r="C79" s="2"/>
      <c r="D79" s="2"/>
      <c r="E79" s="2"/>
      <c r="F79" s="2"/>
      <c r="G79" s="140"/>
      <c r="H79" s="164"/>
      <c r="I79" s="181"/>
      <c r="J79" s="2"/>
      <c r="K79" s="121"/>
      <c r="L79" s="2"/>
      <c r="M79" s="149"/>
      <c r="N79" s="14"/>
    </row>
    <row r="80" spans="1:14" ht="12.75">
      <c r="A80" s="10" t="s">
        <v>133</v>
      </c>
      <c r="B80" s="9"/>
      <c r="C80" s="2"/>
      <c r="D80" s="2"/>
      <c r="E80" s="2"/>
      <c r="F80" s="2"/>
      <c r="G80" s="8"/>
      <c r="H80" s="2"/>
      <c r="I80" s="2"/>
      <c r="J80" s="2"/>
      <c r="K80" s="2"/>
      <c r="L80" s="2"/>
      <c r="M80" s="149"/>
      <c r="N80" s="14"/>
    </row>
    <row r="81" spans="1:14" ht="12.75">
      <c r="A81" s="10"/>
      <c r="B81" s="9"/>
      <c r="C81" s="2"/>
      <c r="D81" s="2"/>
      <c r="E81" s="2"/>
      <c r="F81" s="2"/>
      <c r="G81" s="8"/>
      <c r="H81" s="2"/>
      <c r="I81" s="2"/>
      <c r="J81" s="2"/>
      <c r="K81" s="2"/>
      <c r="L81" s="2"/>
      <c r="M81" s="149"/>
      <c r="N81" s="14"/>
    </row>
    <row r="82" spans="1:14" ht="12.75">
      <c r="A82" s="40" t="s">
        <v>62</v>
      </c>
      <c r="B82" s="46"/>
      <c r="C82" s="27"/>
      <c r="D82" s="27"/>
      <c r="E82" s="27"/>
      <c r="F82" s="27"/>
      <c r="G82" s="39"/>
      <c r="H82" s="27"/>
      <c r="I82" s="151"/>
      <c r="J82" s="27"/>
      <c r="K82" s="150"/>
      <c r="L82" s="27"/>
      <c r="M82" s="152"/>
      <c r="N82" s="49"/>
    </row>
    <row r="83" spans="1:14" s="1" customFormat="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4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5"/>
    </row>
    <row r="85" spans="1:14" ht="18">
      <c r="A85" s="33" t="s">
        <v>59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4"/>
    </row>
    <row r="86" spans="1:14" ht="12.75">
      <c r="A86" s="2"/>
      <c r="B86" s="3" t="s">
        <v>3</v>
      </c>
      <c r="C86" s="23"/>
      <c r="D86" s="23"/>
      <c r="E86" s="24"/>
      <c r="F86" s="24"/>
      <c r="G86" s="3"/>
      <c r="H86" s="3"/>
      <c r="I86" s="3"/>
      <c r="J86" s="2"/>
      <c r="K86" s="3"/>
      <c r="L86" s="2"/>
      <c r="M86" s="3"/>
      <c r="N86" s="16" t="s">
        <v>41</v>
      </c>
    </row>
    <row r="87" spans="1:14" ht="12.75">
      <c r="A87" s="2" t="s">
        <v>4</v>
      </c>
      <c r="B87" s="3">
        <v>2013</v>
      </c>
      <c r="C87" s="21"/>
      <c r="D87" s="21"/>
      <c r="E87" s="21"/>
      <c r="F87" s="21"/>
      <c r="G87" s="3">
        <v>2013</v>
      </c>
      <c r="H87" s="3"/>
      <c r="I87" s="3">
        <v>2013</v>
      </c>
      <c r="J87" s="2"/>
      <c r="K87" s="3">
        <v>2013</v>
      </c>
      <c r="L87" s="2"/>
      <c r="M87" s="3">
        <v>2013</v>
      </c>
      <c r="N87" s="1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5"/>
    </row>
    <row r="89" spans="1:14" ht="18">
      <c r="A89" s="36" t="s">
        <v>60</v>
      </c>
      <c r="B89" s="168">
        <f>SUM(B82,B67,B47,B42,B32,B19,B14)</f>
        <v>0</v>
      </c>
      <c r="C89" s="37"/>
      <c r="D89" s="37"/>
      <c r="E89" s="37"/>
      <c r="F89" s="37"/>
      <c r="G89" s="168">
        <f>G82+G67+G42+G32+G19+G14</f>
        <v>0</v>
      </c>
      <c r="H89" s="37"/>
      <c r="I89" s="168">
        <f>I82+I67+I42+I32+I19+I14</f>
        <v>0</v>
      </c>
      <c r="J89" s="37"/>
      <c r="K89" s="168" t="e">
        <f>G89/B89</f>
        <v>#DIV/0!</v>
      </c>
      <c r="L89" s="37"/>
      <c r="M89" s="168" t="e">
        <f>I89/B89</f>
        <v>#DIV/0!</v>
      </c>
      <c r="N89" s="38"/>
    </row>
    <row r="90" spans="1:14" s="31" customFormat="1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8.8515625" style="0" customWidth="1"/>
    <col min="2" max="2" width="12.57421875" style="0" customWidth="1"/>
    <col min="3" max="3" width="4.8515625" style="0" customWidth="1"/>
    <col min="4" max="5" width="4.421875" style="0" customWidth="1"/>
    <col min="6" max="6" width="4.7109375" style="0" customWidth="1"/>
    <col min="7" max="7" width="23.57421875" style="0" customWidth="1"/>
    <col min="8" max="8" width="5.28125" style="0" customWidth="1"/>
    <col min="9" max="9" width="26.7109375" style="0" customWidth="1"/>
  </cols>
  <sheetData>
    <row r="1" s="43" customFormat="1" ht="23.25">
      <c r="A1" s="42" t="s">
        <v>66</v>
      </c>
    </row>
    <row r="2" ht="12.75">
      <c r="A2" s="1"/>
    </row>
    <row r="3" spans="1:9" ht="12.75">
      <c r="A3" s="2"/>
      <c r="B3" s="3" t="s">
        <v>3</v>
      </c>
      <c r="C3" s="3"/>
      <c r="D3" s="3"/>
      <c r="E3" s="3"/>
      <c r="F3" s="3"/>
      <c r="G3" s="3" t="s">
        <v>68</v>
      </c>
      <c r="H3" s="3"/>
      <c r="I3" s="16" t="s">
        <v>41</v>
      </c>
    </row>
    <row r="4" spans="1:9" ht="12.75">
      <c r="A4" s="2" t="s">
        <v>4</v>
      </c>
      <c r="B4" s="3">
        <v>2015</v>
      </c>
      <c r="C4" s="3"/>
      <c r="D4" s="3"/>
      <c r="E4" s="3"/>
      <c r="F4" s="3"/>
      <c r="G4" s="3">
        <v>2015</v>
      </c>
      <c r="H4" s="3"/>
      <c r="I4" s="17"/>
    </row>
    <row r="5" spans="1:9" s="31" customFormat="1" ht="18">
      <c r="A5" s="28" t="s">
        <v>13</v>
      </c>
      <c r="B5" s="29"/>
      <c r="C5" s="29"/>
      <c r="D5" s="29"/>
      <c r="E5" s="29"/>
      <c r="F5" s="29"/>
      <c r="G5" s="29"/>
      <c r="H5" s="29"/>
      <c r="I5" s="30"/>
    </row>
    <row r="6" spans="1:9" ht="12.75">
      <c r="A6" s="2" t="s">
        <v>138</v>
      </c>
      <c r="B6" s="132">
        <v>14427</v>
      </c>
      <c r="C6" s="2"/>
      <c r="D6" s="2"/>
      <c r="E6" s="2"/>
      <c r="F6" s="2"/>
      <c r="G6" s="132">
        <v>9024</v>
      </c>
      <c r="H6" s="2"/>
      <c r="I6" s="235"/>
    </row>
    <row r="7" spans="1:9" ht="12.75">
      <c r="A7" s="2" t="s">
        <v>139</v>
      </c>
      <c r="B7" s="132">
        <v>111</v>
      </c>
      <c r="C7" s="2"/>
      <c r="D7" s="2"/>
      <c r="E7" s="2"/>
      <c r="F7" s="2"/>
      <c r="G7" s="132">
        <v>147</v>
      </c>
      <c r="H7" s="2"/>
      <c r="I7" s="14"/>
    </row>
    <row r="8" spans="1:9" ht="12.75">
      <c r="A8" s="2" t="s">
        <v>152</v>
      </c>
      <c r="B8" s="132">
        <v>300</v>
      </c>
      <c r="C8" s="2"/>
      <c r="D8" s="2"/>
      <c r="E8" s="2"/>
      <c r="F8" s="2"/>
      <c r="G8" s="132"/>
      <c r="H8" s="2"/>
      <c r="I8" s="234" t="s">
        <v>180</v>
      </c>
    </row>
    <row r="9" spans="1:9" ht="12.75">
      <c r="A9" s="2" t="s">
        <v>148</v>
      </c>
      <c r="B9" s="132">
        <v>4436</v>
      </c>
      <c r="C9" s="2"/>
      <c r="D9" s="2"/>
      <c r="E9" s="2"/>
      <c r="F9" s="2"/>
      <c r="G9" s="2">
        <v>3739</v>
      </c>
      <c r="H9" s="2"/>
      <c r="I9" s="215"/>
    </row>
    <row r="10" spans="1:9" ht="12.75">
      <c r="A10" s="2" t="s">
        <v>127</v>
      </c>
      <c r="B10" s="132">
        <v>21484</v>
      </c>
      <c r="C10" s="2"/>
      <c r="D10" s="2"/>
      <c r="E10" s="2"/>
      <c r="F10" s="2"/>
      <c r="G10" s="2">
        <v>14504</v>
      </c>
      <c r="H10" s="2"/>
      <c r="I10" s="215"/>
    </row>
    <row r="11" spans="1:9" ht="12.75">
      <c r="A11" s="2" t="s">
        <v>121</v>
      </c>
      <c r="B11" s="132">
        <v>3934</v>
      </c>
      <c r="C11" s="2"/>
      <c r="D11" s="2"/>
      <c r="E11" s="2"/>
      <c r="F11" s="2"/>
      <c r="G11" s="2">
        <v>6555</v>
      </c>
      <c r="H11" s="2"/>
      <c r="I11" s="14"/>
    </row>
    <row r="12" spans="1:9" ht="12.75">
      <c r="A12" s="2" t="s">
        <v>141</v>
      </c>
      <c r="B12" s="132">
        <v>1996</v>
      </c>
      <c r="C12" s="2"/>
      <c r="D12" s="2"/>
      <c r="E12" s="2"/>
      <c r="F12" s="2"/>
      <c r="G12" s="2">
        <v>337</v>
      </c>
      <c r="H12" s="2"/>
      <c r="I12" s="14"/>
    </row>
    <row r="13" spans="1:9" ht="12.75">
      <c r="A13" s="2" t="s">
        <v>42</v>
      </c>
      <c r="B13" s="132">
        <v>4048</v>
      </c>
      <c r="C13" s="2"/>
      <c r="D13" s="2"/>
      <c r="E13" s="2"/>
      <c r="F13" s="2"/>
      <c r="G13" s="2"/>
      <c r="H13" s="2"/>
      <c r="I13" s="234" t="s">
        <v>180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14"/>
    </row>
    <row r="15" spans="1:9" ht="12.75">
      <c r="A15" s="27" t="s">
        <v>53</v>
      </c>
      <c r="B15" s="151">
        <f>SUM(B6:B14)</f>
        <v>50736</v>
      </c>
      <c r="C15" s="27"/>
      <c r="D15" s="27"/>
      <c r="E15" s="27"/>
      <c r="F15" s="27"/>
      <c r="G15" s="151">
        <f>SUM(G6:G14)</f>
        <v>34306</v>
      </c>
      <c r="H15" s="27"/>
      <c r="I15" s="14"/>
    </row>
    <row r="16" spans="1:9" ht="12.75">
      <c r="A16" s="2"/>
      <c r="B16" s="2"/>
      <c r="C16" s="2"/>
      <c r="D16" s="2"/>
      <c r="E16" s="2"/>
      <c r="F16" s="2"/>
      <c r="G16" s="2"/>
      <c r="H16" s="2"/>
      <c r="I16" s="14"/>
    </row>
    <row r="17" spans="1:9" ht="15.75" customHeight="1">
      <c r="A17" s="28" t="s">
        <v>14</v>
      </c>
      <c r="B17" s="5"/>
      <c r="C17" s="5"/>
      <c r="D17" s="5"/>
      <c r="E17" s="5"/>
      <c r="F17" s="5"/>
      <c r="G17" s="5"/>
      <c r="H17" s="5"/>
      <c r="I17" s="30"/>
    </row>
    <row r="18" spans="1:9" ht="12.75">
      <c r="A18" s="2" t="s">
        <v>120</v>
      </c>
      <c r="B18" s="2">
        <v>184063</v>
      </c>
      <c r="C18" s="2"/>
      <c r="D18" s="2"/>
      <c r="E18" s="2"/>
      <c r="F18" s="2"/>
      <c r="G18" s="2">
        <v>51994</v>
      </c>
      <c r="H18" s="2"/>
      <c r="I18" s="14"/>
    </row>
    <row r="19" spans="1:9" ht="12.75">
      <c r="A19" s="2"/>
      <c r="B19" s="2"/>
      <c r="C19" s="2"/>
      <c r="D19" s="2"/>
      <c r="E19" s="2"/>
      <c r="F19" s="2"/>
      <c r="G19" s="2"/>
      <c r="H19" s="2"/>
      <c r="I19" s="14"/>
    </row>
    <row r="20" spans="1:9" ht="12.75">
      <c r="A20" s="27" t="s">
        <v>54</v>
      </c>
      <c r="B20" s="151">
        <f>SUM(B18:B19)</f>
        <v>184063</v>
      </c>
      <c r="C20" s="27"/>
      <c r="D20" s="27"/>
      <c r="E20" s="27"/>
      <c r="F20" s="27"/>
      <c r="G20" s="27">
        <f>SUM(G18:G19)</f>
        <v>51994</v>
      </c>
      <c r="H20" s="27"/>
      <c r="I20" s="14"/>
    </row>
    <row r="21" spans="1:9" ht="12.75">
      <c r="A21" s="2"/>
      <c r="B21" s="2"/>
      <c r="C21" s="2"/>
      <c r="D21" s="2"/>
      <c r="E21" s="2"/>
      <c r="F21" s="2"/>
      <c r="G21" s="2"/>
      <c r="H21" s="2"/>
      <c r="I21" s="215"/>
    </row>
    <row r="22" spans="1:9" s="31" customFormat="1" ht="18">
      <c r="A22" s="28" t="s">
        <v>56</v>
      </c>
      <c r="B22" s="32"/>
      <c r="C22" s="32"/>
      <c r="D22" s="32"/>
      <c r="E22" s="32"/>
      <c r="F22" s="32"/>
      <c r="G22" s="32"/>
      <c r="H22" s="32"/>
      <c r="I22" s="30"/>
    </row>
    <row r="23" spans="1:9" ht="12.75">
      <c r="A23" s="2" t="s">
        <v>7</v>
      </c>
      <c r="B23" s="132">
        <v>10570</v>
      </c>
      <c r="C23" s="2"/>
      <c r="D23" s="2"/>
      <c r="E23" s="2"/>
      <c r="F23" s="2"/>
      <c r="G23" s="2">
        <v>455</v>
      </c>
      <c r="H23" s="2"/>
      <c r="I23" s="14"/>
    </row>
    <row r="24" spans="1:9" ht="12.75">
      <c r="A24" s="2" t="s">
        <v>5</v>
      </c>
      <c r="B24" s="2">
        <v>2815</v>
      </c>
      <c r="C24" s="2"/>
      <c r="D24" s="2"/>
      <c r="E24" s="2"/>
      <c r="F24" s="2"/>
      <c r="G24" s="2">
        <v>313</v>
      </c>
      <c r="H24" s="2"/>
      <c r="I24" s="14"/>
    </row>
    <row r="25" spans="1:9" ht="12.75">
      <c r="A25" s="2" t="s">
        <v>8</v>
      </c>
      <c r="B25" s="2">
        <v>12809</v>
      </c>
      <c r="C25" s="2"/>
      <c r="D25" s="2"/>
      <c r="E25" s="2"/>
      <c r="F25" s="2"/>
      <c r="G25" s="2">
        <v>171</v>
      </c>
      <c r="H25" s="2"/>
      <c r="I25" s="14"/>
    </row>
    <row r="26" spans="1:9" ht="12.75">
      <c r="A26" s="2" t="s">
        <v>155</v>
      </c>
      <c r="B26" s="2">
        <v>6513</v>
      </c>
      <c r="C26" s="2"/>
      <c r="D26" s="2"/>
      <c r="E26" s="2"/>
      <c r="F26" s="2"/>
      <c r="G26" s="2">
        <v>43</v>
      </c>
      <c r="H26" s="2"/>
      <c r="I26" s="14"/>
    </row>
    <row r="27" spans="1:9" ht="12.75">
      <c r="A27" s="2" t="s">
        <v>156</v>
      </c>
      <c r="B27" s="2">
        <v>2097</v>
      </c>
      <c r="C27" s="2"/>
      <c r="D27" s="2"/>
      <c r="E27" s="2"/>
      <c r="F27" s="2"/>
      <c r="G27" s="2">
        <v>580</v>
      </c>
      <c r="H27" s="2"/>
      <c r="I27" s="14"/>
    </row>
    <row r="28" spans="1:9" ht="12.75">
      <c r="A28" s="2" t="s">
        <v>43</v>
      </c>
      <c r="B28" s="2">
        <v>1555</v>
      </c>
      <c r="C28" s="2"/>
      <c r="D28" s="2"/>
      <c r="E28" s="2"/>
      <c r="F28" s="2"/>
      <c r="G28" s="2">
        <v>460</v>
      </c>
      <c r="H28" s="2"/>
      <c r="I28" s="14"/>
    </row>
    <row r="29" spans="1:9" ht="12.75">
      <c r="A29" s="2" t="s">
        <v>157</v>
      </c>
      <c r="B29" s="2">
        <v>660</v>
      </c>
      <c r="C29" s="2"/>
      <c r="D29" s="2"/>
      <c r="E29" s="2"/>
      <c r="F29" s="2"/>
      <c r="G29" s="2">
        <v>208</v>
      </c>
      <c r="H29" s="2"/>
      <c r="I29" s="14"/>
    </row>
    <row r="30" spans="1:9" ht="12.75">
      <c r="A30" s="2" t="s">
        <v>44</v>
      </c>
      <c r="B30" s="2">
        <v>1746</v>
      </c>
      <c r="C30" s="2"/>
      <c r="D30" s="2"/>
      <c r="E30" s="2"/>
      <c r="F30" s="2"/>
      <c r="G30" s="2">
        <v>927</v>
      </c>
      <c r="H30" s="2"/>
      <c r="I30" s="14"/>
    </row>
    <row r="31" spans="1:9" ht="12.75">
      <c r="A31" s="2" t="s">
        <v>6</v>
      </c>
      <c r="B31" s="2">
        <v>3410</v>
      </c>
      <c r="C31" s="2"/>
      <c r="D31" s="2"/>
      <c r="E31" s="2"/>
      <c r="F31" s="2"/>
      <c r="G31" s="2">
        <v>526</v>
      </c>
      <c r="H31" s="2"/>
      <c r="I31" s="14"/>
    </row>
    <row r="32" spans="1:9" ht="12.75">
      <c r="A32" s="2" t="s">
        <v>158</v>
      </c>
      <c r="B32" s="2">
        <v>662</v>
      </c>
      <c r="C32" s="2"/>
      <c r="D32" s="2"/>
      <c r="E32" s="2"/>
      <c r="F32" s="2"/>
      <c r="G32" s="2">
        <v>573</v>
      </c>
      <c r="H32" s="2"/>
      <c r="I32" s="14"/>
    </row>
    <row r="33" spans="1:9" ht="12.75">
      <c r="A33" s="2" t="s">
        <v>159</v>
      </c>
      <c r="B33" s="2">
        <v>1226</v>
      </c>
      <c r="C33" s="2"/>
      <c r="D33" s="2"/>
      <c r="E33" s="2"/>
      <c r="F33" s="2"/>
      <c r="G33" s="2">
        <v>270</v>
      </c>
      <c r="H33" s="2"/>
      <c r="I33" s="14"/>
    </row>
    <row r="34" spans="1:9" ht="12.75">
      <c r="A34" s="2" t="s">
        <v>45</v>
      </c>
      <c r="B34" s="2">
        <v>3218</v>
      </c>
      <c r="C34" s="2"/>
      <c r="D34" s="2"/>
      <c r="E34" s="2"/>
      <c r="F34" s="2"/>
      <c r="G34" s="2">
        <v>309</v>
      </c>
      <c r="H34" s="2"/>
      <c r="I34" s="14"/>
    </row>
    <row r="35" spans="1:9" ht="12.75">
      <c r="A35" s="2" t="s">
        <v>160</v>
      </c>
      <c r="B35" s="2">
        <v>968</v>
      </c>
      <c r="C35" s="2"/>
      <c r="D35" s="2"/>
      <c r="E35" s="2"/>
      <c r="F35" s="2"/>
      <c r="G35" s="2">
        <v>962</v>
      </c>
      <c r="H35" s="2"/>
      <c r="I35" s="14"/>
    </row>
    <row r="36" spans="1:9" ht="12.75">
      <c r="A36" s="2" t="s">
        <v>161</v>
      </c>
      <c r="B36" s="2">
        <v>216</v>
      </c>
      <c r="C36" s="2"/>
      <c r="D36" s="2"/>
      <c r="E36" s="2"/>
      <c r="F36" s="2"/>
      <c r="G36" s="2">
        <v>177</v>
      </c>
      <c r="H36" s="2"/>
      <c r="I36" s="14"/>
    </row>
    <row r="37" spans="1:9" ht="12.75">
      <c r="A37" s="2" t="s">
        <v>163</v>
      </c>
      <c r="B37" s="2">
        <v>241</v>
      </c>
      <c r="C37" s="2"/>
      <c r="D37" s="2"/>
      <c r="E37" s="2"/>
      <c r="F37" s="2"/>
      <c r="G37" s="2">
        <v>45</v>
      </c>
      <c r="H37" s="2"/>
      <c r="I37" s="14"/>
    </row>
    <row r="38" spans="1:9" ht="12.75">
      <c r="A38" s="2" t="s">
        <v>164</v>
      </c>
      <c r="B38" s="2">
        <v>267</v>
      </c>
      <c r="C38" s="2"/>
      <c r="D38" s="2"/>
      <c r="E38" s="2"/>
      <c r="F38" s="2"/>
      <c r="G38" s="2">
        <v>469</v>
      </c>
      <c r="H38" s="2"/>
      <c r="I38" s="14"/>
    </row>
    <row r="39" spans="1:9" ht="12.75">
      <c r="A39" s="2" t="s">
        <v>165</v>
      </c>
      <c r="B39" s="2">
        <v>182</v>
      </c>
      <c r="C39" s="2"/>
      <c r="D39" s="2"/>
      <c r="E39" s="2"/>
      <c r="F39" s="2"/>
      <c r="G39" s="2">
        <v>237</v>
      </c>
      <c r="H39" s="2"/>
      <c r="I39" s="14"/>
    </row>
    <row r="40" spans="1:9" ht="12.75">
      <c r="A40" s="2" t="s">
        <v>166</v>
      </c>
      <c r="B40" s="132">
        <v>14252</v>
      </c>
      <c r="C40" s="2"/>
      <c r="D40" s="2"/>
      <c r="E40" s="2"/>
      <c r="F40" s="2"/>
      <c r="G40" s="2"/>
      <c r="H40" s="2"/>
      <c r="I40" s="234" t="s">
        <v>180</v>
      </c>
    </row>
    <row r="41" spans="1:9" ht="12.75">
      <c r="A41" s="2" t="s">
        <v>124</v>
      </c>
      <c r="B41" s="132">
        <v>4889</v>
      </c>
      <c r="C41" s="2"/>
      <c r="D41" s="2"/>
      <c r="E41" s="2"/>
      <c r="F41" s="2"/>
      <c r="G41" s="2"/>
      <c r="H41" s="2"/>
      <c r="I41" s="234" t="s">
        <v>180</v>
      </c>
    </row>
    <row r="42" spans="1:9" ht="12.75">
      <c r="A42" s="2"/>
      <c r="B42" s="2"/>
      <c r="C42" s="2"/>
      <c r="D42" s="2"/>
      <c r="E42" s="2"/>
      <c r="F42" s="2"/>
      <c r="G42" s="2"/>
      <c r="H42" s="2"/>
      <c r="I42" s="14"/>
    </row>
    <row r="43" spans="1:9" ht="12.75">
      <c r="A43" s="27" t="s">
        <v>55</v>
      </c>
      <c r="B43" s="151">
        <f>SUM(B23:B42)</f>
        <v>68296</v>
      </c>
      <c r="C43" s="27"/>
      <c r="D43" s="27"/>
      <c r="E43" s="27"/>
      <c r="F43" s="27"/>
      <c r="G43" s="27">
        <f>SUM(G23:G42)</f>
        <v>6725</v>
      </c>
      <c r="H43" s="27"/>
      <c r="I43" s="14"/>
    </row>
    <row r="44" spans="1:9" ht="12.75">
      <c r="A44" s="2"/>
      <c r="B44" s="2"/>
      <c r="C44" s="2"/>
      <c r="D44" s="2"/>
      <c r="E44" s="2"/>
      <c r="F44" s="2"/>
      <c r="G44" s="2"/>
      <c r="H44" s="2"/>
      <c r="I44" s="14"/>
    </row>
    <row r="45" spans="1:9" s="31" customFormat="1" ht="18">
      <c r="A45" s="28" t="s">
        <v>19</v>
      </c>
      <c r="B45" s="29"/>
      <c r="C45" s="29"/>
      <c r="D45" s="29"/>
      <c r="E45" s="29"/>
      <c r="F45" s="29"/>
      <c r="G45" s="29"/>
      <c r="H45" s="29"/>
      <c r="I45" s="30"/>
    </row>
    <row r="46" spans="1:9" ht="12.75">
      <c r="A46" s="222" t="s">
        <v>142</v>
      </c>
      <c r="B46" s="2">
        <v>2389</v>
      </c>
      <c r="C46" s="2"/>
      <c r="D46" s="2"/>
      <c r="E46" s="2"/>
      <c r="F46" s="2"/>
      <c r="G46" s="2">
        <v>1892</v>
      </c>
      <c r="H46" s="2"/>
      <c r="I46" s="14"/>
    </row>
    <row r="47" spans="1:9" ht="12.75">
      <c r="A47" s="222" t="s">
        <v>143</v>
      </c>
      <c r="B47" s="2">
        <v>946</v>
      </c>
      <c r="C47" s="2"/>
      <c r="D47" s="2"/>
      <c r="E47" s="2"/>
      <c r="F47" s="2"/>
      <c r="G47" s="2">
        <v>79</v>
      </c>
      <c r="H47" s="2"/>
      <c r="I47" s="14"/>
    </row>
    <row r="48" spans="1:9" ht="12.75">
      <c r="A48" s="222" t="s">
        <v>11</v>
      </c>
      <c r="B48" s="2">
        <v>1552</v>
      </c>
      <c r="C48" s="2"/>
      <c r="D48" s="2"/>
      <c r="E48" s="2"/>
      <c r="F48" s="2"/>
      <c r="G48" s="2"/>
      <c r="H48" s="2"/>
      <c r="I48" s="234" t="s">
        <v>180</v>
      </c>
    </row>
    <row r="49" spans="1:9" ht="12.75">
      <c r="A49" s="222" t="s">
        <v>145</v>
      </c>
      <c r="B49" s="2">
        <v>376</v>
      </c>
      <c r="C49" s="2"/>
      <c r="D49" s="2"/>
      <c r="E49" s="2"/>
      <c r="F49" s="2"/>
      <c r="G49" s="2">
        <v>116</v>
      </c>
      <c r="H49" s="2"/>
      <c r="I49" s="14"/>
    </row>
    <row r="50" spans="1:9" ht="12.75">
      <c r="A50" s="222" t="s">
        <v>146</v>
      </c>
      <c r="B50" s="2">
        <v>614</v>
      </c>
      <c r="C50" s="2"/>
      <c r="D50" s="2"/>
      <c r="E50" s="2"/>
      <c r="F50" s="2"/>
      <c r="G50" s="2">
        <v>277</v>
      </c>
      <c r="H50" s="2"/>
      <c r="I50" s="14"/>
    </row>
    <row r="51" spans="1:9" ht="12.75">
      <c r="A51" s="222" t="s">
        <v>147</v>
      </c>
      <c r="B51" s="2">
        <v>18615</v>
      </c>
      <c r="C51" s="2"/>
      <c r="D51" s="2"/>
      <c r="E51" s="2"/>
      <c r="F51" s="2"/>
      <c r="G51" s="2">
        <v>3623</v>
      </c>
      <c r="H51" s="2"/>
      <c r="I51" s="14"/>
    </row>
    <row r="52" spans="1:9" ht="12.75">
      <c r="A52" s="222" t="s">
        <v>144</v>
      </c>
      <c r="B52" s="2">
        <v>3072</v>
      </c>
      <c r="C52" s="2"/>
      <c r="D52" s="2"/>
      <c r="E52" s="2"/>
      <c r="F52" s="2"/>
      <c r="G52" s="2">
        <v>497</v>
      </c>
      <c r="H52" s="2"/>
      <c r="I52" s="14"/>
    </row>
    <row r="53" spans="1:9" ht="12.75">
      <c r="A53" s="2"/>
      <c r="B53" s="2"/>
      <c r="C53" s="2"/>
      <c r="D53" s="2"/>
      <c r="E53" s="2"/>
      <c r="F53" s="2"/>
      <c r="G53" s="2"/>
      <c r="H53" s="2"/>
      <c r="I53" s="14"/>
    </row>
    <row r="54" spans="1:9" ht="12.75">
      <c r="A54" s="27" t="s">
        <v>58</v>
      </c>
      <c r="B54" s="27">
        <f>SUM(B46:B53)</f>
        <v>27564</v>
      </c>
      <c r="C54" s="27"/>
      <c r="D54" s="27"/>
      <c r="E54" s="27"/>
      <c r="F54" s="27"/>
      <c r="G54" s="27">
        <f>SUM(G46:G53)</f>
        <v>6484</v>
      </c>
      <c r="H54" s="27"/>
      <c r="I54" s="215"/>
    </row>
    <row r="55" spans="1:9" ht="12.75">
      <c r="A55" s="2"/>
      <c r="B55" s="2"/>
      <c r="C55" s="2"/>
      <c r="D55" s="2"/>
      <c r="E55" s="2"/>
      <c r="F55" s="2"/>
      <c r="G55" s="2"/>
      <c r="H55" s="2"/>
      <c r="I55" s="14"/>
    </row>
    <row r="56" spans="1:13" s="31" customFormat="1" ht="18">
      <c r="A56" s="28" t="s">
        <v>39</v>
      </c>
      <c r="B56" s="29"/>
      <c r="C56" s="29"/>
      <c r="D56" s="29"/>
      <c r="E56" s="29"/>
      <c r="F56" s="29"/>
      <c r="G56" s="29"/>
      <c r="H56" s="29"/>
      <c r="I56" s="30"/>
      <c r="K56" s="256"/>
      <c r="L56" s="256"/>
      <c r="M56" s="256"/>
    </row>
    <row r="57" spans="1:13" ht="12.75">
      <c r="A57" s="7" t="s">
        <v>118</v>
      </c>
      <c r="B57" s="166">
        <v>485</v>
      </c>
      <c r="C57" s="8"/>
      <c r="D57" s="8"/>
      <c r="E57" s="8"/>
      <c r="F57" s="8"/>
      <c r="G57" s="166">
        <v>134</v>
      </c>
      <c r="H57" s="2"/>
      <c r="I57" s="14"/>
      <c r="K57" s="251"/>
      <c r="L57" s="252"/>
      <c r="M57" s="251"/>
    </row>
    <row r="58" spans="1:13" ht="12.75">
      <c r="A58" s="7" t="s">
        <v>129</v>
      </c>
      <c r="B58" s="166">
        <v>416</v>
      </c>
      <c r="C58" s="8"/>
      <c r="D58" s="8"/>
      <c r="E58" s="8"/>
      <c r="F58" s="8"/>
      <c r="G58" s="166">
        <v>1252</v>
      </c>
      <c r="H58" s="2"/>
      <c r="I58" s="14"/>
      <c r="K58" s="251"/>
      <c r="L58" s="252"/>
      <c r="M58" s="251"/>
    </row>
    <row r="59" spans="1:13" ht="12.75">
      <c r="A59" s="7" t="s">
        <v>21</v>
      </c>
      <c r="B59" s="166">
        <v>250</v>
      </c>
      <c r="C59" s="8"/>
      <c r="D59" s="8"/>
      <c r="E59" s="8"/>
      <c r="F59" s="8"/>
      <c r="G59" s="166">
        <v>296</v>
      </c>
      <c r="H59" s="2"/>
      <c r="I59" s="14"/>
      <c r="K59" s="251"/>
      <c r="L59" s="252"/>
      <c r="M59" s="251"/>
    </row>
    <row r="60" spans="1:13" ht="12.75">
      <c r="A60" s="7" t="s">
        <v>22</v>
      </c>
      <c r="B60" s="166">
        <v>825</v>
      </c>
      <c r="C60" s="8"/>
      <c r="D60" s="8"/>
      <c r="E60" s="8"/>
      <c r="F60" s="8"/>
      <c r="G60" s="166">
        <v>129</v>
      </c>
      <c r="H60" s="2"/>
      <c r="I60" s="14"/>
      <c r="K60" s="251"/>
      <c r="L60" s="252"/>
      <c r="M60" s="251"/>
    </row>
    <row r="61" spans="1:13" ht="12.75">
      <c r="A61" s="7" t="s">
        <v>23</v>
      </c>
      <c r="B61" s="166">
        <v>448</v>
      </c>
      <c r="C61" s="8"/>
      <c r="D61" s="8"/>
      <c r="E61" s="8"/>
      <c r="F61" s="8"/>
      <c r="G61" s="166">
        <v>445</v>
      </c>
      <c r="H61" s="2"/>
      <c r="I61" s="14"/>
      <c r="K61" s="251"/>
      <c r="L61" s="252"/>
      <c r="M61" s="251"/>
    </row>
    <row r="62" spans="1:13" ht="12.75">
      <c r="A62" s="7" t="s">
        <v>24</v>
      </c>
      <c r="B62" s="166">
        <v>1818</v>
      </c>
      <c r="C62" s="8"/>
      <c r="D62" s="8"/>
      <c r="E62" s="8"/>
      <c r="F62" s="8"/>
      <c r="G62" s="166">
        <v>17</v>
      </c>
      <c r="H62" s="2"/>
      <c r="I62" s="14"/>
      <c r="K62" s="251"/>
      <c r="L62" s="252"/>
      <c r="M62" s="251"/>
    </row>
    <row r="63" spans="1:13" ht="12.75">
      <c r="A63" s="7" t="s">
        <v>25</v>
      </c>
      <c r="B63" s="166">
        <v>3038</v>
      </c>
      <c r="C63" s="8"/>
      <c r="D63" s="8"/>
      <c r="E63" s="8"/>
      <c r="F63" s="8"/>
      <c r="G63" s="166">
        <v>519</v>
      </c>
      <c r="H63" s="2"/>
      <c r="I63" s="14"/>
      <c r="K63" s="251"/>
      <c r="L63" s="252"/>
      <c r="M63" s="251"/>
    </row>
    <row r="64" spans="1:13" ht="12.75">
      <c r="A64" s="7" t="s">
        <v>26</v>
      </c>
      <c r="B64" s="166">
        <v>664</v>
      </c>
      <c r="C64" s="8"/>
      <c r="D64" s="8"/>
      <c r="E64" s="8"/>
      <c r="F64" s="8"/>
      <c r="G64" s="166">
        <v>1382</v>
      </c>
      <c r="H64" s="2"/>
      <c r="I64" s="14"/>
      <c r="K64" s="251"/>
      <c r="L64" s="251"/>
      <c r="M64" s="251"/>
    </row>
    <row r="65" spans="1:13" ht="12.75">
      <c r="A65" s="7" t="s">
        <v>27</v>
      </c>
      <c r="B65" s="166">
        <v>1301</v>
      </c>
      <c r="C65" s="8"/>
      <c r="D65" s="8"/>
      <c r="E65" s="8"/>
      <c r="F65" s="8"/>
      <c r="G65" s="166">
        <v>979</v>
      </c>
      <c r="H65" s="2"/>
      <c r="I65" s="14"/>
      <c r="K65" s="251"/>
      <c r="L65" s="251"/>
      <c r="M65" s="251"/>
    </row>
    <row r="66" spans="1:13" ht="12.75">
      <c r="A66" s="7" t="s">
        <v>28</v>
      </c>
      <c r="B66" s="166">
        <v>1529</v>
      </c>
      <c r="C66" s="8"/>
      <c r="D66" s="8"/>
      <c r="E66" s="8"/>
      <c r="F66" s="8"/>
      <c r="G66" s="166">
        <v>1395</v>
      </c>
      <c r="H66" s="2"/>
      <c r="I66" s="14"/>
      <c r="K66" s="251"/>
      <c r="L66" s="251"/>
      <c r="M66" s="251"/>
    </row>
    <row r="67" spans="1:13" ht="12.75">
      <c r="A67" s="7" t="s">
        <v>119</v>
      </c>
      <c r="B67" s="166">
        <v>398</v>
      </c>
      <c r="C67" s="8"/>
      <c r="D67" s="8"/>
      <c r="E67" s="8"/>
      <c r="F67" s="8"/>
      <c r="G67" s="166"/>
      <c r="H67" s="2"/>
      <c r="I67" s="234" t="s">
        <v>180</v>
      </c>
      <c r="K67" s="251"/>
      <c r="L67" s="251"/>
      <c r="M67" s="251"/>
    </row>
    <row r="68" spans="1:13" ht="12.75">
      <c r="A68" s="7" t="s">
        <v>130</v>
      </c>
      <c r="B68" s="166">
        <v>262</v>
      </c>
      <c r="C68" s="8"/>
      <c r="D68" s="8"/>
      <c r="E68" s="8"/>
      <c r="F68" s="8"/>
      <c r="G68" s="166"/>
      <c r="H68" s="2"/>
      <c r="I68" s="234" t="s">
        <v>180</v>
      </c>
      <c r="K68" s="251"/>
      <c r="L68" s="251"/>
      <c r="M68" s="251"/>
    </row>
    <row r="69" spans="1:9" ht="12.75">
      <c r="A69" s="7" t="s">
        <v>131</v>
      </c>
      <c r="B69" s="166">
        <v>462</v>
      </c>
      <c r="C69" s="8"/>
      <c r="D69" s="8"/>
      <c r="E69" s="8"/>
      <c r="F69" s="8"/>
      <c r="G69" s="166">
        <v>49</v>
      </c>
      <c r="H69" s="2"/>
      <c r="I69" s="14"/>
    </row>
    <row r="70" spans="1:9" ht="12.75">
      <c r="A70" s="7" t="s">
        <v>132</v>
      </c>
      <c r="B70" s="166">
        <v>662</v>
      </c>
      <c r="C70" s="8"/>
      <c r="D70" s="8"/>
      <c r="E70" s="8"/>
      <c r="F70" s="8"/>
      <c r="G70" s="166">
        <v>464</v>
      </c>
      <c r="H70" s="2"/>
      <c r="I70" s="14"/>
    </row>
    <row r="71" spans="1:9" ht="12.75">
      <c r="A71" s="7" t="s">
        <v>149</v>
      </c>
      <c r="B71" s="166">
        <v>735</v>
      </c>
      <c r="C71" s="8"/>
      <c r="D71" s="8"/>
      <c r="E71" s="8"/>
      <c r="F71" s="8"/>
      <c r="G71" s="166">
        <v>164</v>
      </c>
      <c r="H71" s="2"/>
      <c r="I71" s="14"/>
    </row>
    <row r="72" spans="1:9" ht="12.75">
      <c r="A72" s="7" t="s">
        <v>128</v>
      </c>
      <c r="B72" s="166">
        <v>1650</v>
      </c>
      <c r="C72" s="8"/>
      <c r="D72" s="8"/>
      <c r="E72" s="8"/>
      <c r="F72" s="8"/>
      <c r="G72" s="166"/>
      <c r="H72" s="2"/>
      <c r="I72" s="234" t="s">
        <v>180</v>
      </c>
    </row>
    <row r="73" spans="1:9" ht="12.75">
      <c r="A73" s="7"/>
      <c r="B73" s="7"/>
      <c r="C73" s="2"/>
      <c r="D73" s="2"/>
      <c r="E73" s="2"/>
      <c r="F73" s="2"/>
      <c r="G73" s="8"/>
      <c r="H73" s="2"/>
      <c r="I73" s="14"/>
    </row>
    <row r="74" spans="1:9" ht="12.75">
      <c r="A74" s="27" t="s">
        <v>61</v>
      </c>
      <c r="B74" s="151">
        <f>SUM(B57:B73)</f>
        <v>14943</v>
      </c>
      <c r="C74" s="27"/>
      <c r="D74" s="27"/>
      <c r="E74" s="27"/>
      <c r="F74" s="27"/>
      <c r="G74" s="39">
        <f>SUM(G57:G73)</f>
        <v>7225</v>
      </c>
      <c r="H74" s="27"/>
      <c r="I74" s="14"/>
    </row>
    <row r="75" spans="1:9" ht="12.75">
      <c r="A75" s="2"/>
      <c r="B75" s="2"/>
      <c r="C75" s="2"/>
      <c r="D75" s="2"/>
      <c r="E75" s="2"/>
      <c r="F75" s="2"/>
      <c r="G75" s="2"/>
      <c r="H75" s="2"/>
      <c r="I75" s="14"/>
    </row>
    <row r="76" spans="1:9" ht="18">
      <c r="A76" s="28" t="s">
        <v>40</v>
      </c>
      <c r="B76" s="29"/>
      <c r="C76" s="29"/>
      <c r="D76" s="29"/>
      <c r="E76" s="29"/>
      <c r="F76" s="29"/>
      <c r="G76" s="29"/>
      <c r="H76" s="29"/>
      <c r="I76" s="30"/>
    </row>
    <row r="77" spans="1:9" s="31" customFormat="1" ht="18">
      <c r="A77" s="7" t="s">
        <v>29</v>
      </c>
      <c r="B77" s="173">
        <v>181</v>
      </c>
      <c r="C77" s="2"/>
      <c r="D77" s="2"/>
      <c r="E77" s="2"/>
      <c r="F77" s="2"/>
      <c r="G77" s="48"/>
      <c r="H77" s="2"/>
      <c r="I77" s="234" t="s">
        <v>180</v>
      </c>
    </row>
    <row r="78" spans="1:9" ht="12.75">
      <c r="A78" s="10" t="s">
        <v>30</v>
      </c>
      <c r="B78" s="145">
        <v>1456</v>
      </c>
      <c r="C78" s="2"/>
      <c r="D78" s="2"/>
      <c r="E78" s="2"/>
      <c r="F78" s="2"/>
      <c r="G78" s="48">
        <v>298</v>
      </c>
      <c r="H78" s="2"/>
      <c r="I78" s="14"/>
    </row>
    <row r="79" spans="1:9" ht="12.75">
      <c r="A79" s="7" t="s">
        <v>31</v>
      </c>
      <c r="B79" s="173">
        <v>1846</v>
      </c>
      <c r="C79" s="2"/>
      <c r="D79" s="2"/>
      <c r="E79" s="2"/>
      <c r="F79" s="2"/>
      <c r="G79" s="48">
        <v>36</v>
      </c>
      <c r="H79" s="2"/>
      <c r="I79" s="14"/>
    </row>
    <row r="80" spans="1:9" ht="12.75">
      <c r="A80" s="12" t="s">
        <v>32</v>
      </c>
      <c r="B80" s="173">
        <v>261</v>
      </c>
      <c r="C80" s="2"/>
      <c r="D80" s="2"/>
      <c r="E80" s="2"/>
      <c r="F80" s="2"/>
      <c r="G80" s="48">
        <v>105</v>
      </c>
      <c r="H80" s="2"/>
      <c r="I80" s="14"/>
    </row>
    <row r="81" spans="1:9" ht="12.75">
      <c r="A81" s="7" t="s">
        <v>33</v>
      </c>
      <c r="B81" s="173">
        <v>330</v>
      </c>
      <c r="C81" s="2"/>
      <c r="D81" s="2"/>
      <c r="E81" s="2"/>
      <c r="F81" s="2"/>
      <c r="G81" s="48">
        <v>967</v>
      </c>
      <c r="H81" s="2"/>
      <c r="I81" s="14"/>
    </row>
    <row r="82" spans="1:9" ht="12.75">
      <c r="A82" s="7" t="s">
        <v>35</v>
      </c>
      <c r="B82" s="173">
        <v>803</v>
      </c>
      <c r="C82" s="2"/>
      <c r="D82" s="2"/>
      <c r="E82" s="2"/>
      <c r="F82" s="2"/>
      <c r="G82" s="48">
        <v>128</v>
      </c>
      <c r="H82" s="2"/>
      <c r="I82" s="49"/>
    </row>
    <row r="83" spans="1:9" ht="12.75">
      <c r="A83" s="10" t="s">
        <v>36</v>
      </c>
      <c r="B83" s="173">
        <v>534</v>
      </c>
      <c r="C83" s="2"/>
      <c r="D83" s="2"/>
      <c r="E83" s="2"/>
      <c r="F83" s="2"/>
      <c r="G83" s="48">
        <v>60</v>
      </c>
      <c r="H83" s="2"/>
      <c r="I83" s="14"/>
    </row>
    <row r="84" spans="1:9" ht="12.75">
      <c r="A84" s="10" t="s">
        <v>37</v>
      </c>
      <c r="B84" s="173">
        <v>273</v>
      </c>
      <c r="C84" s="2"/>
      <c r="D84" s="2"/>
      <c r="E84" s="2"/>
      <c r="F84" s="2"/>
      <c r="G84" s="48">
        <v>58</v>
      </c>
      <c r="H84" s="2"/>
      <c r="I84" s="35"/>
    </row>
    <row r="85" spans="1:9" ht="12.75">
      <c r="A85" s="10" t="s">
        <v>38</v>
      </c>
      <c r="B85" s="173">
        <v>126</v>
      </c>
      <c r="C85" s="2"/>
      <c r="D85" s="2"/>
      <c r="E85" s="2"/>
      <c r="F85" s="2"/>
      <c r="G85" s="48">
        <v>39</v>
      </c>
      <c r="H85" s="2"/>
      <c r="I85" s="35"/>
    </row>
    <row r="86" spans="1:9" ht="12.75">
      <c r="A86" s="10" t="s">
        <v>150</v>
      </c>
      <c r="B86" s="173">
        <v>190</v>
      </c>
      <c r="C86" s="2"/>
      <c r="D86" s="2"/>
      <c r="E86" s="2"/>
      <c r="F86" s="2"/>
      <c r="G86" s="48"/>
      <c r="H86" s="2"/>
      <c r="I86" s="234" t="s">
        <v>180</v>
      </c>
    </row>
    <row r="87" spans="1:9" ht="12.75">
      <c r="A87" s="10" t="s">
        <v>151</v>
      </c>
      <c r="B87" s="253">
        <v>2922</v>
      </c>
      <c r="C87" s="2"/>
      <c r="D87" s="2"/>
      <c r="E87" s="2"/>
      <c r="F87" s="2"/>
      <c r="G87" s="48">
        <v>5550</v>
      </c>
      <c r="H87" s="2"/>
      <c r="I87" s="35"/>
    </row>
    <row r="88" spans="1:9" ht="12.75">
      <c r="A88" s="10"/>
      <c r="B88" s="9"/>
      <c r="C88" s="2"/>
      <c r="D88" s="2"/>
      <c r="E88" s="2"/>
      <c r="F88" s="2"/>
      <c r="G88" s="48"/>
      <c r="H88" s="2"/>
      <c r="I88" s="35"/>
    </row>
    <row r="89" spans="1:9" ht="12.75">
      <c r="A89" s="40" t="s">
        <v>62</v>
      </c>
      <c r="B89" s="46">
        <f>SUM(B77:B88)</f>
        <v>8922</v>
      </c>
      <c r="C89" s="27"/>
      <c r="D89" s="27"/>
      <c r="E89" s="27"/>
      <c r="F89" s="27"/>
      <c r="G89" s="39">
        <f>SUM(G77:G88)</f>
        <v>7241</v>
      </c>
      <c r="H89" s="27"/>
      <c r="I89" s="35"/>
    </row>
    <row r="90" spans="1:9" ht="12.75">
      <c r="A90" s="2"/>
      <c r="B90" s="2"/>
      <c r="C90" s="2"/>
      <c r="D90" s="2"/>
      <c r="E90" s="2"/>
      <c r="F90" s="2"/>
      <c r="G90" s="2"/>
      <c r="H90" s="2"/>
      <c r="I90" s="35"/>
    </row>
    <row r="91" spans="1:9" ht="12.75">
      <c r="A91" s="2"/>
      <c r="B91" s="2"/>
      <c r="C91" s="2"/>
      <c r="D91" s="2"/>
      <c r="E91" s="2"/>
      <c r="F91" s="2"/>
      <c r="G91" s="2"/>
      <c r="H91" s="2"/>
      <c r="I91" s="35"/>
    </row>
    <row r="92" spans="1:9" ht="18">
      <c r="A92" s="33" t="s">
        <v>59</v>
      </c>
      <c r="B92" s="33"/>
      <c r="C92" s="33"/>
      <c r="D92" s="33"/>
      <c r="E92" s="33"/>
      <c r="F92" s="33"/>
      <c r="G92" s="33"/>
      <c r="H92" s="33"/>
      <c r="I92" s="30"/>
    </row>
    <row r="93" spans="1:9" ht="12.75">
      <c r="A93" s="2"/>
      <c r="B93" s="3" t="s">
        <v>3</v>
      </c>
      <c r="C93" s="23"/>
      <c r="D93" s="23"/>
      <c r="E93" s="24"/>
      <c r="F93" s="24"/>
      <c r="G93" s="3"/>
      <c r="H93" s="3"/>
      <c r="I93" s="35"/>
    </row>
    <row r="94" spans="1:9" ht="12.75">
      <c r="A94" s="2" t="s">
        <v>4</v>
      </c>
      <c r="B94" s="3">
        <v>2013</v>
      </c>
      <c r="C94" s="21"/>
      <c r="D94" s="21"/>
      <c r="E94" s="21"/>
      <c r="F94" s="21"/>
      <c r="G94" s="3">
        <v>2013</v>
      </c>
      <c r="H94" s="3"/>
      <c r="I94" s="35"/>
    </row>
    <row r="95" spans="1:9" ht="12.75">
      <c r="A95" s="2"/>
      <c r="B95" s="2"/>
      <c r="C95" s="2"/>
      <c r="D95" s="2"/>
      <c r="E95" s="2"/>
      <c r="F95" s="2"/>
      <c r="G95" s="2"/>
      <c r="H95" s="2"/>
      <c r="I95" s="35"/>
    </row>
    <row r="96" spans="1:8" ht="18">
      <c r="A96" s="36" t="s">
        <v>60</v>
      </c>
      <c r="B96" s="41">
        <f>SUM(B89,B74,B54,B43,B20,B15)</f>
        <v>354524</v>
      </c>
      <c r="C96" s="37"/>
      <c r="D96" s="37"/>
      <c r="E96" s="37"/>
      <c r="F96" s="37"/>
      <c r="G96" s="41">
        <f>SUM(G89,G74,G54,G43,G20,G15)</f>
        <v>113975</v>
      </c>
      <c r="H96" s="37"/>
    </row>
    <row r="97" spans="1:8" s="31" customFormat="1" ht="18">
      <c r="A97" s="2"/>
      <c r="B97" s="2"/>
      <c r="C97" s="2"/>
      <c r="D97" s="2"/>
      <c r="E97" s="2"/>
      <c r="F97" s="2"/>
      <c r="G97" s="2"/>
      <c r="H97" s="2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6.28125" style="0" customWidth="1"/>
    <col min="2" max="2" width="6.00390625" style="0" customWidth="1"/>
    <col min="3" max="3" width="6.28125" style="0" customWidth="1"/>
    <col min="4" max="4" width="12.421875" style="0" customWidth="1"/>
    <col min="5" max="5" width="10.7109375" style="0" customWidth="1"/>
    <col min="6" max="6" width="12.28125" style="0" customWidth="1"/>
    <col min="7" max="7" width="24.140625" style="0" customWidth="1"/>
    <col min="8" max="8" width="5.8515625" style="0" customWidth="1"/>
    <col min="9" max="9" width="23.421875" style="0" customWidth="1"/>
    <col min="16" max="16" width="27.421875" style="0" customWidth="1"/>
  </cols>
  <sheetData>
    <row r="1" s="44" customFormat="1" ht="20.25">
      <c r="A1" s="44" t="s">
        <v>67</v>
      </c>
    </row>
    <row r="3" spans="1:16" s="31" customFormat="1" ht="18">
      <c r="A3" s="28" t="s">
        <v>46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18" customFormat="1" ht="12.75">
      <c r="A4" s="7"/>
      <c r="B4" s="21"/>
      <c r="C4" s="21"/>
      <c r="D4" s="326" t="s">
        <v>153</v>
      </c>
      <c r="E4" s="327"/>
      <c r="F4" s="326" t="s">
        <v>154</v>
      </c>
      <c r="G4" s="328"/>
      <c r="H4" s="20"/>
      <c r="I4" s="25" t="s">
        <v>51</v>
      </c>
      <c r="J4" s="20"/>
      <c r="K4" s="20"/>
      <c r="L4" s="20"/>
      <c r="M4" s="20"/>
      <c r="N4" s="20"/>
      <c r="O4" s="20"/>
      <c r="P4" s="35"/>
    </row>
    <row r="5" spans="1:16" s="18" customFormat="1" ht="12.75">
      <c r="A5" s="19"/>
      <c r="B5" s="21"/>
      <c r="C5" s="21"/>
      <c r="D5" s="50" t="s">
        <v>47</v>
      </c>
      <c r="E5" s="50" t="s">
        <v>48</v>
      </c>
      <c r="F5" s="50" t="s">
        <v>47</v>
      </c>
      <c r="G5" s="50" t="s">
        <v>48</v>
      </c>
      <c r="H5" s="20"/>
      <c r="I5" s="20"/>
      <c r="J5" s="20"/>
      <c r="K5" s="20"/>
      <c r="L5" s="20"/>
      <c r="M5" s="20"/>
      <c r="N5" s="20"/>
      <c r="O5" s="20"/>
      <c r="P5" s="35"/>
    </row>
    <row r="6" spans="1:16" ht="12.75">
      <c r="A6" s="2" t="s">
        <v>49</v>
      </c>
      <c r="B6" s="2"/>
      <c r="C6" s="2"/>
      <c r="D6" s="47"/>
      <c r="E6" s="47"/>
      <c r="F6" s="3"/>
      <c r="G6" s="3"/>
      <c r="H6" s="2"/>
      <c r="I6" s="2"/>
      <c r="J6" s="2"/>
      <c r="K6" s="2"/>
      <c r="L6" s="2"/>
      <c r="M6" s="2"/>
      <c r="N6" s="2"/>
      <c r="O6" s="2"/>
      <c r="P6" s="35"/>
    </row>
    <row r="7" spans="1:16" ht="12.75">
      <c r="A7" s="2" t="s">
        <v>52</v>
      </c>
      <c r="B7" s="2"/>
      <c r="C7" s="2"/>
      <c r="D7" s="47"/>
      <c r="E7" s="3"/>
      <c r="F7" s="3"/>
      <c r="G7" s="3"/>
      <c r="H7" s="2"/>
      <c r="I7" s="2"/>
      <c r="J7" s="2"/>
      <c r="K7" s="2"/>
      <c r="L7" s="2"/>
      <c r="M7" s="2"/>
      <c r="N7" s="2"/>
      <c r="O7" s="2"/>
      <c r="P7" s="35"/>
    </row>
    <row r="8" spans="1:16" ht="12.75">
      <c r="A8" s="2" t="s">
        <v>50</v>
      </c>
      <c r="B8" s="2"/>
      <c r="C8" s="2"/>
      <c r="D8" s="3"/>
      <c r="E8" s="3"/>
      <c r="F8" s="52"/>
      <c r="G8" s="52"/>
      <c r="H8" s="2"/>
      <c r="I8" s="2"/>
      <c r="J8" s="2"/>
      <c r="K8" s="2"/>
      <c r="L8" s="2"/>
      <c r="M8" s="2"/>
      <c r="N8" s="2"/>
      <c r="O8" s="2"/>
      <c r="P8" s="35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5"/>
    </row>
    <row r="10" spans="1:16" ht="12.75">
      <c r="A10" s="27" t="s">
        <v>63</v>
      </c>
      <c r="B10" s="26"/>
      <c r="C10" s="26"/>
      <c r="D10" s="27">
        <f>SUM(D6:D9)</f>
        <v>0</v>
      </c>
      <c r="E10" s="27">
        <f>SUM(E6:E9)</f>
        <v>0</v>
      </c>
      <c r="F10" s="54">
        <f>F8+F9</f>
        <v>0</v>
      </c>
      <c r="G10" s="54">
        <f>SUM(G6:G9)</f>
        <v>0</v>
      </c>
      <c r="H10" s="26"/>
      <c r="I10" s="26">
        <f>SUM(I6:I8)</f>
        <v>0</v>
      </c>
      <c r="J10" s="26"/>
      <c r="K10" s="26"/>
      <c r="L10" s="26"/>
      <c r="M10" s="26"/>
      <c r="N10" s="26"/>
      <c r="O10" s="26"/>
      <c r="P10" s="35"/>
    </row>
    <row r="11" spans="1:5" ht="12.75">
      <c r="A11" s="80"/>
      <c r="E11" s="80"/>
    </row>
    <row r="12" spans="1:5" ht="12.75">
      <c r="A12" s="78" t="s">
        <v>72</v>
      </c>
      <c r="B12" s="80"/>
      <c r="C12" s="80"/>
      <c r="D12" s="80"/>
      <c r="E12" s="45"/>
    </row>
    <row r="17" ht="12.75">
      <c r="A17" t="s">
        <v>191</v>
      </c>
    </row>
    <row r="19" ht="12.75">
      <c r="A19" t="s">
        <v>192</v>
      </c>
    </row>
    <row r="20" ht="12.75">
      <c r="A20" t="s">
        <v>187</v>
      </c>
    </row>
    <row r="21" ht="12.75">
      <c r="A21" t="s">
        <v>188</v>
      </c>
    </row>
    <row r="22" ht="12.75">
      <c r="A22" t="s">
        <v>189</v>
      </c>
    </row>
    <row r="23" ht="12.75">
      <c r="A23" t="s">
        <v>190</v>
      </c>
    </row>
    <row r="25" ht="12.75">
      <c r="F25" s="1"/>
    </row>
    <row r="26" spans="1:5" ht="12.75">
      <c r="A26" t="s">
        <v>193</v>
      </c>
      <c r="D26">
        <v>11206</v>
      </c>
      <c r="E26">
        <v>163323</v>
      </c>
    </row>
    <row r="27" ht="12.75">
      <c r="A27" t="s">
        <v>196</v>
      </c>
    </row>
    <row r="29" spans="1:5" ht="12.75">
      <c r="A29" t="s">
        <v>194</v>
      </c>
      <c r="E29">
        <v>150523</v>
      </c>
    </row>
    <row r="30" ht="12.75">
      <c r="A30" t="s">
        <v>195</v>
      </c>
    </row>
  </sheetData>
  <sheetProtection/>
  <mergeCells count="2">
    <mergeCell ref="D4:E4"/>
    <mergeCell ref="F4:G4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9.28125" style="0" customWidth="1"/>
    <col min="2" max="2" width="12.57421875" style="0" bestFit="1" customWidth="1"/>
    <col min="3" max="3" width="11.140625" style="0" customWidth="1"/>
    <col min="4" max="4" width="13.140625" style="0" bestFit="1" customWidth="1"/>
    <col min="5" max="5" width="10.57421875" style="0" bestFit="1" customWidth="1"/>
    <col min="6" max="6" width="16.57421875" style="0" bestFit="1" customWidth="1"/>
    <col min="7" max="7" width="9.28125" style="0" bestFit="1" customWidth="1"/>
    <col min="8" max="11" width="9.7109375" style="0" bestFit="1" customWidth="1"/>
    <col min="12" max="12" width="12.8515625" style="0" customWidth="1"/>
  </cols>
  <sheetData>
    <row r="1" ht="15.75">
      <c r="J1" s="108"/>
    </row>
    <row r="2" spans="2:7" ht="15">
      <c r="B2" s="111"/>
      <c r="C2" s="111"/>
      <c r="D2" s="111"/>
      <c r="E2" s="111"/>
      <c r="F2" s="111"/>
      <c r="G2" s="111"/>
    </row>
    <row r="3" spans="1:7" ht="15">
      <c r="A3" s="109" t="s">
        <v>108</v>
      </c>
      <c r="B3" s="110" t="s">
        <v>97</v>
      </c>
      <c r="C3" s="110" t="s">
        <v>98</v>
      </c>
      <c r="D3" s="110" t="s">
        <v>99</v>
      </c>
      <c r="E3" s="110" t="s">
        <v>100</v>
      </c>
      <c r="F3" s="110" t="s">
        <v>101</v>
      </c>
      <c r="G3" s="2" t="s">
        <v>102</v>
      </c>
    </row>
    <row r="4" spans="1:7" ht="15">
      <c r="A4" s="113" t="s">
        <v>103</v>
      </c>
      <c r="B4" s="112">
        <f>#REF!/$B$7</f>
        <v>0.049354861453853205</v>
      </c>
      <c r="C4" s="110"/>
      <c r="D4" s="110"/>
      <c r="E4" s="110"/>
      <c r="F4" s="110"/>
      <c r="G4" s="110"/>
    </row>
    <row r="5" spans="1:7" ht="15">
      <c r="A5" s="113" t="s">
        <v>104</v>
      </c>
      <c r="B5" s="112">
        <f>#REF!/$B$7</f>
        <v>0.008813368116759502</v>
      </c>
      <c r="C5" s="114">
        <v>102</v>
      </c>
      <c r="D5" s="114">
        <v>9</v>
      </c>
      <c r="E5" s="114">
        <v>90</v>
      </c>
      <c r="F5" s="114">
        <v>8</v>
      </c>
      <c r="G5" s="114">
        <v>102</v>
      </c>
    </row>
    <row r="6" spans="1:7" ht="15">
      <c r="A6" s="113" t="s">
        <v>105</v>
      </c>
      <c r="B6" s="112">
        <f>#REF!/$B$7</f>
        <v>0.000669815976873722</v>
      </c>
      <c r="C6" s="110"/>
      <c r="D6" s="110"/>
      <c r="E6" s="110"/>
      <c r="F6" s="110"/>
      <c r="G6" s="110"/>
    </row>
    <row r="7" spans="1:7" ht="15">
      <c r="A7" s="113" t="s">
        <v>106</v>
      </c>
      <c r="B7" s="112">
        <f>#REF!/$B$7</f>
        <v>0.9411619544525135</v>
      </c>
      <c r="C7" s="110"/>
      <c r="D7" s="110"/>
      <c r="E7" s="110"/>
      <c r="F7" s="110"/>
      <c r="G7" s="110"/>
    </row>
    <row r="8" spans="1:9" ht="12.75">
      <c r="A8" s="113" t="s">
        <v>107</v>
      </c>
      <c r="B8" s="114">
        <v>9.682</v>
      </c>
      <c r="C8" s="114">
        <v>102</v>
      </c>
      <c r="D8" s="114">
        <v>9</v>
      </c>
      <c r="E8" s="114">
        <v>90</v>
      </c>
      <c r="F8" s="114">
        <v>8</v>
      </c>
      <c r="G8" s="114">
        <v>102</v>
      </c>
      <c r="I8" s="271"/>
    </row>
    <row r="10" spans="1:7" ht="15">
      <c r="A10" s="115" t="s">
        <v>109</v>
      </c>
      <c r="B10" s="116" t="s">
        <v>97</v>
      </c>
      <c r="C10" s="116" t="s">
        <v>98</v>
      </c>
      <c r="D10" s="116" t="s">
        <v>99</v>
      </c>
      <c r="E10" s="116" t="s">
        <v>100</v>
      </c>
      <c r="F10" s="116" t="s">
        <v>101</v>
      </c>
      <c r="G10" s="109" t="s">
        <v>102</v>
      </c>
    </row>
    <row r="11" spans="1:7" ht="15">
      <c r="A11" s="2" t="s">
        <v>110</v>
      </c>
      <c r="B11" s="112">
        <v>0.24</v>
      </c>
      <c r="C11" s="112">
        <v>0.2</v>
      </c>
      <c r="D11" s="112">
        <v>0.49</v>
      </c>
      <c r="E11" s="112">
        <v>0.27</v>
      </c>
      <c r="F11" s="112">
        <v>0.5</v>
      </c>
      <c r="G11" s="117">
        <v>0.3</v>
      </c>
    </row>
    <row r="12" spans="1:11" ht="15">
      <c r="A12" s="118" t="s">
        <v>111</v>
      </c>
      <c r="B12" s="270">
        <f aca="true" t="shared" si="0" ref="B12:G12">B8+B8*B11</f>
        <v>12.00568</v>
      </c>
      <c r="C12" s="119">
        <f t="shared" si="0"/>
        <v>122.4</v>
      </c>
      <c r="D12" s="119">
        <f t="shared" si="0"/>
        <v>13.41</v>
      </c>
      <c r="E12" s="119">
        <f t="shared" si="0"/>
        <v>114.3</v>
      </c>
      <c r="F12" s="119">
        <f t="shared" si="0"/>
        <v>12</v>
      </c>
      <c r="G12" s="119">
        <f t="shared" si="0"/>
        <v>132.6</v>
      </c>
      <c r="I12" s="302">
        <f>SUM(C12:G12)/5</f>
        <v>78.94200000000001</v>
      </c>
      <c r="J12" s="302" t="s">
        <v>179</v>
      </c>
      <c r="K12" s="302"/>
    </row>
    <row r="14" ht="12.75">
      <c r="A14" t="s">
        <v>181</v>
      </c>
    </row>
    <row r="15" ht="12.75">
      <c r="A15" t="s">
        <v>182</v>
      </c>
    </row>
    <row r="16" ht="12.75">
      <c r="A16" t="s">
        <v>183</v>
      </c>
    </row>
    <row r="17" ht="12.75">
      <c r="A17" t="s">
        <v>112</v>
      </c>
    </row>
    <row r="18" ht="12.75">
      <c r="A18" s="155"/>
    </row>
    <row r="19" spans="1:2" ht="15">
      <c r="A19" s="169"/>
      <c r="B19" s="169" t="s">
        <v>117</v>
      </c>
    </row>
    <row r="20" spans="1:4" ht="15">
      <c r="A20" s="120" t="s">
        <v>116</v>
      </c>
      <c r="B20" s="120">
        <v>0.303</v>
      </c>
      <c r="D20" s="147" t="s">
        <v>177</v>
      </c>
    </row>
  </sheetData>
  <sheetProtection/>
  <printOptions/>
  <pageMargins left="0.75" right="0.75" top="1" bottom="1" header="0" footer="0"/>
  <pageSetup fitToHeight="1" fitToWidth="1" horizontalDpi="300" verticalDpi="3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Randers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Bo Jensen</dc:creator>
  <cp:keywords/>
  <dc:description/>
  <cp:lastModifiedBy>sigrid</cp:lastModifiedBy>
  <cp:lastPrinted>2016-06-20T07:05:02Z</cp:lastPrinted>
  <dcterms:created xsi:type="dcterms:W3CDTF">2011-03-30T08:06:45Z</dcterms:created>
  <dcterms:modified xsi:type="dcterms:W3CDTF">2016-08-12T08:35:48Z</dcterms:modified>
  <cp:category/>
  <cp:version/>
  <cp:contentType/>
  <cp:contentStatus/>
</cp:coreProperties>
</file>