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2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4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6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9.xml" ContentType="application/vnd.openxmlformats-officedocument.drawing+xml"/>
  <Override PartName="/xl/comments5.xml" ContentType="application/vnd.openxmlformats-officedocument.spreadsheetml.comments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10.xml" ContentType="application/vnd.openxmlformats-officedocument.drawing+xml"/>
  <Override PartName="/xl/charts/chart54.xml" ContentType="application/vnd.openxmlformats-officedocument.drawingml.chart+xml"/>
  <Override PartName="/xl/comments6.xml" ContentType="application/vnd.openxmlformats-officedocument.spreadsheetml.comments+xml"/>
  <Override PartName="/xl/drawings/drawing11.xml" ContentType="application/vnd.openxmlformats-officedocument.drawing+xml"/>
  <Override PartName="/xl/comments7.xml" ContentType="application/vnd.openxmlformats-officedocument.spreadsheetml.comments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12.xml" ContentType="application/vnd.openxmlformats-officedocument.drawing+xml"/>
  <Override PartName="/xl/comments8.xml" ContentType="application/vnd.openxmlformats-officedocument.spreadsheetml.comments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://sedocs/sefo09/sefoa905/Lukkede dokumenter/Kunder/Sønderborg Kommune/CO2-regnskab 2015/"/>
    </mc:Choice>
  </mc:AlternateContent>
  <bookViews>
    <workbookView xWindow="-12" yWindow="-12" windowWidth="11412" windowHeight="8256" tabRatio="660"/>
  </bookViews>
  <sheets>
    <sheet name="Grafer " sheetId="20" r:id="rId1"/>
    <sheet name="Opsamling 290916" sheetId="10" r:id="rId2"/>
    <sheet name="EL 200916" sheetId="1" r:id="rId3"/>
    <sheet name="Solceller 060916" sheetId="22" r:id="rId4"/>
    <sheet name="Summeret varme 290916" sheetId="15" r:id="rId5"/>
    <sheet name="Varme 201016" sheetId="2" r:id="rId6"/>
    <sheet name="Brændstof 290916" sheetId="5" r:id="rId7"/>
    <sheet name="Vand 060916" sheetId="17" r:id="rId8"/>
    <sheet name="Gl. gadelys 150814" sheetId="12" r:id="rId9"/>
    <sheet name="Ny gadelys 060916" sheetId="19" r:id="rId10"/>
    <sheet name="PZ målsætningen fra Inge 121114" sheetId="13" r:id="rId11"/>
    <sheet name="Graddage 060916" sheetId="6" r:id="rId12"/>
    <sheet name="CO2 faktorer 060916" sheetId="7" r:id="rId13"/>
    <sheet name="Priser 201016" sheetId="9" r:id="rId14"/>
    <sheet name="El brændsler 230916" sheetId="16" r:id="rId15"/>
  </sheets>
  <calcPr calcId="152511"/>
</workbook>
</file>

<file path=xl/calcChain.xml><?xml version="1.0" encoding="utf-8"?>
<calcChain xmlns="http://schemas.openxmlformats.org/spreadsheetml/2006/main">
  <c r="AM15" i="5" l="1"/>
  <c r="AM7" i="5"/>
  <c r="AK244" i="1" l="1"/>
  <c r="AL244" i="1"/>
  <c r="AM244" i="1"/>
  <c r="AL243" i="1"/>
  <c r="AM243" i="1" s="1"/>
  <c r="CC262" i="2" l="1"/>
  <c r="CB262" i="2"/>
  <c r="CA262" i="2"/>
  <c r="CC245" i="2"/>
  <c r="CB245" i="2"/>
  <c r="CA245" i="2"/>
  <c r="CB155" i="2"/>
  <c r="CA155" i="2"/>
  <c r="CC154" i="2"/>
  <c r="CB154" i="2"/>
  <c r="CA154" i="2"/>
  <c r="CB135" i="2"/>
  <c r="CA135" i="2"/>
  <c r="CC134" i="2"/>
  <c r="CB134" i="2"/>
  <c r="CA134" i="2"/>
  <c r="CB120" i="2"/>
  <c r="CA120" i="2"/>
  <c r="CC119" i="2"/>
  <c r="CB119" i="2"/>
  <c r="CA119" i="2"/>
  <c r="CB104" i="2"/>
  <c r="CA104" i="2"/>
  <c r="CC103" i="2"/>
  <c r="CB103" i="2"/>
  <c r="CA103" i="2"/>
  <c r="CB83" i="2"/>
  <c r="CA83" i="2"/>
  <c r="CC82" i="2"/>
  <c r="CB82" i="2"/>
  <c r="CA82" i="2"/>
  <c r="CB4" i="2"/>
  <c r="CA4" i="2"/>
  <c r="AL203" i="1" l="1"/>
  <c r="AM203" i="1"/>
  <c r="AK203" i="1"/>
  <c r="AL241" i="1"/>
  <c r="AK241" i="1"/>
  <c r="AK96" i="1"/>
  <c r="AL159" i="1"/>
  <c r="AL164" i="1"/>
  <c r="AL169" i="1"/>
  <c r="AK174" i="1"/>
  <c r="AL179" i="1"/>
  <c r="AL188" i="1"/>
  <c r="AL195" i="1"/>
  <c r="AL199" i="1"/>
  <c r="AK205" i="1"/>
  <c r="AL209" i="1"/>
  <c r="AL215" i="1"/>
  <c r="AL219" i="1"/>
  <c r="AL224" i="1"/>
  <c r="AL228" i="1"/>
  <c r="AL235" i="1"/>
  <c r="AL3" i="1"/>
  <c r="AL22" i="1" s="1"/>
  <c r="AK3" i="1"/>
  <c r="AK142" i="1" s="1"/>
  <c r="CG262" i="2"/>
  <c r="CH262" i="2"/>
  <c r="CF262" i="2"/>
  <c r="CG245" i="2"/>
  <c r="CH245" i="2"/>
  <c r="CF245" i="2"/>
  <c r="CF154" i="2"/>
  <c r="CF134" i="2"/>
  <c r="CF119" i="2"/>
  <c r="CF103" i="2"/>
  <c r="CF82" i="2"/>
  <c r="AL152" i="1" l="1"/>
  <c r="AL146" i="1"/>
  <c r="AL140" i="1"/>
  <c r="AL132" i="1"/>
  <c r="AL122" i="1"/>
  <c r="AL85" i="1"/>
  <c r="AL60" i="1"/>
  <c r="AL31" i="1"/>
  <c r="AL15" i="1"/>
  <c r="AL231" i="1"/>
  <c r="AL227" i="1"/>
  <c r="AL222" i="1"/>
  <c r="AL218" i="1"/>
  <c r="AL214" i="1"/>
  <c r="AK208" i="1"/>
  <c r="AL204" i="1"/>
  <c r="AL198" i="1"/>
  <c r="AL193" i="1"/>
  <c r="AL184" i="1"/>
  <c r="AL178" i="1"/>
  <c r="AL173" i="1"/>
  <c r="AL167" i="1"/>
  <c r="AL162" i="1"/>
  <c r="AL157" i="1"/>
  <c r="AM157" i="1" s="1"/>
  <c r="AL151" i="1"/>
  <c r="AL145" i="1"/>
  <c r="AL139" i="1"/>
  <c r="AL128" i="1"/>
  <c r="AL119" i="1"/>
  <c r="AL94" i="1"/>
  <c r="AL80" i="1"/>
  <c r="AL58" i="1"/>
  <c r="AM58" i="1" s="1"/>
  <c r="AK27" i="1"/>
  <c r="AL13" i="1"/>
  <c r="AL229" i="1"/>
  <c r="AL226" i="1"/>
  <c r="AL221" i="1"/>
  <c r="AL217" i="1"/>
  <c r="AL213" i="1"/>
  <c r="AL207" i="1"/>
  <c r="AL200" i="1"/>
  <c r="AL197" i="1"/>
  <c r="AL191" i="1"/>
  <c r="AL182" i="1"/>
  <c r="AL177" i="1"/>
  <c r="AL172" i="1"/>
  <c r="AL166" i="1"/>
  <c r="AL160" i="1"/>
  <c r="AL155" i="1"/>
  <c r="AL149" i="1"/>
  <c r="AL144" i="1"/>
  <c r="AL137" i="1"/>
  <c r="AL127" i="1"/>
  <c r="AL114" i="1"/>
  <c r="AL89" i="1"/>
  <c r="AL69" i="1"/>
  <c r="AM69" i="1" s="1"/>
  <c r="AL42" i="1"/>
  <c r="AL24" i="1"/>
  <c r="AL8" i="1"/>
  <c r="AL237" i="1"/>
  <c r="AK229" i="1"/>
  <c r="AK226" i="1"/>
  <c r="AL220" i="1"/>
  <c r="AL216" i="1"/>
  <c r="AL211" i="1"/>
  <c r="AL206" i="1"/>
  <c r="AK200" i="1"/>
  <c r="AK197" i="1"/>
  <c r="AL190" i="1"/>
  <c r="AL180" i="1"/>
  <c r="AL175" i="1"/>
  <c r="AK171" i="1"/>
  <c r="AM171" i="1" s="1"/>
  <c r="AL165" i="1"/>
  <c r="AK160" i="1"/>
  <c r="AL154" i="1"/>
  <c r="AL147" i="1"/>
  <c r="AL136" i="1"/>
  <c r="AL126" i="1"/>
  <c r="AL105" i="1"/>
  <c r="AL87" i="1"/>
  <c r="AL67" i="1"/>
  <c r="AL33" i="1"/>
  <c r="AM211" i="1"/>
  <c r="AK6" i="1"/>
  <c r="AK9" i="1"/>
  <c r="AK11" i="1"/>
  <c r="AK21" i="1"/>
  <c r="AK24" i="1"/>
  <c r="AM24" i="1" s="1"/>
  <c r="AK26" i="1"/>
  <c r="AK31" i="1"/>
  <c r="AK36" i="1"/>
  <c r="AK38" i="1"/>
  <c r="AK41" i="1"/>
  <c r="AK43" i="1"/>
  <c r="AK53" i="1"/>
  <c r="AK56" i="1"/>
  <c r="AK58" i="1"/>
  <c r="AK63" i="1"/>
  <c r="AK68" i="1"/>
  <c r="AK70" i="1"/>
  <c r="AK73" i="1"/>
  <c r="AK75" i="1"/>
  <c r="AK85" i="1"/>
  <c r="AK88" i="1"/>
  <c r="AM88" i="1" s="1"/>
  <c r="AK90" i="1"/>
  <c r="AK95" i="1"/>
  <c r="AK100" i="1"/>
  <c r="AK102" i="1"/>
  <c r="AM102" i="1" s="1"/>
  <c r="AK105" i="1"/>
  <c r="AK107" i="1"/>
  <c r="AK117" i="1"/>
  <c r="AK119" i="1"/>
  <c r="AM119" i="1" s="1"/>
  <c r="AK122" i="1"/>
  <c r="AM122" i="1" s="1"/>
  <c r="AK125" i="1"/>
  <c r="AK128" i="1"/>
  <c r="AK130" i="1"/>
  <c r="AK132" i="1"/>
  <c r="AK143" i="1"/>
  <c r="AK5" i="1"/>
  <c r="AK7" i="1"/>
  <c r="AK14" i="1"/>
  <c r="AK16" i="1"/>
  <c r="AK23" i="1"/>
  <c r="AK25" i="1"/>
  <c r="AM25" i="1" s="1"/>
  <c r="AK30" i="1"/>
  <c r="AK34" i="1"/>
  <c r="AK50" i="1"/>
  <c r="AK52" i="1"/>
  <c r="AM52" i="1" s="1"/>
  <c r="AK59" i="1"/>
  <c r="AK61" i="1"/>
  <c r="AK72" i="1"/>
  <c r="AK77" i="1"/>
  <c r="AK79" i="1"/>
  <c r="AK81" i="1"/>
  <c r="AK86" i="1"/>
  <c r="AK97" i="1"/>
  <c r="AM97" i="1" s="1"/>
  <c r="AK106" i="1"/>
  <c r="AK108" i="1"/>
  <c r="AK115" i="1"/>
  <c r="AK126" i="1"/>
  <c r="AM126" i="1" s="1"/>
  <c r="AK135" i="1"/>
  <c r="AK137" i="1"/>
  <c r="AK139" i="1"/>
  <c r="AM139" i="1" s="1"/>
  <c r="AK141" i="1"/>
  <c r="AM141" i="1" s="1"/>
  <c r="AK145" i="1"/>
  <c r="AK147" i="1"/>
  <c r="AM147" i="1" s="1"/>
  <c r="AK152" i="1"/>
  <c r="AM152" i="1" s="1"/>
  <c r="AK155" i="1"/>
  <c r="AM155" i="1" s="1"/>
  <c r="AK165" i="1"/>
  <c r="AK167" i="1"/>
  <c r="AM167" i="1" s="1"/>
  <c r="AK170" i="1"/>
  <c r="AK173" i="1"/>
  <c r="AM173" i="1" s="1"/>
  <c r="AK176" i="1"/>
  <c r="AK178" i="1"/>
  <c r="AK180" i="1"/>
  <c r="AK191" i="1"/>
  <c r="AM191" i="1" s="1"/>
  <c r="AK198" i="1"/>
  <c r="AM198" i="1" s="1"/>
  <c r="AK207" i="1"/>
  <c r="AK214" i="1"/>
  <c r="AK217" i="1"/>
  <c r="AM217" i="1" s="1"/>
  <c r="AK220" i="1"/>
  <c r="AM220" i="1" s="1"/>
  <c r="AK222" i="1"/>
  <c r="AK225" i="1"/>
  <c r="AK227" i="1"/>
  <c r="AM227" i="1" s="1"/>
  <c r="AK232" i="1"/>
  <c r="AK235" i="1"/>
  <c r="AM235" i="1" s="1"/>
  <c r="AK10" i="1"/>
  <c r="AK12" i="1"/>
  <c r="AK19" i="1"/>
  <c r="AK28" i="1"/>
  <c r="AK32" i="1"/>
  <c r="AK35" i="1"/>
  <c r="AK37" i="1"/>
  <c r="AK39" i="1"/>
  <c r="AK46" i="1"/>
  <c r="AK48" i="1"/>
  <c r="AM48" i="1" s="1"/>
  <c r="AK55" i="1"/>
  <c r="AK57" i="1"/>
  <c r="AK62" i="1"/>
  <c r="AK66" i="1"/>
  <c r="AK82" i="1"/>
  <c r="AK84" i="1"/>
  <c r="AK91" i="1"/>
  <c r="AK93" i="1"/>
  <c r="AM93" i="1" s="1"/>
  <c r="AK104" i="1"/>
  <c r="AK109" i="1"/>
  <c r="AK111" i="1"/>
  <c r="AK113" i="1"/>
  <c r="AM113" i="1" s="1"/>
  <c r="AK8" i="1"/>
  <c r="AM8" i="1" s="1"/>
  <c r="AK13" i="1"/>
  <c r="AM13" i="1" s="1"/>
  <c r="AK15" i="1"/>
  <c r="AM15" i="1" s="1"/>
  <c r="AK17" i="1"/>
  <c r="AM17" i="1" s="1"/>
  <c r="AK22" i="1"/>
  <c r="AM22" i="1" s="1"/>
  <c r="AK33" i="1"/>
  <c r="AM33" i="1" s="1"/>
  <c r="AK42" i="1"/>
  <c r="AM42" i="1" s="1"/>
  <c r="AK44" i="1"/>
  <c r="AK51" i="1"/>
  <c r="AK60" i="1"/>
  <c r="AM60" i="1" s="1"/>
  <c r="AK64" i="1"/>
  <c r="AK67" i="1"/>
  <c r="AM67" i="1" s="1"/>
  <c r="AK69" i="1"/>
  <c r="AK71" i="1"/>
  <c r="AK78" i="1"/>
  <c r="AM78" i="1" s="1"/>
  <c r="AK80" i="1"/>
  <c r="AM80" i="1" s="1"/>
  <c r="AK87" i="1"/>
  <c r="AK89" i="1"/>
  <c r="AK94" i="1"/>
  <c r="AM94" i="1" s="1"/>
  <c r="AK98" i="1"/>
  <c r="AK114" i="1"/>
  <c r="AK127" i="1"/>
  <c r="AM127" i="1" s="1"/>
  <c r="AK129" i="1"/>
  <c r="AK134" i="1"/>
  <c r="AM134" i="1" s="1"/>
  <c r="AK136" i="1"/>
  <c r="AM136" i="1" s="1"/>
  <c r="AK138" i="1"/>
  <c r="AK140" i="1"/>
  <c r="AM140" i="1" s="1"/>
  <c r="AK144" i="1"/>
  <c r="AM144" i="1" s="1"/>
  <c r="AK20" i="1"/>
  <c r="AK29" i="1"/>
  <c r="AK47" i="1"/>
  <c r="AK65" i="1"/>
  <c r="AM65" i="1" s="1"/>
  <c r="AK74" i="1"/>
  <c r="AK83" i="1"/>
  <c r="AK92" i="1"/>
  <c r="AK101" i="1"/>
  <c r="AM101" i="1" s="1"/>
  <c r="AK110" i="1"/>
  <c r="AK121" i="1"/>
  <c r="AK146" i="1"/>
  <c r="AM146" i="1" s="1"/>
  <c r="AK151" i="1"/>
  <c r="AM151" i="1" s="1"/>
  <c r="AK157" i="1"/>
  <c r="AK159" i="1"/>
  <c r="AM159" i="1" s="1"/>
  <c r="AK161" i="1"/>
  <c r="AM161" i="1" s="1"/>
  <c r="AK164" i="1"/>
  <c r="AM164" i="1" s="1"/>
  <c r="AK166" i="1"/>
  <c r="AM166" i="1" s="1"/>
  <c r="AK168" i="1"/>
  <c r="AK172" i="1"/>
  <c r="AM172" i="1" s="1"/>
  <c r="AK179" i="1"/>
  <c r="AM179" i="1" s="1"/>
  <c r="AK181" i="1"/>
  <c r="AK190" i="1"/>
  <c r="AM190" i="1" s="1"/>
  <c r="AK194" i="1"/>
  <c r="AK199" i="1"/>
  <c r="AM199" i="1" s="1"/>
  <c r="AK206" i="1"/>
  <c r="AK210" i="1"/>
  <c r="AK215" i="1"/>
  <c r="AM215" i="1" s="1"/>
  <c r="AK219" i="1"/>
  <c r="AM219" i="1" s="1"/>
  <c r="AK221" i="1"/>
  <c r="AK223" i="1"/>
  <c r="AK228" i="1"/>
  <c r="AM228" i="1" s="1"/>
  <c r="AK230" i="1"/>
  <c r="AM230" i="1" s="1"/>
  <c r="AK236" i="1"/>
  <c r="AK40" i="1"/>
  <c r="AK49" i="1"/>
  <c r="AM49" i="1" s="1"/>
  <c r="AK76" i="1"/>
  <c r="AK103" i="1"/>
  <c r="AK112" i="1"/>
  <c r="AK118" i="1"/>
  <c r="AK131" i="1"/>
  <c r="AK149" i="1"/>
  <c r="AK153" i="1"/>
  <c r="AK162" i="1"/>
  <c r="AM162" i="1" s="1"/>
  <c r="AK175" i="1"/>
  <c r="AM175" i="1" s="1"/>
  <c r="AK177" i="1"/>
  <c r="AK182" i="1"/>
  <c r="AK184" i="1"/>
  <c r="AM184" i="1" s="1"/>
  <c r="AK186" i="1"/>
  <c r="AK188" i="1"/>
  <c r="AM188" i="1" s="1"/>
  <c r="AK192" i="1"/>
  <c r="AK237" i="1"/>
  <c r="AK234" i="1"/>
  <c r="AK211" i="1"/>
  <c r="AK196" i="1"/>
  <c r="AK193" i="1"/>
  <c r="AM193" i="1" s="1"/>
  <c r="AK189" i="1"/>
  <c r="AM189" i="1" s="1"/>
  <c r="AK185" i="1"/>
  <c r="AK163" i="1"/>
  <c r="AK156" i="1"/>
  <c r="AK154" i="1"/>
  <c r="AM154" i="1" s="1"/>
  <c r="AK150" i="1"/>
  <c r="AK133" i="1"/>
  <c r="AK120" i="1"/>
  <c r="AK54" i="1"/>
  <c r="AK233" i="1"/>
  <c r="AK231" i="1"/>
  <c r="AM231" i="1" s="1"/>
  <c r="AK224" i="1"/>
  <c r="AM224" i="1" s="1"/>
  <c r="AK216" i="1"/>
  <c r="AK213" i="1"/>
  <c r="AM213" i="1" s="1"/>
  <c r="AK204" i="1"/>
  <c r="AK169" i="1"/>
  <c r="AM169" i="1" s="1"/>
  <c r="AK124" i="1"/>
  <c r="AK218" i="1"/>
  <c r="AM218" i="1" s="1"/>
  <c r="AK212" i="1"/>
  <c r="AK209" i="1"/>
  <c r="AM209" i="1" s="1"/>
  <c r="AK195" i="1"/>
  <c r="AM195" i="1" s="1"/>
  <c r="AK187" i="1"/>
  <c r="AK183" i="1"/>
  <c r="AK158" i="1"/>
  <c r="AM158" i="1" s="1"/>
  <c r="AK148" i="1"/>
  <c r="AK123" i="1"/>
  <c r="AK116" i="1"/>
  <c r="AK99" i="1"/>
  <c r="AK45" i="1"/>
  <c r="AK18" i="1"/>
  <c r="AL7" i="1"/>
  <c r="AL12" i="1"/>
  <c r="AL14" i="1"/>
  <c r="AL17" i="1"/>
  <c r="AL19" i="1"/>
  <c r="AL29" i="1"/>
  <c r="AL32" i="1"/>
  <c r="AL34" i="1"/>
  <c r="AM34" i="1" s="1"/>
  <c r="AL39" i="1"/>
  <c r="AL44" i="1"/>
  <c r="AL46" i="1"/>
  <c r="AL49" i="1"/>
  <c r="AL51" i="1"/>
  <c r="AL61" i="1"/>
  <c r="AL64" i="1"/>
  <c r="AL66" i="1"/>
  <c r="AL71" i="1"/>
  <c r="AL76" i="1"/>
  <c r="AL78" i="1"/>
  <c r="AL81" i="1"/>
  <c r="AL83" i="1"/>
  <c r="AL93" i="1"/>
  <c r="AL96" i="1"/>
  <c r="AM96" i="1" s="1"/>
  <c r="AL98" i="1"/>
  <c r="AL103" i="1"/>
  <c r="AL108" i="1"/>
  <c r="AL110" i="1"/>
  <c r="AL113" i="1"/>
  <c r="AL115" i="1"/>
  <c r="AM115" i="1" s="1"/>
  <c r="AL120" i="1"/>
  <c r="AL123" i="1"/>
  <c r="AL133" i="1"/>
  <c r="AL135" i="1"/>
  <c r="AL138" i="1"/>
  <c r="AL141" i="1"/>
  <c r="AL9" i="1"/>
  <c r="AL18" i="1"/>
  <c r="AL20" i="1"/>
  <c r="AL27" i="1"/>
  <c r="AM27" i="1" s="1"/>
  <c r="AL36" i="1"/>
  <c r="AL40" i="1"/>
  <c r="AL43" i="1"/>
  <c r="AL45" i="1"/>
  <c r="AL47" i="1"/>
  <c r="AL54" i="1"/>
  <c r="AL56" i="1"/>
  <c r="AL63" i="1"/>
  <c r="AL65" i="1"/>
  <c r="AL70" i="1"/>
  <c r="AL74" i="1"/>
  <c r="AM74" i="1" s="1"/>
  <c r="AL90" i="1"/>
  <c r="AM90" i="1" s="1"/>
  <c r="AL92" i="1"/>
  <c r="AL99" i="1"/>
  <c r="AL101" i="1"/>
  <c r="AL112" i="1"/>
  <c r="AL117" i="1"/>
  <c r="AL121" i="1"/>
  <c r="AL130" i="1"/>
  <c r="AL143" i="1"/>
  <c r="AL150" i="1"/>
  <c r="AL153" i="1"/>
  <c r="AL156" i="1"/>
  <c r="AL158" i="1"/>
  <c r="AL161" i="1"/>
  <c r="AL163" i="1"/>
  <c r="AM163" i="1" s="1"/>
  <c r="AL168" i="1"/>
  <c r="AL171" i="1"/>
  <c r="AL181" i="1"/>
  <c r="AM181" i="1" s="1"/>
  <c r="AL183" i="1"/>
  <c r="AL186" i="1"/>
  <c r="AL189" i="1"/>
  <c r="AL192" i="1"/>
  <c r="AL194" i="1"/>
  <c r="AL196" i="1"/>
  <c r="AL205" i="1"/>
  <c r="AL208" i="1"/>
  <c r="AM208" i="1" s="1"/>
  <c r="AL210" i="1"/>
  <c r="AL212" i="1"/>
  <c r="AL223" i="1"/>
  <c r="AL230" i="1"/>
  <c r="AL233" i="1"/>
  <c r="AL236" i="1"/>
  <c r="AL4" i="1"/>
  <c r="AL5" i="1"/>
  <c r="AM5" i="1" s="1"/>
  <c r="AL16" i="1"/>
  <c r="AL21" i="1"/>
  <c r="AL23" i="1"/>
  <c r="AL25" i="1"/>
  <c r="AL30" i="1"/>
  <c r="AL41" i="1"/>
  <c r="AL50" i="1"/>
  <c r="AL52" i="1"/>
  <c r="AL59" i="1"/>
  <c r="AL68" i="1"/>
  <c r="AL72" i="1"/>
  <c r="AL75" i="1"/>
  <c r="AL77" i="1"/>
  <c r="AL79" i="1"/>
  <c r="AL86" i="1"/>
  <c r="AL88" i="1"/>
  <c r="AL95" i="1"/>
  <c r="AL97" i="1"/>
  <c r="AL102" i="1"/>
  <c r="AL106" i="1"/>
  <c r="AM106" i="1" s="1"/>
  <c r="AL6" i="1"/>
  <c r="AL10" i="1"/>
  <c r="AM10" i="1" s="1"/>
  <c r="AL26" i="1"/>
  <c r="AM26" i="1" s="1"/>
  <c r="AL28" i="1"/>
  <c r="AL35" i="1"/>
  <c r="AL37" i="1"/>
  <c r="AM37" i="1" s="1"/>
  <c r="AL48" i="1"/>
  <c r="AL53" i="1"/>
  <c r="AL55" i="1"/>
  <c r="AL57" i="1"/>
  <c r="AL62" i="1"/>
  <c r="AL73" i="1"/>
  <c r="AL82" i="1"/>
  <c r="AM82" i="1" s="1"/>
  <c r="AL84" i="1"/>
  <c r="AL91" i="1"/>
  <c r="AL100" i="1"/>
  <c r="AL104" i="1"/>
  <c r="AL107" i="1"/>
  <c r="AL109" i="1"/>
  <c r="AL111" i="1"/>
  <c r="AL116" i="1"/>
  <c r="AL118" i="1"/>
  <c r="AL124" i="1"/>
  <c r="AL131" i="1"/>
  <c r="AL142" i="1"/>
  <c r="AM142" i="1" s="1"/>
  <c r="AL234" i="1"/>
  <c r="AL232" i="1"/>
  <c r="AL225" i="1"/>
  <c r="AL187" i="1"/>
  <c r="AL185" i="1"/>
  <c r="AL176" i="1"/>
  <c r="AL174" i="1"/>
  <c r="AM174" i="1" s="1"/>
  <c r="AL170" i="1"/>
  <c r="AL148" i="1"/>
  <c r="AL134" i="1"/>
  <c r="AL129" i="1"/>
  <c r="AL125" i="1"/>
  <c r="AL38" i="1"/>
  <c r="AL11" i="1"/>
  <c r="AM221" i="1"/>
  <c r="AM205" i="1"/>
  <c r="AM109" i="1"/>
  <c r="AM61" i="1"/>
  <c r="AM29" i="1"/>
  <c r="AM225" i="1"/>
  <c r="AM177" i="1"/>
  <c r="AM145" i="1"/>
  <c r="AM229" i="1"/>
  <c r="AM197" i="1"/>
  <c r="AM165" i="1"/>
  <c r="AM149" i="1"/>
  <c r="AM117" i="1"/>
  <c r="AM105" i="1"/>
  <c r="AM89" i="1"/>
  <c r="AM81" i="1"/>
  <c r="AM73" i="1"/>
  <c r="AM41" i="1"/>
  <c r="AM9" i="1"/>
  <c r="CH154" i="2"/>
  <c r="CG154" i="2"/>
  <c r="CG135" i="2"/>
  <c r="CF135" i="2"/>
  <c r="CF142" i="2" s="1"/>
  <c r="CG120" i="2"/>
  <c r="CF120" i="2"/>
  <c r="CG104" i="2"/>
  <c r="CF104" i="2"/>
  <c r="CH134" i="2"/>
  <c r="CG134" i="2"/>
  <c r="CG119" i="2"/>
  <c r="CH103" i="2"/>
  <c r="CH119" i="2"/>
  <c r="CG82" i="2"/>
  <c r="CG103" i="2"/>
  <c r="CH82" i="2"/>
  <c r="CG83" i="2"/>
  <c r="CF83" i="2"/>
  <c r="CG4" i="2"/>
  <c r="CF4" i="2"/>
  <c r="L8" i="9"/>
  <c r="AM64" i="1" l="1"/>
  <c r="AM111" i="1"/>
  <c r="AM91" i="1"/>
  <c r="AM62" i="1"/>
  <c r="AM46" i="1"/>
  <c r="AM32" i="1"/>
  <c r="AM214" i="1"/>
  <c r="AM180" i="1"/>
  <c r="AM86" i="1"/>
  <c r="AM72" i="1"/>
  <c r="AM23" i="1"/>
  <c r="AM128" i="1"/>
  <c r="AM100" i="1"/>
  <c r="AM85" i="1"/>
  <c r="AM53" i="1"/>
  <c r="AM36" i="1"/>
  <c r="AM21" i="1"/>
  <c r="AM200" i="1"/>
  <c r="AM35" i="1"/>
  <c r="AM77" i="1"/>
  <c r="AM7" i="1"/>
  <c r="AM70" i="1"/>
  <c r="AM6" i="1"/>
  <c r="AM237" i="1"/>
  <c r="AM92" i="1"/>
  <c r="AM47" i="1"/>
  <c r="AM129" i="1"/>
  <c r="AM123" i="1"/>
  <c r="AM187" i="1"/>
  <c r="AM133" i="1"/>
  <c r="AM182" i="1"/>
  <c r="AM112" i="1"/>
  <c r="AM223" i="1"/>
  <c r="AM222" i="1"/>
  <c r="AM207" i="1"/>
  <c r="AM178" i="1"/>
  <c r="AM137" i="1"/>
  <c r="AM143" i="1"/>
  <c r="AM125" i="1"/>
  <c r="AM63" i="1"/>
  <c r="AM31" i="1"/>
  <c r="AM11" i="1"/>
  <c r="AM160" i="1"/>
  <c r="AM226" i="1"/>
  <c r="AM57" i="1"/>
  <c r="AM45" i="1"/>
  <c r="AM124" i="1"/>
  <c r="AM216" i="1"/>
  <c r="AM206" i="1"/>
  <c r="AM114" i="1"/>
  <c r="AM87" i="1"/>
  <c r="AM132" i="1"/>
  <c r="AM204" i="1"/>
  <c r="AK238" i="1"/>
  <c r="AM120" i="1"/>
  <c r="AM156" i="1"/>
  <c r="AM234" i="1"/>
  <c r="AM186" i="1"/>
  <c r="AM76" i="1"/>
  <c r="AM44" i="1"/>
  <c r="AM12" i="1"/>
  <c r="AM130" i="1"/>
  <c r="AM56" i="1"/>
  <c r="AM38" i="1"/>
  <c r="AM18" i="1"/>
  <c r="AM148" i="1"/>
  <c r="AM196" i="1"/>
  <c r="AM118" i="1"/>
  <c r="AM194" i="1"/>
  <c r="AM170" i="1"/>
  <c r="AM68" i="1"/>
  <c r="AM131" i="1"/>
  <c r="AM98" i="1"/>
  <c r="AM66" i="1"/>
  <c r="AM99" i="1"/>
  <c r="AM233" i="1"/>
  <c r="AM150" i="1"/>
  <c r="AM185" i="1"/>
  <c r="AL238" i="1"/>
  <c r="AM192" i="1"/>
  <c r="AM153" i="1"/>
  <c r="AM40" i="1"/>
  <c r="AM210" i="1"/>
  <c r="AM168" i="1"/>
  <c r="AM121" i="1"/>
  <c r="AM83" i="1"/>
  <c r="AM138" i="1"/>
  <c r="AM71" i="1"/>
  <c r="AM84" i="1"/>
  <c r="AM39" i="1"/>
  <c r="AM28" i="1"/>
  <c r="AM108" i="1"/>
  <c r="AM16" i="1"/>
  <c r="AM107" i="1"/>
  <c r="AM95" i="1"/>
  <c r="AM75" i="1"/>
  <c r="AM43" i="1"/>
  <c r="AM50" i="1"/>
  <c r="AL201" i="1"/>
  <c r="AL242" i="1" s="1"/>
  <c r="AM116" i="1"/>
  <c r="AM183" i="1"/>
  <c r="AM212" i="1"/>
  <c r="AM54" i="1"/>
  <c r="AM103" i="1"/>
  <c r="AM236" i="1"/>
  <c r="AM110" i="1"/>
  <c r="AM20" i="1"/>
  <c r="AM51" i="1"/>
  <c r="AM104" i="1"/>
  <c r="AM55" i="1"/>
  <c r="AM19" i="1"/>
  <c r="AM232" i="1"/>
  <c r="AM176" i="1"/>
  <c r="AM135" i="1"/>
  <c r="AM79" i="1"/>
  <c r="AM59" i="1"/>
  <c r="AM30" i="1"/>
  <c r="AM14" i="1"/>
  <c r="CF96" i="2"/>
  <c r="CA96" i="2"/>
  <c r="CF74" i="2"/>
  <c r="CA73" i="2"/>
  <c r="CA32" i="2"/>
  <c r="CA74" i="2"/>
  <c r="CA75" i="2"/>
  <c r="CA72" i="2"/>
  <c r="CF143" i="2"/>
  <c r="CA138" i="2"/>
  <c r="CA143" i="2"/>
  <c r="CA144" i="2"/>
  <c r="CA142" i="2"/>
  <c r="CF138" i="2"/>
  <c r="CF144" i="2"/>
  <c r="CF32" i="2"/>
  <c r="CF73" i="2"/>
  <c r="CF72" i="2"/>
  <c r="CF75" i="2"/>
  <c r="AG3" i="1"/>
  <c r="AG33" i="1" s="1"/>
  <c r="AH3" i="1"/>
  <c r="AH7" i="1" s="1"/>
  <c r="AM238" i="1" l="1"/>
  <c r="AH206" i="1"/>
  <c r="AH105" i="1"/>
  <c r="AH230" i="1"/>
  <c r="AH188" i="1"/>
  <c r="AH153" i="1"/>
  <c r="AH71" i="1"/>
  <c r="AH222" i="1"/>
  <c r="AH180" i="1"/>
  <c r="AH137" i="1"/>
  <c r="AH39" i="1"/>
  <c r="AH214" i="1"/>
  <c r="AH172" i="1"/>
  <c r="AH121" i="1"/>
  <c r="AH169" i="1"/>
  <c r="AG232" i="1"/>
  <c r="AG195" i="1"/>
  <c r="AG76" i="1"/>
  <c r="AG53" i="1"/>
  <c r="AG25" i="1"/>
  <c r="AG219" i="1"/>
  <c r="AG205" i="1"/>
  <c r="AG190" i="1"/>
  <c r="AG176" i="1"/>
  <c r="AG167" i="1"/>
  <c r="AG153" i="1"/>
  <c r="AG133" i="1"/>
  <c r="AG118" i="1"/>
  <c r="AG100" i="1"/>
  <c r="AG45" i="1"/>
  <c r="AG17" i="1"/>
  <c r="AG229" i="1"/>
  <c r="AG198" i="1"/>
  <c r="AG162" i="1"/>
  <c r="AG148" i="1"/>
  <c r="AG128" i="1"/>
  <c r="AG113" i="1"/>
  <c r="AG92" i="1"/>
  <c r="AG69" i="1"/>
  <c r="AG9" i="1"/>
  <c r="AG237" i="1"/>
  <c r="AG224" i="1"/>
  <c r="AG210" i="1"/>
  <c r="AH196" i="1"/>
  <c r="AG185" i="1"/>
  <c r="AG171" i="1"/>
  <c r="AG156" i="1"/>
  <c r="AG143" i="1"/>
  <c r="AG122" i="1"/>
  <c r="AG106" i="1"/>
  <c r="AG84" i="1"/>
  <c r="AG61" i="1"/>
  <c r="AG11" i="1"/>
  <c r="AG15" i="1"/>
  <c r="AG19" i="1"/>
  <c r="AG23" i="1"/>
  <c r="AG27" i="1"/>
  <c r="AG31" i="1"/>
  <c r="AG35" i="1"/>
  <c r="AG39" i="1"/>
  <c r="AG42" i="1"/>
  <c r="AG46" i="1"/>
  <c r="AG50" i="1"/>
  <c r="AG54" i="1"/>
  <c r="AG58" i="1"/>
  <c r="AG62" i="1"/>
  <c r="AG66" i="1"/>
  <c r="AG70" i="1"/>
  <c r="AG73" i="1"/>
  <c r="AG77" i="1"/>
  <c r="AG81" i="1"/>
  <c r="AG85" i="1"/>
  <c r="AG89" i="1"/>
  <c r="AG93" i="1"/>
  <c r="AG97" i="1"/>
  <c r="AG101" i="1"/>
  <c r="AG105" i="1"/>
  <c r="AG108" i="1"/>
  <c r="AG112" i="1"/>
  <c r="AG116" i="1"/>
  <c r="AG120" i="1"/>
  <c r="AG123" i="1"/>
  <c r="AG127" i="1"/>
  <c r="AG131" i="1"/>
  <c r="AG135" i="1"/>
  <c r="AG138" i="1"/>
  <c r="AG142" i="1"/>
  <c r="AG146" i="1"/>
  <c r="AG150" i="1"/>
  <c r="AG157" i="1"/>
  <c r="AG161" i="1"/>
  <c r="AG165" i="1"/>
  <c r="AG169" i="1"/>
  <c r="AG172" i="1"/>
  <c r="AG175" i="1"/>
  <c r="AG179" i="1"/>
  <c r="AG182" i="1"/>
  <c r="AG186" i="1"/>
  <c r="AG189" i="1"/>
  <c r="AG193" i="1"/>
  <c r="AG200" i="1"/>
  <c r="AG206" i="1"/>
  <c r="AG209" i="1"/>
  <c r="AG213" i="1"/>
  <c r="AG216" i="1"/>
  <c r="AG220" i="1"/>
  <c r="AG223" i="1"/>
  <c r="AG227" i="1"/>
  <c r="AG234" i="1"/>
  <c r="AG4" i="1"/>
  <c r="AG5" i="1"/>
  <c r="AG8" i="1"/>
  <c r="AG12" i="1"/>
  <c r="AG16" i="1"/>
  <c r="AG20" i="1"/>
  <c r="AG24" i="1"/>
  <c r="AG28" i="1"/>
  <c r="AG32" i="1"/>
  <c r="AG36" i="1"/>
  <c r="AG43" i="1"/>
  <c r="AG47" i="1"/>
  <c r="AG51" i="1"/>
  <c r="AG55" i="1"/>
  <c r="AG59" i="1"/>
  <c r="AG63" i="1"/>
  <c r="AG67" i="1"/>
  <c r="AG71" i="1"/>
  <c r="AG74" i="1"/>
  <c r="AG78" i="1"/>
  <c r="AG82" i="1"/>
  <c r="AG86" i="1"/>
  <c r="AG90" i="1"/>
  <c r="AG94" i="1"/>
  <c r="AG98" i="1"/>
  <c r="AG102" i="1"/>
  <c r="AG109" i="1"/>
  <c r="AG236" i="1"/>
  <c r="AG231" i="1"/>
  <c r="AG228" i="1"/>
  <c r="AG218" i="1"/>
  <c r="AG214" i="1"/>
  <c r="AG208" i="1"/>
  <c r="AG204" i="1"/>
  <c r="AG197" i="1"/>
  <c r="AG194" i="1"/>
  <c r="AG184" i="1"/>
  <c r="AG180" i="1"/>
  <c r="AG174" i="1"/>
  <c r="AG170" i="1"/>
  <c r="AG166" i="1"/>
  <c r="AG160" i="1"/>
  <c r="AG155" i="1"/>
  <c r="AG152" i="1"/>
  <c r="AG147" i="1"/>
  <c r="AG141" i="1"/>
  <c r="AG137" i="1"/>
  <c r="AG132" i="1"/>
  <c r="AG126" i="1"/>
  <c r="AG117" i="1"/>
  <c r="AG111" i="1"/>
  <c r="AG99" i="1"/>
  <c r="AG91" i="1"/>
  <c r="AG83" i="1"/>
  <c r="AG75" i="1"/>
  <c r="AG68" i="1"/>
  <c r="AG60" i="1"/>
  <c r="AG52" i="1"/>
  <c r="AG44" i="1"/>
  <c r="AG38" i="1"/>
  <c r="AG30" i="1"/>
  <c r="AG22" i="1"/>
  <c r="AG14" i="1"/>
  <c r="AG235" i="1"/>
  <c r="AG226" i="1"/>
  <c r="AG222" i="1"/>
  <c r="AG217" i="1"/>
  <c r="AG212" i="1"/>
  <c r="AG207" i="1"/>
  <c r="AG192" i="1"/>
  <c r="AG188" i="1"/>
  <c r="AG183" i="1"/>
  <c r="AG178" i="1"/>
  <c r="AG173" i="1"/>
  <c r="AG164" i="1"/>
  <c r="AG159" i="1"/>
  <c r="AG154" i="1"/>
  <c r="AG151" i="1"/>
  <c r="AG145" i="1"/>
  <c r="AG140" i="1"/>
  <c r="AG136" i="1"/>
  <c r="AG130" i="1"/>
  <c r="AG125" i="1"/>
  <c r="AG121" i="1"/>
  <c r="AG115" i="1"/>
  <c r="AG110" i="1"/>
  <c r="AG104" i="1"/>
  <c r="AG96" i="1"/>
  <c r="AG88" i="1"/>
  <c r="AG80" i="1"/>
  <c r="AG72" i="1"/>
  <c r="AG65" i="1"/>
  <c r="AG57" i="1"/>
  <c r="AG49" i="1"/>
  <c r="AG41" i="1"/>
  <c r="AG37" i="1"/>
  <c r="AG29" i="1"/>
  <c r="AG21" i="1"/>
  <c r="AG13" i="1"/>
  <c r="AG7" i="1"/>
  <c r="AG233" i="1"/>
  <c r="AG230" i="1"/>
  <c r="AG225" i="1"/>
  <c r="AG221" i="1"/>
  <c r="AG215" i="1"/>
  <c r="AG211" i="1"/>
  <c r="AG199" i="1"/>
  <c r="AG196" i="1"/>
  <c r="AG191" i="1"/>
  <c r="AG187" i="1"/>
  <c r="AG181" i="1"/>
  <c r="AG177" i="1"/>
  <c r="AG168" i="1"/>
  <c r="AG163" i="1"/>
  <c r="AG158" i="1"/>
  <c r="AG149" i="1"/>
  <c r="AG144" i="1"/>
  <c r="AG139" i="1"/>
  <c r="AG134" i="1"/>
  <c r="AG129" i="1"/>
  <c r="AG124" i="1"/>
  <c r="AG119" i="1"/>
  <c r="AG114" i="1"/>
  <c r="AG107" i="1"/>
  <c r="AG103" i="1"/>
  <c r="AG95" i="1"/>
  <c r="AG87" i="1"/>
  <c r="AG79" i="1"/>
  <c r="AG64" i="1"/>
  <c r="AG56" i="1"/>
  <c r="AG48" i="1"/>
  <c r="AG40" i="1"/>
  <c r="AG34" i="1"/>
  <c r="AG26" i="1"/>
  <c r="AG18" i="1"/>
  <c r="AG10" i="1"/>
  <c r="AG6" i="1"/>
  <c r="AH4" i="1"/>
  <c r="AH6" i="1"/>
  <c r="AH8" i="1"/>
  <c r="AH10" i="1"/>
  <c r="AH12" i="1"/>
  <c r="AH14" i="1"/>
  <c r="AH16" i="1"/>
  <c r="AH18" i="1"/>
  <c r="AH20" i="1"/>
  <c r="AH22" i="1"/>
  <c r="AH24" i="1"/>
  <c r="AH26" i="1"/>
  <c r="AH28" i="1"/>
  <c r="AH30" i="1"/>
  <c r="AH32" i="1"/>
  <c r="AH34" i="1"/>
  <c r="AH36" i="1"/>
  <c r="AH38" i="1"/>
  <c r="AH40" i="1"/>
  <c r="AH42" i="1"/>
  <c r="AH44" i="1"/>
  <c r="AH46" i="1"/>
  <c r="AH48" i="1"/>
  <c r="AH50" i="1"/>
  <c r="AH52" i="1"/>
  <c r="AH54" i="1"/>
  <c r="AH56" i="1"/>
  <c r="AH58" i="1"/>
  <c r="AH60" i="1"/>
  <c r="AH62" i="1"/>
  <c r="AH64" i="1"/>
  <c r="AH66" i="1"/>
  <c r="AH68" i="1"/>
  <c r="AH70" i="1"/>
  <c r="AH72" i="1"/>
  <c r="AH74" i="1"/>
  <c r="AH76" i="1"/>
  <c r="AH78" i="1"/>
  <c r="AH80" i="1"/>
  <c r="AH82" i="1"/>
  <c r="AH84" i="1"/>
  <c r="AH86" i="1"/>
  <c r="AH88" i="1"/>
  <c r="AH90" i="1"/>
  <c r="AH92" i="1"/>
  <c r="AH94" i="1"/>
  <c r="AH96" i="1"/>
  <c r="AH98" i="1"/>
  <c r="AH100" i="1"/>
  <c r="AH102" i="1"/>
  <c r="AH104" i="1"/>
  <c r="AH106" i="1"/>
  <c r="AH108" i="1"/>
  <c r="AH110" i="1"/>
  <c r="AH112" i="1"/>
  <c r="AH114" i="1"/>
  <c r="AH116" i="1"/>
  <c r="AH118" i="1"/>
  <c r="AH120" i="1"/>
  <c r="AH122" i="1"/>
  <c r="AH124" i="1"/>
  <c r="AH126" i="1"/>
  <c r="AH128" i="1"/>
  <c r="AH130" i="1"/>
  <c r="AH132" i="1"/>
  <c r="AH134" i="1"/>
  <c r="AH136" i="1"/>
  <c r="AH138" i="1"/>
  <c r="AH140" i="1"/>
  <c r="AH142" i="1"/>
  <c r="AH144" i="1"/>
  <c r="AH146" i="1"/>
  <c r="AH148" i="1"/>
  <c r="AH150" i="1"/>
  <c r="AH152" i="1"/>
  <c r="AH154" i="1"/>
  <c r="AH156" i="1"/>
  <c r="AH158" i="1"/>
  <c r="AH160" i="1"/>
  <c r="AH162" i="1"/>
  <c r="AH164" i="1"/>
  <c r="AH166" i="1"/>
  <c r="AH168" i="1"/>
  <c r="AH170" i="1"/>
  <c r="AH5" i="1"/>
  <c r="AH13" i="1"/>
  <c r="AH21" i="1"/>
  <c r="AH29" i="1"/>
  <c r="AH37" i="1"/>
  <c r="AH45" i="1"/>
  <c r="AH53" i="1"/>
  <c r="AH61" i="1"/>
  <c r="AH69" i="1"/>
  <c r="AH77" i="1"/>
  <c r="AH85" i="1"/>
  <c r="AH93" i="1"/>
  <c r="AH101" i="1"/>
  <c r="AH109" i="1"/>
  <c r="AH117" i="1"/>
  <c r="AH125" i="1"/>
  <c r="AH133" i="1"/>
  <c r="AH141" i="1"/>
  <c r="AH149" i="1"/>
  <c r="AH157" i="1"/>
  <c r="AH165" i="1"/>
  <c r="AH11" i="1"/>
  <c r="AH19" i="1"/>
  <c r="AH27" i="1"/>
  <c r="AH35" i="1"/>
  <c r="AH43" i="1"/>
  <c r="AH51" i="1"/>
  <c r="AH59" i="1"/>
  <c r="AH67" i="1"/>
  <c r="AH75" i="1"/>
  <c r="AH83" i="1"/>
  <c r="AH91" i="1"/>
  <c r="AH99" i="1"/>
  <c r="AH107" i="1"/>
  <c r="AH115" i="1"/>
  <c r="AH123" i="1"/>
  <c r="AH131" i="1"/>
  <c r="AH139" i="1"/>
  <c r="AH147" i="1"/>
  <c r="AH155" i="1"/>
  <c r="AH163" i="1"/>
  <c r="AH171" i="1"/>
  <c r="AH173" i="1"/>
  <c r="AH175" i="1"/>
  <c r="AH177" i="1"/>
  <c r="AH179" i="1"/>
  <c r="AH181" i="1"/>
  <c r="AH183" i="1"/>
  <c r="AH185" i="1"/>
  <c r="AH187" i="1"/>
  <c r="AH189" i="1"/>
  <c r="AH191" i="1"/>
  <c r="AH193" i="1"/>
  <c r="AH195" i="1"/>
  <c r="AH197" i="1"/>
  <c r="AH199" i="1"/>
  <c r="AH205" i="1"/>
  <c r="AH207" i="1"/>
  <c r="AH209" i="1"/>
  <c r="AH211" i="1"/>
  <c r="AH213" i="1"/>
  <c r="AH215" i="1"/>
  <c r="AH217" i="1"/>
  <c r="AH219" i="1"/>
  <c r="AH221" i="1"/>
  <c r="AH223" i="1"/>
  <c r="AH225" i="1"/>
  <c r="AH227" i="1"/>
  <c r="AH229" i="1"/>
  <c r="AH231" i="1"/>
  <c r="AH233" i="1"/>
  <c r="AH235" i="1"/>
  <c r="AH237" i="1"/>
  <c r="AH9" i="1"/>
  <c r="AH17" i="1"/>
  <c r="AH25" i="1"/>
  <c r="AH33" i="1"/>
  <c r="AH41" i="1"/>
  <c r="AH49" i="1"/>
  <c r="AH57" i="1"/>
  <c r="AH65" i="1"/>
  <c r="AH73" i="1"/>
  <c r="AH81" i="1"/>
  <c r="AH89" i="1"/>
  <c r="AH232" i="1"/>
  <c r="AH224" i="1"/>
  <c r="AH216" i="1"/>
  <c r="AH208" i="1"/>
  <c r="AH198" i="1"/>
  <c r="AH190" i="1"/>
  <c r="AH182" i="1"/>
  <c r="AH174" i="1"/>
  <c r="AH159" i="1"/>
  <c r="AH143" i="1"/>
  <c r="AH127" i="1"/>
  <c r="AH111" i="1"/>
  <c r="AH95" i="1"/>
  <c r="AH63" i="1"/>
  <c r="AH31" i="1"/>
  <c r="AH234" i="1"/>
  <c r="AH226" i="1"/>
  <c r="AH218" i="1"/>
  <c r="AH210" i="1"/>
  <c r="AH200" i="1"/>
  <c r="AH192" i="1"/>
  <c r="AH184" i="1"/>
  <c r="AH176" i="1"/>
  <c r="AH161" i="1"/>
  <c r="AH145" i="1"/>
  <c r="AH129" i="1"/>
  <c r="AH113" i="1"/>
  <c r="AH97" i="1"/>
  <c r="AH87" i="1"/>
  <c r="AH55" i="1"/>
  <c r="AH23" i="1"/>
  <c r="AH236" i="1"/>
  <c r="AH228" i="1"/>
  <c r="AH220" i="1"/>
  <c r="AH212" i="1"/>
  <c r="AH204" i="1"/>
  <c r="AH194" i="1"/>
  <c r="AH186" i="1"/>
  <c r="AH178" i="1"/>
  <c r="AH167" i="1"/>
  <c r="AH151" i="1"/>
  <c r="AH135" i="1"/>
  <c r="AH119" i="1"/>
  <c r="AH103" i="1"/>
  <c r="AH79" i="1"/>
  <c r="AH47" i="1"/>
  <c r="AH15" i="1"/>
  <c r="AG241" i="1"/>
  <c r="AH241" i="1"/>
  <c r="AG238" i="1" l="1"/>
  <c r="AH238" i="1"/>
  <c r="AQ289" i="2"/>
  <c r="AQ290" i="2"/>
  <c r="K8" i="9"/>
  <c r="X3" i="17"/>
  <c r="Y3" i="17"/>
  <c r="Z3" i="17"/>
  <c r="L243" i="2"/>
  <c r="Q243" i="2"/>
  <c r="R243" i="2"/>
  <c r="S243" i="2"/>
  <c r="T243" i="2"/>
  <c r="U243" i="2"/>
  <c r="V243" i="2"/>
  <c r="W243" i="2"/>
  <c r="X243" i="2"/>
  <c r="Y243" i="2"/>
  <c r="Z243" i="2"/>
  <c r="AA243" i="2"/>
  <c r="AB243" i="2"/>
  <c r="AC243" i="2"/>
  <c r="AD243" i="2"/>
  <c r="AE243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Q288" i="2" s="1"/>
  <c r="K243" i="2"/>
  <c r="Q260" i="2"/>
  <c r="R260" i="2"/>
  <c r="S260" i="2"/>
  <c r="T260" i="2"/>
  <c r="U260" i="2"/>
  <c r="V260" i="2"/>
  <c r="W260" i="2"/>
  <c r="X260" i="2"/>
  <c r="Y260" i="2"/>
  <c r="Z260" i="2"/>
  <c r="AA260" i="2"/>
  <c r="AB260" i="2"/>
  <c r="AC260" i="2"/>
  <c r="AD260" i="2"/>
  <c r="AE260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L260" i="2"/>
  <c r="M260" i="2"/>
  <c r="N260" i="2"/>
  <c r="K260" i="2"/>
  <c r="K4" i="9"/>
  <c r="AQ291" i="2" l="1"/>
  <c r="AQ293" i="2" s="1"/>
  <c r="L3" i="9" s="1"/>
  <c r="L4" i="9" s="1"/>
  <c r="J14" i="10"/>
  <c r="CG155" i="2" l="1"/>
  <c r="CF155" i="2"/>
  <c r="AM19" i="5"/>
  <c r="AM18" i="5"/>
  <c r="AM17" i="5"/>
  <c r="AM11" i="5"/>
  <c r="AM10" i="5"/>
  <c r="AM9" i="5"/>
  <c r="J27" i="10"/>
  <c r="I27" i="10"/>
  <c r="J22" i="10"/>
  <c r="J21" i="10"/>
  <c r="J20" i="10"/>
  <c r="J7" i="10"/>
  <c r="J6" i="10"/>
  <c r="J12" i="10"/>
  <c r="J5" i="10"/>
  <c r="AB35" i="5"/>
  <c r="AB31" i="5"/>
  <c r="AA32" i="5"/>
  <c r="AA16" i="5"/>
  <c r="Z16" i="5"/>
  <c r="CA230" i="2" l="1"/>
  <c r="CA236" i="2"/>
  <c r="CA237" i="2"/>
  <c r="CB236" i="2"/>
  <c r="CF237" i="2"/>
  <c r="CF230" i="2"/>
  <c r="CF236" i="2"/>
  <c r="X26" i="5"/>
  <c r="W26" i="5"/>
  <c r="X24" i="5"/>
  <c r="W24" i="5"/>
  <c r="AA26" i="5"/>
  <c r="Z26" i="5"/>
  <c r="AA24" i="5"/>
  <c r="Z24" i="5"/>
  <c r="CC236" i="2" l="1"/>
  <c r="K18" i="16"/>
  <c r="K14" i="16"/>
  <c r="K15" i="16"/>
  <c r="K16" i="16"/>
  <c r="K17" i="16"/>
  <c r="K19" i="16"/>
  <c r="M20" i="16"/>
  <c r="J19" i="10"/>
  <c r="J13" i="10"/>
  <c r="J4" i="10"/>
  <c r="AB36" i="5" l="1"/>
  <c r="AB32" i="5"/>
  <c r="AB22" i="5"/>
  <c r="AB26" i="5" s="1"/>
  <c r="Z19" i="5"/>
  <c r="AA19" i="5"/>
  <c r="AM12" i="5" l="1"/>
  <c r="AM20" i="5"/>
  <c r="AB19" i="5"/>
  <c r="AB16" i="5"/>
  <c r="AB24" i="5"/>
  <c r="F48" i="22"/>
  <c r="E48" i="22"/>
  <c r="E49" i="22" s="1"/>
  <c r="E19" i="10" l="1"/>
  <c r="O395" i="19"/>
  <c r="O394" i="19"/>
  <c r="AZ55" i="2"/>
  <c r="AZ93" i="2"/>
  <c r="AX96" i="2" l="1"/>
  <c r="AY96" i="2"/>
  <c r="BR155" i="2"/>
  <c r="BI155" i="2"/>
  <c r="BI259" i="2" s="1"/>
  <c r="BR135" i="2"/>
  <c r="BI135" i="2"/>
  <c r="BR120" i="2"/>
  <c r="BI120" i="2"/>
  <c r="BI104" i="2"/>
  <c r="BR104" i="2"/>
  <c r="BR83" i="2"/>
  <c r="BI83" i="2"/>
  <c r="BI4" i="2"/>
  <c r="BR4" i="2"/>
  <c r="AZ255" i="2"/>
  <c r="AZ260" i="2" s="1"/>
  <c r="AY255" i="2"/>
  <c r="AZ157" i="2"/>
  <c r="AZ158" i="2"/>
  <c r="AZ159" i="2"/>
  <c r="AZ160" i="2"/>
  <c r="AZ161" i="2"/>
  <c r="AZ162" i="2"/>
  <c r="AZ163" i="2"/>
  <c r="AZ164" i="2"/>
  <c r="AZ165" i="2"/>
  <c r="AZ166" i="2"/>
  <c r="AZ167" i="2"/>
  <c r="AZ168" i="2"/>
  <c r="BI168" i="2" s="1"/>
  <c r="AZ169" i="2"/>
  <c r="AZ170" i="2"/>
  <c r="AZ171" i="2"/>
  <c r="AZ172" i="2"/>
  <c r="BI172" i="2" s="1"/>
  <c r="AZ173" i="2"/>
  <c r="AZ174" i="2"/>
  <c r="AZ175" i="2"/>
  <c r="AZ176" i="2"/>
  <c r="AZ177" i="2"/>
  <c r="AZ178" i="2"/>
  <c r="AZ179" i="2"/>
  <c r="AZ180" i="2"/>
  <c r="AZ181" i="2"/>
  <c r="AZ182" i="2"/>
  <c r="AZ183" i="2"/>
  <c r="AZ184" i="2"/>
  <c r="AZ185" i="2"/>
  <c r="AZ186" i="2"/>
  <c r="AZ187" i="2"/>
  <c r="AZ188" i="2"/>
  <c r="BI188" i="2" s="1"/>
  <c r="CG188" i="2" s="1"/>
  <c r="AZ189" i="2"/>
  <c r="AZ190" i="2"/>
  <c r="AZ191" i="2"/>
  <c r="AZ192" i="2"/>
  <c r="AZ193" i="2"/>
  <c r="AZ194" i="2"/>
  <c r="AZ195" i="2"/>
  <c r="AZ196" i="2"/>
  <c r="AZ197" i="2"/>
  <c r="AZ198" i="2"/>
  <c r="AZ199" i="2"/>
  <c r="AZ200" i="2"/>
  <c r="AZ201" i="2"/>
  <c r="AZ202" i="2"/>
  <c r="AZ203" i="2"/>
  <c r="AZ204" i="2"/>
  <c r="AZ205" i="2"/>
  <c r="AZ206" i="2"/>
  <c r="AZ207" i="2"/>
  <c r="AZ208" i="2"/>
  <c r="AZ209" i="2"/>
  <c r="AZ210" i="2"/>
  <c r="AZ211" i="2"/>
  <c r="AZ212" i="2"/>
  <c r="AZ213" i="2"/>
  <c r="AZ214" i="2"/>
  <c r="AZ215" i="2"/>
  <c r="AZ216" i="2"/>
  <c r="AZ217" i="2"/>
  <c r="AZ218" i="2"/>
  <c r="AZ219" i="2"/>
  <c r="AZ220" i="2"/>
  <c r="AZ221" i="2"/>
  <c r="AZ222" i="2"/>
  <c r="AZ223" i="2"/>
  <c r="AZ224" i="2"/>
  <c r="AZ225" i="2"/>
  <c r="AZ241" i="2"/>
  <c r="AZ226" i="2"/>
  <c r="AZ227" i="2"/>
  <c r="AZ228" i="2"/>
  <c r="AZ229" i="2"/>
  <c r="AZ230" i="2"/>
  <c r="AZ231" i="2"/>
  <c r="AZ232" i="2"/>
  <c r="AZ233" i="2"/>
  <c r="AZ234" i="2"/>
  <c r="AZ235" i="2"/>
  <c r="AZ236" i="2"/>
  <c r="AZ237" i="2"/>
  <c r="AZ238" i="2"/>
  <c r="AZ239" i="2"/>
  <c r="AZ240" i="2"/>
  <c r="AZ242" i="2"/>
  <c r="AZ156" i="2"/>
  <c r="AY156" i="2"/>
  <c r="AZ137" i="2"/>
  <c r="AZ138" i="2"/>
  <c r="AZ139" i="2"/>
  <c r="AZ140" i="2"/>
  <c r="AZ141" i="2"/>
  <c r="AZ142" i="2"/>
  <c r="AZ143" i="2"/>
  <c r="AZ144" i="2"/>
  <c r="AZ145" i="2"/>
  <c r="AZ146" i="2"/>
  <c r="AZ147" i="2"/>
  <c r="AZ148" i="2"/>
  <c r="AZ149" i="2"/>
  <c r="AZ150" i="2"/>
  <c r="AZ136" i="2"/>
  <c r="AZ122" i="2"/>
  <c r="AZ123" i="2"/>
  <c r="AZ124" i="2"/>
  <c r="AZ125" i="2"/>
  <c r="AZ126" i="2"/>
  <c r="AZ127" i="2"/>
  <c r="AZ128" i="2"/>
  <c r="AZ129" i="2"/>
  <c r="AZ130" i="2"/>
  <c r="AZ121" i="2"/>
  <c r="AZ114" i="2"/>
  <c r="AZ106" i="2"/>
  <c r="AZ107" i="2"/>
  <c r="AZ108" i="2"/>
  <c r="AZ109" i="2"/>
  <c r="AZ110" i="2"/>
  <c r="AZ111" i="2"/>
  <c r="AZ112" i="2"/>
  <c r="AZ113" i="2"/>
  <c r="AZ115" i="2"/>
  <c r="AZ105" i="2"/>
  <c r="AZ85" i="2"/>
  <c r="AZ86" i="2"/>
  <c r="AZ87" i="2"/>
  <c r="AZ88" i="2"/>
  <c r="AZ89" i="2"/>
  <c r="AZ90" i="2"/>
  <c r="AZ91" i="2"/>
  <c r="AZ92" i="2"/>
  <c r="BI92" i="2" s="1"/>
  <c r="CG92" i="2" s="1"/>
  <c r="AZ94" i="2"/>
  <c r="AZ95" i="2"/>
  <c r="AZ96" i="2"/>
  <c r="AZ97" i="2"/>
  <c r="AZ98" i="2"/>
  <c r="AZ99" i="2"/>
  <c r="AZ84" i="2"/>
  <c r="AZ46" i="2"/>
  <c r="AZ47" i="2"/>
  <c r="BI47" i="2" s="1"/>
  <c r="CG47" i="2" s="1"/>
  <c r="AZ48" i="2"/>
  <c r="AZ49" i="2"/>
  <c r="AZ50" i="2"/>
  <c r="AZ51" i="2"/>
  <c r="BI51" i="2" s="1"/>
  <c r="CG51" i="2" s="1"/>
  <c r="AZ52" i="2"/>
  <c r="AZ53" i="2"/>
  <c r="AZ54" i="2"/>
  <c r="BI55" i="2"/>
  <c r="CG55" i="2" s="1"/>
  <c r="AZ56" i="2"/>
  <c r="AZ57" i="2"/>
  <c r="AZ58" i="2"/>
  <c r="AZ59" i="2"/>
  <c r="BI59" i="2" s="1"/>
  <c r="CG59" i="2" s="1"/>
  <c r="AZ60" i="2"/>
  <c r="AZ61" i="2"/>
  <c r="AZ62" i="2"/>
  <c r="AZ63" i="2"/>
  <c r="BI63" i="2" s="1"/>
  <c r="CG63" i="2" s="1"/>
  <c r="AZ64" i="2"/>
  <c r="AZ65" i="2"/>
  <c r="AZ66" i="2"/>
  <c r="AZ67" i="2"/>
  <c r="BI67" i="2" s="1"/>
  <c r="CG67" i="2" s="1"/>
  <c r="AZ68" i="2"/>
  <c r="AZ69" i="2"/>
  <c r="AZ70" i="2"/>
  <c r="AZ71" i="2"/>
  <c r="BI71" i="2" s="1"/>
  <c r="CG71" i="2" s="1"/>
  <c r="AZ72" i="2"/>
  <c r="AZ73" i="2"/>
  <c r="AZ74" i="2"/>
  <c r="AZ75" i="2"/>
  <c r="BI75" i="2" s="1"/>
  <c r="CG75" i="2" s="1"/>
  <c r="CH75" i="2" s="1"/>
  <c r="AZ76" i="2"/>
  <c r="AZ77" i="2"/>
  <c r="AZ78" i="2"/>
  <c r="AZ12" i="2"/>
  <c r="BI12" i="2" s="1"/>
  <c r="CG12" i="2" s="1"/>
  <c r="AZ13" i="2"/>
  <c r="AZ14" i="2"/>
  <c r="AZ15" i="2"/>
  <c r="AZ16" i="2"/>
  <c r="BI16" i="2" s="1"/>
  <c r="CG16" i="2" s="1"/>
  <c r="AZ17" i="2"/>
  <c r="AZ18" i="2"/>
  <c r="AZ19" i="2"/>
  <c r="AZ20" i="2"/>
  <c r="BI20" i="2" s="1"/>
  <c r="CG20" i="2" s="1"/>
  <c r="AZ21" i="2"/>
  <c r="AZ22" i="2"/>
  <c r="AZ23" i="2"/>
  <c r="AZ24" i="2"/>
  <c r="BI24" i="2" s="1"/>
  <c r="CG24" i="2" s="1"/>
  <c r="AZ25" i="2"/>
  <c r="AZ26" i="2"/>
  <c r="AZ27" i="2"/>
  <c r="AZ28" i="2"/>
  <c r="BI28" i="2" s="1"/>
  <c r="CG28" i="2" s="1"/>
  <c r="AZ29" i="2"/>
  <c r="AZ30" i="2"/>
  <c r="AZ31" i="2"/>
  <c r="AZ32" i="2"/>
  <c r="BI32" i="2" s="1"/>
  <c r="CG32" i="2" s="1"/>
  <c r="CH32" i="2" s="1"/>
  <c r="AZ33" i="2"/>
  <c r="AZ34" i="2"/>
  <c r="AZ35" i="2"/>
  <c r="AZ36" i="2"/>
  <c r="BI36" i="2" s="1"/>
  <c r="CG36" i="2" s="1"/>
  <c r="AZ37" i="2"/>
  <c r="AZ38" i="2"/>
  <c r="AZ39" i="2"/>
  <c r="AZ40" i="2"/>
  <c r="BI40" i="2" s="1"/>
  <c r="CG40" i="2" s="1"/>
  <c r="AZ41" i="2"/>
  <c r="AZ42" i="2"/>
  <c r="AZ43" i="2"/>
  <c r="AZ44" i="2"/>
  <c r="BI44" i="2" s="1"/>
  <c r="CG44" i="2" s="1"/>
  <c r="AZ45" i="2"/>
  <c r="AZ6" i="2"/>
  <c r="AZ7" i="2"/>
  <c r="AZ8" i="2"/>
  <c r="BI8" i="2" s="1"/>
  <c r="CG8" i="2" s="1"/>
  <c r="AZ9" i="2"/>
  <c r="AZ10" i="2"/>
  <c r="AZ11" i="2"/>
  <c r="AZ5" i="2"/>
  <c r="BI5" i="2" s="1"/>
  <c r="CG5" i="2" s="1"/>
  <c r="AY5" i="2"/>
  <c r="BI11" i="2" l="1"/>
  <c r="CG11" i="2" s="1"/>
  <c r="BI7" i="2"/>
  <c r="CG7" i="2" s="1"/>
  <c r="BI43" i="2"/>
  <c r="CG43" i="2" s="1"/>
  <c r="BI39" i="2"/>
  <c r="CG39" i="2" s="1"/>
  <c r="BI35" i="2"/>
  <c r="CG35" i="2" s="1"/>
  <c r="BI31" i="2"/>
  <c r="CG31" i="2" s="1"/>
  <c r="BI27" i="2"/>
  <c r="CG27" i="2" s="1"/>
  <c r="BI23" i="2"/>
  <c r="CG23" i="2" s="1"/>
  <c r="BI19" i="2"/>
  <c r="CG19" i="2" s="1"/>
  <c r="BI15" i="2"/>
  <c r="CG15" i="2" s="1"/>
  <c r="BI78" i="2"/>
  <c r="CG78" i="2" s="1"/>
  <c r="BI74" i="2"/>
  <c r="CG74" i="2" s="1"/>
  <c r="CH74" i="2" s="1"/>
  <c r="BI70" i="2"/>
  <c r="CG70" i="2" s="1"/>
  <c r="BI66" i="2"/>
  <c r="CG66" i="2" s="1"/>
  <c r="BI62" i="2"/>
  <c r="CG62" i="2" s="1"/>
  <c r="BI58" i="2"/>
  <c r="CG58" i="2" s="1"/>
  <c r="BI54" i="2"/>
  <c r="CG54" i="2" s="1"/>
  <c r="BI50" i="2"/>
  <c r="CG50" i="2" s="1"/>
  <c r="BI46" i="2"/>
  <c r="CG46" i="2" s="1"/>
  <c r="BI105" i="2"/>
  <c r="CG105" i="2" s="1"/>
  <c r="BI10" i="2"/>
  <c r="CG10" i="2" s="1"/>
  <c r="BI6" i="2"/>
  <c r="CG6" i="2" s="1"/>
  <c r="BI42" i="2"/>
  <c r="CG42" i="2" s="1"/>
  <c r="BI38" i="2"/>
  <c r="CG38" i="2" s="1"/>
  <c r="BI34" i="2"/>
  <c r="CG34" i="2" s="1"/>
  <c r="BI30" i="2"/>
  <c r="CG30" i="2" s="1"/>
  <c r="BI26" i="2"/>
  <c r="CG26" i="2" s="1"/>
  <c r="BI22" i="2"/>
  <c r="CG22" i="2" s="1"/>
  <c r="BI18" i="2"/>
  <c r="CG18" i="2" s="1"/>
  <c r="BI14" i="2"/>
  <c r="CG14" i="2" s="1"/>
  <c r="BI77" i="2"/>
  <c r="CG77" i="2" s="1"/>
  <c r="BI73" i="2"/>
  <c r="CG73" i="2" s="1"/>
  <c r="CH73" i="2" s="1"/>
  <c r="BI69" i="2"/>
  <c r="CG69" i="2" s="1"/>
  <c r="BI65" i="2"/>
  <c r="CG65" i="2" s="1"/>
  <c r="BI61" i="2"/>
  <c r="CG61" i="2" s="1"/>
  <c r="BI57" i="2"/>
  <c r="CG57" i="2" s="1"/>
  <c r="BI53" i="2"/>
  <c r="CG53" i="2" s="1"/>
  <c r="BI49" i="2"/>
  <c r="CG49" i="2" s="1"/>
  <c r="BI41" i="2"/>
  <c r="CG41" i="2" s="1"/>
  <c r="BI37" i="2"/>
  <c r="CG37" i="2" s="1"/>
  <c r="BI33" i="2"/>
  <c r="CG33" i="2" s="1"/>
  <c r="BI21" i="2"/>
  <c r="CG21" i="2" s="1"/>
  <c r="BI17" i="2"/>
  <c r="CG17" i="2" s="1"/>
  <c r="BI68" i="2"/>
  <c r="CG68" i="2" s="1"/>
  <c r="BI64" i="2"/>
  <c r="CG64" i="2" s="1"/>
  <c r="BI52" i="2"/>
  <c r="CG52" i="2" s="1"/>
  <c r="BR172" i="2"/>
  <c r="CG172" i="2"/>
  <c r="BR168" i="2"/>
  <c r="CG168" i="2"/>
  <c r="BR259" i="2"/>
  <c r="CG259" i="2"/>
  <c r="BI84" i="2"/>
  <c r="CG84" i="2" s="1"/>
  <c r="BI96" i="2"/>
  <c r="CG96" i="2" s="1"/>
  <c r="CH96" i="2" s="1"/>
  <c r="BI156" i="2"/>
  <c r="BI238" i="2"/>
  <c r="CG238" i="2" s="1"/>
  <c r="BI234" i="2"/>
  <c r="BI230" i="2"/>
  <c r="BI226" i="2"/>
  <c r="CG226" i="2" s="1"/>
  <c r="BI223" i="2"/>
  <c r="BI219" i="2"/>
  <c r="CG219" i="2" s="1"/>
  <c r="BI215" i="2"/>
  <c r="BI211" i="2"/>
  <c r="BI207" i="2"/>
  <c r="BI203" i="2"/>
  <c r="BI199" i="2"/>
  <c r="BI195" i="2"/>
  <c r="CG195" i="2" s="1"/>
  <c r="BI191" i="2"/>
  <c r="BI187" i="2"/>
  <c r="BI183" i="2"/>
  <c r="BI179" i="2"/>
  <c r="CG179" i="2" s="1"/>
  <c r="BI175" i="2"/>
  <c r="BI171" i="2"/>
  <c r="BI167" i="2"/>
  <c r="BI163" i="2"/>
  <c r="CG163" i="2" s="1"/>
  <c r="BI159" i="2"/>
  <c r="BI255" i="2"/>
  <c r="BI97" i="2"/>
  <c r="BI93" i="2"/>
  <c r="BI89" i="2"/>
  <c r="BI85" i="2"/>
  <c r="BI112" i="2"/>
  <c r="BI110" i="2"/>
  <c r="CG110" i="2" s="1"/>
  <c r="BI98" i="2"/>
  <c r="BI94" i="2"/>
  <c r="BI90" i="2"/>
  <c r="BI86" i="2"/>
  <c r="CG86" i="2" s="1"/>
  <c r="BI241" i="2"/>
  <c r="BI210" i="2"/>
  <c r="BI198" i="2"/>
  <c r="BI194" i="2"/>
  <c r="CG194" i="2" s="1"/>
  <c r="BI174" i="2"/>
  <c r="BI162" i="2"/>
  <c r="BI158" i="2"/>
  <c r="BI254" i="2"/>
  <c r="AZ131" i="2"/>
  <c r="BI240" i="2"/>
  <c r="BI236" i="2"/>
  <c r="BI232" i="2"/>
  <c r="BI228" i="2"/>
  <c r="BI225" i="2"/>
  <c r="BI221" i="2"/>
  <c r="BI217" i="2"/>
  <c r="BI213" i="2"/>
  <c r="BI209" i="2"/>
  <c r="CG209" i="2" s="1"/>
  <c r="AZ243" i="2"/>
  <c r="BI249" i="2"/>
  <c r="CG249" i="2" s="1"/>
  <c r="BI178" i="2"/>
  <c r="BI257" i="2"/>
  <c r="BI239" i="2"/>
  <c r="BI208" i="2"/>
  <c r="BI204" i="2"/>
  <c r="BI200" i="2"/>
  <c r="BI196" i="2"/>
  <c r="BI184" i="2"/>
  <c r="BI180" i="2"/>
  <c r="BI176" i="2"/>
  <c r="BI164" i="2"/>
  <c r="BI160" i="2"/>
  <c r="CG160" i="2" s="1"/>
  <c r="BI45" i="2"/>
  <c r="BI246" i="2"/>
  <c r="BR246" i="2" s="1"/>
  <c r="BI258" i="2"/>
  <c r="BI192" i="2"/>
  <c r="CG192" i="2" s="1"/>
  <c r="BI182" i="2"/>
  <c r="BI222" i="2"/>
  <c r="BI233" i="2"/>
  <c r="BI218" i="2"/>
  <c r="BI206" i="2"/>
  <c r="BI190" i="2"/>
  <c r="BI170" i="2"/>
  <c r="BI250" i="2"/>
  <c r="BR249" i="2"/>
  <c r="AZ151" i="2"/>
  <c r="BR65" i="2"/>
  <c r="BR26" i="2"/>
  <c r="BR44" i="2"/>
  <c r="BR73" i="2"/>
  <c r="BI137" i="2"/>
  <c r="BI136" i="2"/>
  <c r="BI142" i="2"/>
  <c r="BR84" i="2"/>
  <c r="BI144" i="2"/>
  <c r="BI140" i="2"/>
  <c r="BR16" i="2"/>
  <c r="BR68" i="2"/>
  <c r="BI148" i="2"/>
  <c r="CG148" i="2" s="1"/>
  <c r="BI138" i="2"/>
  <c r="BI139" i="2"/>
  <c r="BI147" i="2"/>
  <c r="BR28" i="2"/>
  <c r="BR86" i="2"/>
  <c r="AZ116" i="2"/>
  <c r="BI150" i="2"/>
  <c r="BI146" i="2"/>
  <c r="BR92" i="2"/>
  <c r="BI143" i="2"/>
  <c r="BI48" i="2"/>
  <c r="BI76" i="2"/>
  <c r="BI88" i="2"/>
  <c r="BI166" i="2"/>
  <c r="BI202" i="2"/>
  <c r="BI186" i="2"/>
  <c r="BI229" i="2"/>
  <c r="BI214" i="2"/>
  <c r="CG214" i="2" s="1"/>
  <c r="BI253" i="2"/>
  <c r="BI247" i="2"/>
  <c r="CG247" i="2" s="1"/>
  <c r="BI256" i="2"/>
  <c r="BI29" i="2"/>
  <c r="BI13" i="2"/>
  <c r="BI60" i="2"/>
  <c r="BI99" i="2"/>
  <c r="BI95" i="2"/>
  <c r="BI91" i="2"/>
  <c r="AZ100" i="2"/>
  <c r="BR195" i="2"/>
  <c r="BI251" i="2"/>
  <c r="BI122" i="2"/>
  <c r="BI126" i="2"/>
  <c r="BI130" i="2"/>
  <c r="BI124" i="2"/>
  <c r="BI129" i="2"/>
  <c r="BI127" i="2"/>
  <c r="BI128" i="2"/>
  <c r="BI123" i="2"/>
  <c r="BI125" i="2"/>
  <c r="BR39" i="2"/>
  <c r="BR47" i="2"/>
  <c r="BR51" i="2"/>
  <c r="BR55" i="2"/>
  <c r="BR59" i="2"/>
  <c r="BR63" i="2"/>
  <c r="BR23" i="2"/>
  <c r="BR27" i="2"/>
  <c r="BR20" i="2"/>
  <c r="BR58" i="2"/>
  <c r="BR42" i="2"/>
  <c r="BR32" i="2"/>
  <c r="BR67" i="2"/>
  <c r="BR110" i="2"/>
  <c r="BI25" i="2"/>
  <c r="BI9" i="2"/>
  <c r="BI72" i="2"/>
  <c r="BI56" i="2"/>
  <c r="BR24" i="2"/>
  <c r="BR8" i="2"/>
  <c r="BR62" i="2"/>
  <c r="BR46" i="2"/>
  <c r="BR41" i="2"/>
  <c r="BR36" i="2"/>
  <c r="BR71" i="2"/>
  <c r="BI107" i="2"/>
  <c r="BI111" i="2"/>
  <c r="BI108" i="2"/>
  <c r="BI113" i="2"/>
  <c r="BI109" i="2"/>
  <c r="AZ79" i="2"/>
  <c r="BR5" i="2"/>
  <c r="BR17" i="2"/>
  <c r="BR12" i="2"/>
  <c r="BR61" i="2"/>
  <c r="BR40" i="2"/>
  <c r="BR75" i="2"/>
  <c r="BI115" i="2"/>
  <c r="BI106" i="2"/>
  <c r="CG106" i="2" s="1"/>
  <c r="BR226" i="2"/>
  <c r="BR188" i="2"/>
  <c r="BR163" i="2"/>
  <c r="BR179" i="2"/>
  <c r="BR194" i="2"/>
  <c r="BI149" i="2"/>
  <c r="BI145" i="2"/>
  <c r="BI141" i="2"/>
  <c r="BI181" i="2"/>
  <c r="BI177" i="2"/>
  <c r="BI173" i="2"/>
  <c r="BI169" i="2"/>
  <c r="BI165" i="2"/>
  <c r="BI161" i="2"/>
  <c r="BI157" i="2"/>
  <c r="CG157" i="2" s="1"/>
  <c r="BI205" i="2"/>
  <c r="BI201" i="2"/>
  <c r="BI197" i="2"/>
  <c r="BI193" i="2"/>
  <c r="BI189" i="2"/>
  <c r="BI185" i="2"/>
  <c r="BI235" i="2"/>
  <c r="BI231" i="2"/>
  <c r="BI227" i="2"/>
  <c r="BI224" i="2"/>
  <c r="BI220" i="2"/>
  <c r="BI216" i="2"/>
  <c r="BI212" i="2"/>
  <c r="BI242" i="2"/>
  <c r="BI237" i="2"/>
  <c r="BI252" i="2"/>
  <c r="BI248" i="2"/>
  <c r="BI114" i="2"/>
  <c r="BI87" i="2"/>
  <c r="BI121" i="2"/>
  <c r="CG121" i="2" s="1"/>
  <c r="X3" i="1"/>
  <c r="O201" i="1"/>
  <c r="O238" i="1"/>
  <c r="I238" i="1"/>
  <c r="J238" i="1"/>
  <c r="K238" i="1"/>
  <c r="L238" i="1"/>
  <c r="M238" i="1"/>
  <c r="N238" i="1"/>
  <c r="I255" i="17"/>
  <c r="J255" i="17"/>
  <c r="K255" i="17"/>
  <c r="L255" i="17"/>
  <c r="M255" i="17"/>
  <c r="N255" i="17"/>
  <c r="O255" i="17"/>
  <c r="P255" i="17"/>
  <c r="H255" i="17"/>
  <c r="BR49" i="2" l="1"/>
  <c r="BR148" i="2"/>
  <c r="BR37" i="2"/>
  <c r="BR66" i="2"/>
  <c r="BR50" i="2"/>
  <c r="BR14" i="2"/>
  <c r="BR15" i="2"/>
  <c r="BR21" i="2"/>
  <c r="BR247" i="2"/>
  <c r="BR30" i="2"/>
  <c r="BR52" i="2"/>
  <c r="BR11" i="2"/>
  <c r="BR31" i="2"/>
  <c r="BR6" i="2"/>
  <c r="BR57" i="2"/>
  <c r="BR7" i="2"/>
  <c r="BR74" i="2"/>
  <c r="BR209" i="2"/>
  <c r="BR96" i="2"/>
  <c r="BR69" i="2"/>
  <c r="BR64" i="2"/>
  <c r="BR35" i="2"/>
  <c r="BR70" i="2"/>
  <c r="BR54" i="2"/>
  <c r="BR22" i="2"/>
  <c r="BR19" i="2"/>
  <c r="BR33" i="2"/>
  <c r="BR10" i="2"/>
  <c r="BR38" i="2"/>
  <c r="BR105" i="2"/>
  <c r="BR238" i="2"/>
  <c r="BR192" i="2"/>
  <c r="BR34" i="2"/>
  <c r="BR18" i="2"/>
  <c r="BR77" i="2"/>
  <c r="BR53" i="2"/>
  <c r="BR43" i="2"/>
  <c r="BR78" i="2"/>
  <c r="BR212" i="2"/>
  <c r="CG212" i="2"/>
  <c r="BR227" i="2"/>
  <c r="CG227" i="2"/>
  <c r="BR205" i="2"/>
  <c r="CG205" i="2"/>
  <c r="BR141" i="2"/>
  <c r="CG141" i="2"/>
  <c r="BR111" i="2"/>
  <c r="CG111" i="2"/>
  <c r="BR25" i="2"/>
  <c r="CG25" i="2"/>
  <c r="BR123" i="2"/>
  <c r="CG123" i="2"/>
  <c r="BR251" i="2"/>
  <c r="CG251" i="2"/>
  <c r="BR13" i="2"/>
  <c r="CG13" i="2"/>
  <c r="BR253" i="2"/>
  <c r="CG253" i="2"/>
  <c r="BR48" i="2"/>
  <c r="CG48" i="2"/>
  <c r="BR150" i="2"/>
  <c r="CG150" i="2"/>
  <c r="BR147" i="2"/>
  <c r="CG147" i="2"/>
  <c r="BR182" i="2"/>
  <c r="CG182" i="2"/>
  <c r="BR45" i="2"/>
  <c r="CG45" i="2"/>
  <c r="BR204" i="2"/>
  <c r="CG204" i="2"/>
  <c r="BR178" i="2"/>
  <c r="CG178" i="2"/>
  <c r="BR213" i="2"/>
  <c r="CG213" i="2"/>
  <c r="BR228" i="2"/>
  <c r="CG228" i="2"/>
  <c r="BR162" i="2"/>
  <c r="CG162" i="2"/>
  <c r="BR210" i="2"/>
  <c r="CG210" i="2"/>
  <c r="BR94" i="2"/>
  <c r="CG94" i="2"/>
  <c r="BR85" i="2"/>
  <c r="CG85" i="2"/>
  <c r="BR255" i="2"/>
  <c r="CG255" i="2"/>
  <c r="BR171" i="2"/>
  <c r="CG171" i="2"/>
  <c r="BR187" i="2"/>
  <c r="CG187" i="2"/>
  <c r="BR203" i="2"/>
  <c r="CG203" i="2"/>
  <c r="BR234" i="2"/>
  <c r="CG234" i="2"/>
  <c r="BR252" i="2"/>
  <c r="CG252" i="2"/>
  <c r="BR231" i="2"/>
  <c r="CG231" i="2"/>
  <c r="BR145" i="2"/>
  <c r="CG145" i="2"/>
  <c r="BR130" i="2"/>
  <c r="CG130" i="2"/>
  <c r="BR95" i="2"/>
  <c r="CG95" i="2"/>
  <c r="BR29" i="2"/>
  <c r="CG29" i="2"/>
  <c r="BR139" i="2"/>
  <c r="CG139" i="2"/>
  <c r="BR142" i="2"/>
  <c r="CG142" i="2"/>
  <c r="CH142" i="2" s="1"/>
  <c r="BR250" i="2"/>
  <c r="CG250" i="2"/>
  <c r="BR218" i="2"/>
  <c r="CG218" i="2"/>
  <c r="BR184" i="2"/>
  <c r="CG184" i="2"/>
  <c r="BR208" i="2"/>
  <c r="CG208" i="2"/>
  <c r="BR217" i="2"/>
  <c r="CG217" i="2"/>
  <c r="BR232" i="2"/>
  <c r="CG232" i="2"/>
  <c r="BR254" i="2"/>
  <c r="CG254" i="2"/>
  <c r="BR174" i="2"/>
  <c r="CG174" i="2"/>
  <c r="BR241" i="2"/>
  <c r="CG241" i="2"/>
  <c r="BR98" i="2"/>
  <c r="CG98" i="2"/>
  <c r="BR89" i="2"/>
  <c r="CG89" i="2"/>
  <c r="BR159" i="2"/>
  <c r="CG159" i="2"/>
  <c r="BR175" i="2"/>
  <c r="CG175" i="2"/>
  <c r="BR191" i="2"/>
  <c r="CG191" i="2"/>
  <c r="BR207" i="2"/>
  <c r="CG207" i="2"/>
  <c r="BR223" i="2"/>
  <c r="CG223" i="2"/>
  <c r="BR87" i="2"/>
  <c r="CG87" i="2"/>
  <c r="BR237" i="2"/>
  <c r="CG237" i="2"/>
  <c r="CH237" i="2" s="1"/>
  <c r="BR220" i="2"/>
  <c r="CG220" i="2"/>
  <c r="BR235" i="2"/>
  <c r="CG235" i="2"/>
  <c r="BR197" i="2"/>
  <c r="CG197" i="2"/>
  <c r="BR161" i="2"/>
  <c r="CG161" i="2"/>
  <c r="BR177" i="2"/>
  <c r="CG177" i="2"/>
  <c r="BR149" i="2"/>
  <c r="CG149" i="2"/>
  <c r="BR160" i="2"/>
  <c r="BR113" i="2"/>
  <c r="CG113" i="2"/>
  <c r="BR72" i="2"/>
  <c r="CG72" i="2"/>
  <c r="CH72" i="2" s="1"/>
  <c r="BR127" i="2"/>
  <c r="CG127" i="2"/>
  <c r="BR126" i="2"/>
  <c r="CG126" i="2"/>
  <c r="BR99" i="2"/>
  <c r="CG99" i="2"/>
  <c r="BR256" i="2"/>
  <c r="CG256" i="2"/>
  <c r="BR229" i="2"/>
  <c r="CG229" i="2"/>
  <c r="BR88" i="2"/>
  <c r="CG88" i="2"/>
  <c r="BR138" i="2"/>
  <c r="CG138" i="2"/>
  <c r="CH138" i="2" s="1"/>
  <c r="BR140" i="2"/>
  <c r="CG140" i="2"/>
  <c r="BR136" i="2"/>
  <c r="CG136" i="2"/>
  <c r="BR170" i="2"/>
  <c r="CG170" i="2"/>
  <c r="BR233" i="2"/>
  <c r="CG233" i="2"/>
  <c r="BR258" i="2"/>
  <c r="CG258" i="2"/>
  <c r="BR164" i="2"/>
  <c r="CG164" i="2"/>
  <c r="BR196" i="2"/>
  <c r="CG196" i="2"/>
  <c r="BR239" i="2"/>
  <c r="CG239" i="2"/>
  <c r="BR221" i="2"/>
  <c r="CG221" i="2"/>
  <c r="BR236" i="2"/>
  <c r="CG236" i="2"/>
  <c r="CH236" i="2" s="1"/>
  <c r="BR93" i="2"/>
  <c r="CG93" i="2"/>
  <c r="BR211" i="2"/>
  <c r="CG211" i="2"/>
  <c r="BR156" i="2"/>
  <c r="CG156" i="2"/>
  <c r="BR248" i="2"/>
  <c r="CG248" i="2"/>
  <c r="BR189" i="2"/>
  <c r="CG189" i="2"/>
  <c r="BR169" i="2"/>
  <c r="CG169" i="2"/>
  <c r="BR115" i="2"/>
  <c r="CG115" i="2"/>
  <c r="BR124" i="2"/>
  <c r="CG124" i="2"/>
  <c r="BR91" i="2"/>
  <c r="CG91" i="2"/>
  <c r="BR202" i="2"/>
  <c r="CG202" i="2"/>
  <c r="BR206" i="2"/>
  <c r="CG206" i="2"/>
  <c r="BR180" i="2"/>
  <c r="CG180" i="2"/>
  <c r="BR216" i="2"/>
  <c r="CG216" i="2"/>
  <c r="BR193" i="2"/>
  <c r="CG193" i="2"/>
  <c r="BR173" i="2"/>
  <c r="CG173" i="2"/>
  <c r="BR219" i="2"/>
  <c r="BR109" i="2"/>
  <c r="CG109" i="2"/>
  <c r="BR107" i="2"/>
  <c r="CG107" i="2"/>
  <c r="BR56" i="2"/>
  <c r="CG56" i="2"/>
  <c r="BR128" i="2"/>
  <c r="CG128" i="2"/>
  <c r="BR166" i="2"/>
  <c r="CG166" i="2"/>
  <c r="BR114" i="2"/>
  <c r="CG114" i="2"/>
  <c r="BR242" i="2"/>
  <c r="CG242" i="2"/>
  <c r="BR224" i="2"/>
  <c r="CG224" i="2"/>
  <c r="BR185" i="2"/>
  <c r="CG185" i="2"/>
  <c r="BR201" i="2"/>
  <c r="CG201" i="2"/>
  <c r="BR165" i="2"/>
  <c r="CG165" i="2"/>
  <c r="BR181" i="2"/>
  <c r="CG181" i="2"/>
  <c r="BR214" i="2"/>
  <c r="BR108" i="2"/>
  <c r="CG108" i="2"/>
  <c r="BR9" i="2"/>
  <c r="CG9" i="2"/>
  <c r="BR125" i="2"/>
  <c r="CG125" i="2"/>
  <c r="BR129" i="2"/>
  <c r="CG129" i="2"/>
  <c r="BR122" i="2"/>
  <c r="CG122" i="2"/>
  <c r="BR60" i="2"/>
  <c r="CG60" i="2"/>
  <c r="BR186" i="2"/>
  <c r="CG186" i="2"/>
  <c r="BR76" i="2"/>
  <c r="CG76" i="2"/>
  <c r="BR143" i="2"/>
  <c r="CG143" i="2"/>
  <c r="CH143" i="2" s="1"/>
  <c r="BR146" i="2"/>
  <c r="CG146" i="2"/>
  <c r="BR144" i="2"/>
  <c r="CG144" i="2"/>
  <c r="CH144" i="2" s="1"/>
  <c r="BR137" i="2"/>
  <c r="CG137" i="2"/>
  <c r="BR190" i="2"/>
  <c r="CG190" i="2"/>
  <c r="BR222" i="2"/>
  <c r="CG222" i="2"/>
  <c r="BR176" i="2"/>
  <c r="CG176" i="2"/>
  <c r="BR200" i="2"/>
  <c r="CG200" i="2"/>
  <c r="BR257" i="2"/>
  <c r="CG257" i="2"/>
  <c r="BR225" i="2"/>
  <c r="CG225" i="2"/>
  <c r="BR240" i="2"/>
  <c r="CG240" i="2"/>
  <c r="BR158" i="2"/>
  <c r="CG158" i="2"/>
  <c r="BR198" i="2"/>
  <c r="CG198" i="2"/>
  <c r="BR90" i="2"/>
  <c r="CG90" i="2"/>
  <c r="BR112" i="2"/>
  <c r="CG112" i="2"/>
  <c r="BR97" i="2"/>
  <c r="CG97" i="2"/>
  <c r="BR167" i="2"/>
  <c r="CG167" i="2"/>
  <c r="BR183" i="2"/>
  <c r="CG183" i="2"/>
  <c r="BR199" i="2"/>
  <c r="CG199" i="2"/>
  <c r="BR215" i="2"/>
  <c r="CG215" i="2"/>
  <c r="BR230" i="2"/>
  <c r="CG230" i="2"/>
  <c r="CH230" i="2" s="1"/>
  <c r="X224" i="1"/>
  <c r="X238" i="1"/>
  <c r="X13" i="1"/>
  <c r="X41" i="1"/>
  <c r="X81" i="1"/>
  <c r="X124" i="1"/>
  <c r="X166" i="1"/>
  <c r="X212" i="1"/>
  <c r="X20" i="1"/>
  <c r="X49" i="1"/>
  <c r="X92" i="1"/>
  <c r="X134" i="1"/>
  <c r="X177" i="1"/>
  <c r="X223" i="1"/>
  <c r="X28" i="1"/>
  <c r="X60" i="1"/>
  <c r="X102" i="1"/>
  <c r="X145" i="1"/>
  <c r="X188" i="1"/>
  <c r="X234" i="1"/>
  <c r="X7" i="1"/>
  <c r="X34" i="1"/>
  <c r="X70" i="1"/>
  <c r="X113" i="1"/>
  <c r="X156" i="1"/>
  <c r="X198" i="1"/>
  <c r="X14" i="1"/>
  <c r="X29" i="1"/>
  <c r="X44" i="1"/>
  <c r="X61" i="1"/>
  <c r="X82" i="1"/>
  <c r="X104" i="1"/>
  <c r="X125" i="1"/>
  <c r="X146" i="1"/>
  <c r="X168" i="1"/>
  <c r="X189" i="1"/>
  <c r="X214" i="1"/>
  <c r="X235" i="1"/>
  <c r="X5" i="1"/>
  <c r="X22" i="1"/>
  <c r="X36" i="1"/>
  <c r="X50" i="1"/>
  <c r="X72" i="1"/>
  <c r="X93" i="1"/>
  <c r="X114" i="1"/>
  <c r="X136" i="1"/>
  <c r="X157" i="1"/>
  <c r="X178" i="1"/>
  <c r="X200" i="1"/>
  <c r="AZ265" i="2"/>
  <c r="BI116" i="2"/>
  <c r="J5" i="15" s="1"/>
  <c r="BI100" i="2"/>
  <c r="J4" i="15" s="1"/>
  <c r="BR157" i="2"/>
  <c r="BI243" i="2"/>
  <c r="BR106" i="2"/>
  <c r="BI79" i="2"/>
  <c r="J3" i="15" s="1"/>
  <c r="AZ263" i="2"/>
  <c r="BI260" i="2"/>
  <c r="BI151" i="2"/>
  <c r="J7" i="15" s="1"/>
  <c r="BR121" i="2"/>
  <c r="BI131" i="2"/>
  <c r="J6" i="15" s="1"/>
  <c r="X237" i="1"/>
  <c r="X232" i="1"/>
  <c r="X227" i="1"/>
  <c r="X222" i="1"/>
  <c r="X216" i="1"/>
  <c r="X211" i="1"/>
  <c r="X206" i="1"/>
  <c r="X197" i="1"/>
  <c r="X192" i="1"/>
  <c r="X186" i="1"/>
  <c r="X181" i="1"/>
  <c r="X176" i="1"/>
  <c r="X170" i="1"/>
  <c r="X165" i="1"/>
  <c r="X160" i="1"/>
  <c r="X154" i="1"/>
  <c r="X149" i="1"/>
  <c r="X144" i="1"/>
  <c r="X138" i="1"/>
  <c r="X133" i="1"/>
  <c r="X128" i="1"/>
  <c r="X122" i="1"/>
  <c r="X117" i="1"/>
  <c r="X112" i="1"/>
  <c r="X106" i="1"/>
  <c r="X101" i="1"/>
  <c r="X96" i="1"/>
  <c r="X90" i="1"/>
  <c r="X85" i="1"/>
  <c r="X80" i="1"/>
  <c r="X74" i="1"/>
  <c r="X69" i="1"/>
  <c r="X64" i="1"/>
  <c r="X58" i="1"/>
  <c r="X53" i="1"/>
  <c r="X48" i="1"/>
  <c r="X42" i="1"/>
  <c r="X37" i="1"/>
  <c r="X32" i="1"/>
  <c r="X26" i="1"/>
  <c r="X21" i="1"/>
  <c r="X16" i="1"/>
  <c r="X10" i="1"/>
  <c r="X8" i="1"/>
  <c r="X236" i="1"/>
  <c r="X231" i="1"/>
  <c r="X226" i="1"/>
  <c r="X220" i="1"/>
  <c r="X215" i="1"/>
  <c r="X210" i="1"/>
  <c r="X204" i="1"/>
  <c r="X196" i="1"/>
  <c r="X190" i="1"/>
  <c r="X185" i="1"/>
  <c r="X180" i="1"/>
  <c r="X174" i="1"/>
  <c r="X169" i="1"/>
  <c r="X164" i="1"/>
  <c r="X158" i="1"/>
  <c r="X153" i="1"/>
  <c r="X148" i="1"/>
  <c r="X142" i="1"/>
  <c r="X137" i="1"/>
  <c r="X132" i="1"/>
  <c r="X126" i="1"/>
  <c r="X121" i="1"/>
  <c r="X116" i="1"/>
  <c r="X110" i="1"/>
  <c r="X105" i="1"/>
  <c r="X100" i="1"/>
  <c r="X94" i="1"/>
  <c r="X89" i="1"/>
  <c r="X84" i="1"/>
  <c r="X78" i="1"/>
  <c r="X73" i="1"/>
  <c r="X68" i="1"/>
  <c r="X62" i="1"/>
  <c r="X57" i="1"/>
  <c r="X52" i="1"/>
  <c r="X9" i="1"/>
  <c r="X17" i="1"/>
  <c r="X24" i="1"/>
  <c r="X30" i="1"/>
  <c r="X38" i="1"/>
  <c r="X45" i="1"/>
  <c r="X54" i="1"/>
  <c r="X65" i="1"/>
  <c r="X76" i="1"/>
  <c r="X86" i="1"/>
  <c r="X97" i="1"/>
  <c r="X108" i="1"/>
  <c r="X118" i="1"/>
  <c r="X129" i="1"/>
  <c r="X140" i="1"/>
  <c r="X150" i="1"/>
  <c r="X161" i="1"/>
  <c r="X172" i="1"/>
  <c r="X182" i="1"/>
  <c r="X193" i="1"/>
  <c r="X207" i="1"/>
  <c r="X218" i="1"/>
  <c r="X228" i="1"/>
  <c r="X4" i="1"/>
  <c r="X12" i="1"/>
  <c r="X18" i="1"/>
  <c r="X25" i="1"/>
  <c r="X33" i="1"/>
  <c r="X40" i="1"/>
  <c r="X46" i="1"/>
  <c r="X56" i="1"/>
  <c r="X66" i="1"/>
  <c r="X77" i="1"/>
  <c r="X88" i="1"/>
  <c r="X98" i="1"/>
  <c r="X109" i="1"/>
  <c r="X120" i="1"/>
  <c r="X130" i="1"/>
  <c r="X141" i="1"/>
  <c r="X152" i="1"/>
  <c r="X162" i="1"/>
  <c r="X173" i="1"/>
  <c r="X184" i="1"/>
  <c r="X194" i="1"/>
  <c r="X208" i="1"/>
  <c r="X219" i="1"/>
  <c r="X230" i="1"/>
  <c r="X6" i="1"/>
  <c r="X11" i="1"/>
  <c r="X15" i="1"/>
  <c r="X19" i="1"/>
  <c r="X23" i="1"/>
  <c r="X27" i="1"/>
  <c r="X31" i="1"/>
  <c r="X35" i="1"/>
  <c r="X39" i="1"/>
  <c r="X43" i="1"/>
  <c r="X47" i="1"/>
  <c r="X51" i="1"/>
  <c r="X55" i="1"/>
  <c r="X59" i="1"/>
  <c r="X63" i="1"/>
  <c r="X67" i="1"/>
  <c r="X71" i="1"/>
  <c r="X75" i="1"/>
  <c r="X79" i="1"/>
  <c r="X83" i="1"/>
  <c r="X87" i="1"/>
  <c r="X91" i="1"/>
  <c r="X95" i="1"/>
  <c r="X99" i="1"/>
  <c r="X103" i="1"/>
  <c r="X107" i="1"/>
  <c r="X111" i="1"/>
  <c r="X115" i="1"/>
  <c r="X119" i="1"/>
  <c r="X123" i="1"/>
  <c r="X127" i="1"/>
  <c r="X131" i="1"/>
  <c r="X135" i="1"/>
  <c r="X139" i="1"/>
  <c r="X143" i="1"/>
  <c r="X147" i="1"/>
  <c r="X151" i="1"/>
  <c r="X155" i="1"/>
  <c r="X159" i="1"/>
  <c r="X163" i="1"/>
  <c r="X167" i="1"/>
  <c r="X171" i="1"/>
  <c r="X175" i="1"/>
  <c r="X179" i="1"/>
  <c r="X183" i="1"/>
  <c r="X187" i="1"/>
  <c r="X191" i="1"/>
  <c r="X195" i="1"/>
  <c r="X199" i="1"/>
  <c r="X205" i="1"/>
  <c r="X209" i="1"/>
  <c r="X213" i="1"/>
  <c r="X217" i="1"/>
  <c r="X221" i="1"/>
  <c r="X225" i="1"/>
  <c r="X229" i="1"/>
  <c r="X233" i="1"/>
  <c r="T394" i="19"/>
  <c r="L394" i="19"/>
  <c r="J385" i="19"/>
  <c r="J331" i="19"/>
  <c r="CG100" i="2" l="1"/>
  <c r="BR260" i="2"/>
  <c r="BR100" i="2"/>
  <c r="T4" i="15" s="1"/>
  <c r="BR151" i="2"/>
  <c r="T7" i="15" s="1"/>
  <c r="BR79" i="2"/>
  <c r="T3" i="15" s="1"/>
  <c r="CG260" i="2"/>
  <c r="CG79" i="2"/>
  <c r="BR131" i="2"/>
  <c r="T6" i="15" s="1"/>
  <c r="BR243" i="2"/>
  <c r="BR116" i="2"/>
  <c r="T5" i="15" s="1"/>
  <c r="J11" i="15"/>
  <c r="J8" i="15"/>
  <c r="J9" i="15" s="1"/>
  <c r="BI265" i="2"/>
  <c r="J3" i="10" s="1"/>
  <c r="BI263" i="2"/>
  <c r="J388" i="19"/>
  <c r="J391" i="19" s="1"/>
  <c r="J395" i="19" s="1"/>
  <c r="T395" i="19" s="1"/>
  <c r="L27" i="7"/>
  <c r="J59" i="7"/>
  <c r="J54" i="7"/>
  <c r="J55" i="7"/>
  <c r="J56" i="7"/>
  <c r="J57" i="7"/>
  <c r="J58" i="7"/>
  <c r="L29" i="7"/>
  <c r="J61" i="7" s="1"/>
  <c r="T8" i="15" l="1"/>
  <c r="T9" i="15"/>
  <c r="BR263" i="2"/>
  <c r="T11" i="15"/>
  <c r="J15" i="15" s="1"/>
  <c r="BR265" i="2"/>
  <c r="J18" i="10" s="1"/>
  <c r="J6" i="6"/>
  <c r="J5" i="6"/>
  <c r="J4" i="6"/>
  <c r="J3" i="6"/>
  <c r="D48" i="6"/>
  <c r="C48" i="6"/>
  <c r="D58" i="6"/>
  <c r="C58" i="6"/>
  <c r="N22" i="6"/>
  <c r="N201" i="1" l="1"/>
  <c r="AH201" i="1" s="1"/>
  <c r="AA93" i="1"/>
  <c r="AY240" i="2"/>
  <c r="AX240" i="2"/>
  <c r="AU240" i="2"/>
  <c r="AT240" i="2"/>
  <c r="AS240" i="2"/>
  <c r="AR240" i="2"/>
  <c r="P240" i="2"/>
  <c r="AW240" i="2" s="1"/>
  <c r="O240" i="2"/>
  <c r="AV240" i="2" s="1"/>
  <c r="AY239" i="2"/>
  <c r="AX239" i="2"/>
  <c r="AU239" i="2"/>
  <c r="AT239" i="2"/>
  <c r="AS239" i="2"/>
  <c r="AR239" i="2"/>
  <c r="P239" i="2"/>
  <c r="AW239" i="2" s="1"/>
  <c r="O239" i="2"/>
  <c r="AV239" i="2" s="1"/>
  <c r="AY238" i="2"/>
  <c r="AX238" i="2"/>
  <c r="AU238" i="2"/>
  <c r="AT238" i="2"/>
  <c r="AS238" i="2"/>
  <c r="AR238" i="2"/>
  <c r="P238" i="2"/>
  <c r="AW238" i="2" s="1"/>
  <c r="O238" i="2"/>
  <c r="AV238" i="2" s="1"/>
  <c r="AO147" i="2"/>
  <c r="N241" i="1" l="1"/>
  <c r="X241" i="1" s="1"/>
  <c r="X201" i="1"/>
  <c r="AP147" i="2"/>
  <c r="J17" i="10" l="1"/>
  <c r="J23" i="10" s="1"/>
  <c r="J67" i="10" s="1"/>
  <c r="J2" i="10"/>
  <c r="I6" i="10"/>
  <c r="AR150" i="2" l="1"/>
  <c r="AS150" i="2"/>
  <c r="AT150" i="2"/>
  <c r="AU150" i="2"/>
  <c r="AV150" i="2"/>
  <c r="AW150" i="2"/>
  <c r="AX150" i="2"/>
  <c r="AY150" i="2"/>
  <c r="AL10" i="5"/>
  <c r="Y32" i="5" l="1"/>
  <c r="Y36" i="5"/>
  <c r="Y35" i="5"/>
  <c r="X16" i="5"/>
  <c r="X19" i="5" s="1"/>
  <c r="W16" i="5"/>
  <c r="I22" i="10" l="1"/>
  <c r="AL19" i="5"/>
  <c r="Y16" i="5"/>
  <c r="W19" i="5"/>
  <c r="Y19" i="5" s="1"/>
  <c r="I21" i="10"/>
  <c r="AL18" i="5"/>
  <c r="I7" i="10"/>
  <c r="AL11" i="5"/>
  <c r="BA4" i="2"/>
  <c r="BB4" i="2"/>
  <c r="BC4" i="2"/>
  <c r="BD4" i="2"/>
  <c r="BE4" i="2"/>
  <c r="BF4" i="2"/>
  <c r="BG4" i="2"/>
  <c r="BJ4" i="2"/>
  <c r="BK4" i="2"/>
  <c r="BL4" i="2"/>
  <c r="BM4" i="2"/>
  <c r="BN4" i="2"/>
  <c r="BO4" i="2"/>
  <c r="BP4" i="2"/>
  <c r="BQ4" i="2"/>
  <c r="AY72" i="2"/>
  <c r="I20" i="10" l="1"/>
  <c r="AL15" i="5"/>
  <c r="I5" i="10"/>
  <c r="AL7" i="5"/>
  <c r="I331" i="19"/>
  <c r="I385" i="19" l="1"/>
  <c r="BQ135" i="2" l="1"/>
  <c r="BQ120" i="2"/>
  <c r="BQ104" i="2"/>
  <c r="BQ83" i="2"/>
  <c r="AY237" i="2"/>
  <c r="AY157" i="2"/>
  <c r="AY158" i="2"/>
  <c r="AY159" i="2"/>
  <c r="AY160" i="2"/>
  <c r="AY161" i="2"/>
  <c r="AY162" i="2"/>
  <c r="AY163" i="2"/>
  <c r="AY164" i="2"/>
  <c r="AY165" i="2"/>
  <c r="AY166" i="2"/>
  <c r="AY167" i="2"/>
  <c r="AY168" i="2"/>
  <c r="AY169" i="2"/>
  <c r="AY170" i="2"/>
  <c r="AY171" i="2"/>
  <c r="AY172" i="2"/>
  <c r="AY173" i="2"/>
  <c r="AY174" i="2"/>
  <c r="AY175" i="2"/>
  <c r="AY176" i="2"/>
  <c r="AY177" i="2"/>
  <c r="AY178" i="2"/>
  <c r="AY179" i="2"/>
  <c r="AY180" i="2"/>
  <c r="AY181" i="2"/>
  <c r="AY182" i="2"/>
  <c r="AY183" i="2"/>
  <c r="AY184" i="2"/>
  <c r="AY185" i="2"/>
  <c r="AY186" i="2"/>
  <c r="AY257" i="2"/>
  <c r="AY187" i="2"/>
  <c r="AY188" i="2"/>
  <c r="AY189" i="2"/>
  <c r="AY190" i="2"/>
  <c r="AY191" i="2"/>
  <c r="AY192" i="2"/>
  <c r="AY193" i="2"/>
  <c r="AY258" i="2"/>
  <c r="AY194" i="2"/>
  <c r="AY195" i="2"/>
  <c r="AY196" i="2"/>
  <c r="AY197" i="2"/>
  <c r="AY198" i="2"/>
  <c r="AY199" i="2"/>
  <c r="AY200" i="2"/>
  <c r="AY259" i="2"/>
  <c r="AY201" i="2"/>
  <c r="AY202" i="2"/>
  <c r="AY203" i="2"/>
  <c r="AY204" i="2"/>
  <c r="AY205" i="2"/>
  <c r="AY206" i="2"/>
  <c r="AY207" i="2"/>
  <c r="AY208" i="2"/>
  <c r="AY209" i="2"/>
  <c r="AY210" i="2"/>
  <c r="AY211" i="2"/>
  <c r="AY212" i="2"/>
  <c r="AY213" i="2"/>
  <c r="AY214" i="2"/>
  <c r="AY215" i="2"/>
  <c r="AY216" i="2"/>
  <c r="AY217" i="2"/>
  <c r="AY218" i="2"/>
  <c r="AY256" i="2"/>
  <c r="AY219" i="2"/>
  <c r="AY220" i="2"/>
  <c r="AY221" i="2"/>
  <c r="AY222" i="2"/>
  <c r="AY223" i="2"/>
  <c r="AY224" i="2"/>
  <c r="AY225" i="2"/>
  <c r="AY241" i="2"/>
  <c r="AY226" i="2"/>
  <c r="AY242" i="2"/>
  <c r="AY227" i="2"/>
  <c r="AY228" i="2"/>
  <c r="AY229" i="2"/>
  <c r="AY230" i="2"/>
  <c r="AY232" i="2"/>
  <c r="AY234" i="2"/>
  <c r="AY231" i="2"/>
  <c r="AY235" i="2"/>
  <c r="AY137" i="2"/>
  <c r="AY138" i="2"/>
  <c r="AY139" i="2"/>
  <c r="AY140" i="2"/>
  <c r="AY141" i="2"/>
  <c r="AY142" i="2"/>
  <c r="AY143" i="2"/>
  <c r="AY144" i="2"/>
  <c r="AY145" i="2"/>
  <c r="AY146" i="2"/>
  <c r="AY147" i="2"/>
  <c r="AY148" i="2"/>
  <c r="AY149" i="2"/>
  <c r="AY136" i="2"/>
  <c r="AY121" i="2"/>
  <c r="AY122" i="2"/>
  <c r="AY123" i="2"/>
  <c r="AY124" i="2"/>
  <c r="AY125" i="2"/>
  <c r="AY130" i="2"/>
  <c r="AY126" i="2"/>
  <c r="AY127" i="2"/>
  <c r="AY128" i="2"/>
  <c r="AY129" i="2"/>
  <c r="AY105" i="2"/>
  <c r="AY114" i="2"/>
  <c r="AY106" i="2"/>
  <c r="AY107" i="2"/>
  <c r="AY108" i="2"/>
  <c r="AY109" i="2"/>
  <c r="AY110" i="2"/>
  <c r="AY111" i="2"/>
  <c r="AY112" i="2"/>
  <c r="AY113" i="2"/>
  <c r="AY115" i="2"/>
  <c r="AY84" i="2"/>
  <c r="AY85" i="2"/>
  <c r="AY86" i="2"/>
  <c r="AY99" i="2"/>
  <c r="AY87" i="2"/>
  <c r="AY88" i="2"/>
  <c r="AY89" i="2"/>
  <c r="AY90" i="2"/>
  <c r="AY91" i="2"/>
  <c r="AY92" i="2"/>
  <c r="AY93" i="2"/>
  <c r="AY98" i="2"/>
  <c r="AY94" i="2"/>
  <c r="AY95" i="2"/>
  <c r="AY97" i="2"/>
  <c r="AY58" i="2"/>
  <c r="AY59" i="2"/>
  <c r="AY60" i="2"/>
  <c r="AY61" i="2"/>
  <c r="AY62" i="2"/>
  <c r="AY63" i="2"/>
  <c r="AY64" i="2"/>
  <c r="AY65" i="2"/>
  <c r="AY66" i="2"/>
  <c r="AY67" i="2"/>
  <c r="AY68" i="2"/>
  <c r="AY69" i="2"/>
  <c r="AY70" i="2"/>
  <c r="AY71" i="2"/>
  <c r="AY73" i="2"/>
  <c r="AY74" i="2"/>
  <c r="AY75" i="2"/>
  <c r="AY76" i="2"/>
  <c r="AY38" i="2"/>
  <c r="AY39" i="2"/>
  <c r="AY40" i="2"/>
  <c r="AY41" i="2"/>
  <c r="AY42" i="2"/>
  <c r="AY43" i="2"/>
  <c r="AY44" i="2"/>
  <c r="AY45" i="2"/>
  <c r="AY46" i="2"/>
  <c r="AY77" i="2"/>
  <c r="AY47" i="2"/>
  <c r="AY48" i="2"/>
  <c r="AY49" i="2"/>
  <c r="AY50" i="2"/>
  <c r="AY51" i="2"/>
  <c r="AY52" i="2"/>
  <c r="AY53" i="2"/>
  <c r="AY54" i="2"/>
  <c r="AY55" i="2"/>
  <c r="AY56" i="2"/>
  <c r="AY57" i="2"/>
  <c r="AY6" i="2"/>
  <c r="AY7" i="2"/>
  <c r="AY8" i="2"/>
  <c r="AY9" i="2"/>
  <c r="AY10" i="2"/>
  <c r="AY11" i="2"/>
  <c r="AY12" i="2"/>
  <c r="AY13" i="2"/>
  <c r="AY14" i="2"/>
  <c r="AY15" i="2"/>
  <c r="AY16" i="2"/>
  <c r="AY17" i="2"/>
  <c r="AY18" i="2"/>
  <c r="AY19" i="2"/>
  <c r="AY20" i="2"/>
  <c r="AY21" i="2"/>
  <c r="AY22" i="2"/>
  <c r="AY23" i="2"/>
  <c r="AY78" i="2"/>
  <c r="AY24" i="2"/>
  <c r="AY25" i="2"/>
  <c r="AY26" i="2"/>
  <c r="AY27" i="2"/>
  <c r="AY28" i="2"/>
  <c r="AY29" i="2"/>
  <c r="AY30" i="2"/>
  <c r="AY31" i="2"/>
  <c r="AY32" i="2"/>
  <c r="AY33" i="2"/>
  <c r="AY34" i="2"/>
  <c r="AY35" i="2"/>
  <c r="AY36" i="2"/>
  <c r="AY37" i="2"/>
  <c r="AY260" i="2" l="1"/>
  <c r="AY151" i="2"/>
  <c r="AY243" i="2"/>
  <c r="AY79" i="2"/>
  <c r="AY100" i="2"/>
  <c r="AY131" i="2"/>
  <c r="AY116" i="2"/>
  <c r="C36" i="6"/>
  <c r="D36" i="6" s="1"/>
  <c r="J19" i="16"/>
  <c r="J15" i="16"/>
  <c r="J16" i="16"/>
  <c r="J17" i="16"/>
  <c r="J18" i="16"/>
  <c r="J14" i="16"/>
  <c r="J13" i="16"/>
  <c r="AY265" i="2" l="1"/>
  <c r="AY263" i="2"/>
  <c r="K27" i="7"/>
  <c r="K29" i="7"/>
  <c r="I54" i="7"/>
  <c r="I55" i="7"/>
  <c r="I56" i="7"/>
  <c r="I57" i="7"/>
  <c r="I58" i="7"/>
  <c r="C47" i="6"/>
  <c r="D47" i="6" s="1"/>
  <c r="I6" i="6" l="1"/>
  <c r="BH104" i="2" s="1"/>
  <c r="BH105" i="2" s="1"/>
  <c r="I4" i="6"/>
  <c r="BH135" i="2" s="1"/>
  <c r="BH136" i="2" s="1"/>
  <c r="CB136" i="2" s="1"/>
  <c r="I61" i="7"/>
  <c r="W3" i="1"/>
  <c r="S394" i="19"/>
  <c r="I59" i="7"/>
  <c r="BQ155" i="2"/>
  <c r="N21" i="6"/>
  <c r="BQ105" i="2" l="1"/>
  <c r="CB105" i="2"/>
  <c r="W57" i="1"/>
  <c r="W238" i="1"/>
  <c r="BQ136" i="2"/>
  <c r="W237" i="1"/>
  <c r="W227" i="1"/>
  <c r="W229" i="1"/>
  <c r="W173" i="1"/>
  <c r="W50" i="1"/>
  <c r="W120" i="1"/>
  <c r="W189" i="1"/>
  <c r="W128" i="1"/>
  <c r="W68" i="1"/>
  <c r="W222" i="1"/>
  <c r="W225" i="1"/>
  <c r="W197" i="1"/>
  <c r="W76" i="1"/>
  <c r="W196" i="1"/>
  <c r="W135" i="1"/>
  <c r="W75" i="1"/>
  <c r="W208" i="1"/>
  <c r="W224" i="1"/>
  <c r="W16" i="1"/>
  <c r="W31" i="1"/>
  <c r="W46" i="1"/>
  <c r="W62" i="1"/>
  <c r="W81" i="1"/>
  <c r="W106" i="1"/>
  <c r="W154" i="1"/>
  <c r="W195" i="1"/>
  <c r="W235" i="1"/>
  <c r="W219" i="1"/>
  <c r="W12" i="1"/>
  <c r="W26" i="1"/>
  <c r="W41" i="1"/>
  <c r="W56" i="1"/>
  <c r="W73" i="1"/>
  <c r="W88" i="1"/>
  <c r="W101" i="1"/>
  <c r="W117" i="1"/>
  <c r="W133" i="1"/>
  <c r="W149" i="1"/>
  <c r="W165" i="1"/>
  <c r="W178" i="1"/>
  <c r="W194" i="1"/>
  <c r="W100" i="1"/>
  <c r="W122" i="1"/>
  <c r="W146" i="1"/>
  <c r="W168" i="1"/>
  <c r="W191" i="1"/>
  <c r="W221" i="1"/>
  <c r="W185" i="1"/>
  <c r="W156" i="1"/>
  <c r="W124" i="1"/>
  <c r="W87" i="1"/>
  <c r="W55" i="1"/>
  <c r="W25" i="1"/>
  <c r="W4" i="1"/>
  <c r="W169" i="1"/>
  <c r="W139" i="1"/>
  <c r="W107" i="1"/>
  <c r="W78" i="1"/>
  <c r="W47" i="1"/>
  <c r="W17" i="1"/>
  <c r="W230" i="1"/>
  <c r="W143" i="1"/>
  <c r="W21" i="1"/>
  <c r="W91" i="1"/>
  <c r="W174" i="1"/>
  <c r="W112" i="1"/>
  <c r="W51" i="1"/>
  <c r="W11" i="1"/>
  <c r="W111" i="1"/>
  <c r="W181" i="1"/>
  <c r="W60" i="1"/>
  <c r="W160" i="1"/>
  <c r="W98" i="1"/>
  <c r="W231" i="1"/>
  <c r="W159" i="1"/>
  <c r="W36" i="1"/>
  <c r="W136" i="1"/>
  <c r="W29" i="1"/>
  <c r="W167" i="1"/>
  <c r="W103" i="1"/>
  <c r="W43" i="1"/>
  <c r="W216" i="1"/>
  <c r="W9" i="1"/>
  <c r="W38" i="1"/>
  <c r="W53" i="1"/>
  <c r="W70" i="1"/>
  <c r="W89" i="1"/>
  <c r="W130" i="1"/>
  <c r="W172" i="1"/>
  <c r="W217" i="1"/>
  <c r="W211" i="1"/>
  <c r="W5" i="1"/>
  <c r="W19" i="1"/>
  <c r="W34" i="1"/>
  <c r="W48" i="1"/>
  <c r="W65" i="1"/>
  <c r="W80" i="1"/>
  <c r="W96" i="1"/>
  <c r="W109" i="1"/>
  <c r="W125" i="1"/>
  <c r="W141" i="1"/>
  <c r="W157" i="1"/>
  <c r="W171" i="1"/>
  <c r="W186" i="1"/>
  <c r="W236" i="1"/>
  <c r="W110" i="1"/>
  <c r="W134" i="1"/>
  <c r="W158" i="1"/>
  <c r="W179" i="1"/>
  <c r="W205" i="1"/>
  <c r="W10" i="1"/>
  <c r="W170" i="1"/>
  <c r="W140" i="1"/>
  <c r="W108" i="1"/>
  <c r="W72" i="1"/>
  <c r="W40" i="1"/>
  <c r="W234" i="1"/>
  <c r="W184" i="1"/>
  <c r="W155" i="1"/>
  <c r="W123" i="1"/>
  <c r="W94" i="1"/>
  <c r="W63" i="1"/>
  <c r="W32" i="1"/>
  <c r="W95" i="1"/>
  <c r="W199" i="1"/>
  <c r="W82" i="1"/>
  <c r="W152" i="1"/>
  <c r="W206" i="1"/>
  <c r="W144" i="1"/>
  <c r="W83" i="1"/>
  <c r="W22" i="1"/>
  <c r="W127" i="1"/>
  <c r="W218" i="1"/>
  <c r="W104" i="1"/>
  <c r="W14" i="1"/>
  <c r="W151" i="1"/>
  <c r="W90" i="1"/>
  <c r="W28" i="1"/>
  <c r="W220" i="1"/>
  <c r="W13" i="1"/>
  <c r="W27" i="1"/>
  <c r="W42" i="1"/>
  <c r="W58" i="1"/>
  <c r="W74" i="1"/>
  <c r="W97" i="1"/>
  <c r="W142" i="1"/>
  <c r="W183" i="1"/>
  <c r="W204" i="1"/>
  <c r="W215" i="1"/>
  <c r="W188" i="1"/>
  <c r="W180" i="1"/>
  <c r="W6" i="1"/>
  <c r="W66" i="1"/>
  <c r="W209" i="1"/>
  <c r="W15" i="1"/>
  <c r="W45" i="1"/>
  <c r="W77" i="1"/>
  <c r="W105" i="1"/>
  <c r="W137" i="1"/>
  <c r="W226" i="1"/>
  <c r="W198" i="1"/>
  <c r="W126" i="1"/>
  <c r="W176" i="1"/>
  <c r="W7" i="1"/>
  <c r="W148" i="1"/>
  <c r="W79" i="1"/>
  <c r="W18" i="1"/>
  <c r="W163" i="1"/>
  <c r="W232" i="1"/>
  <c r="W39" i="1"/>
  <c r="W67" i="1"/>
  <c r="W20" i="1"/>
  <c r="W207" i="1"/>
  <c r="W84" i="1"/>
  <c r="W175" i="1"/>
  <c r="W138" i="1"/>
  <c r="W193" i="1"/>
  <c r="W214" i="1"/>
  <c r="W24" i="1"/>
  <c r="W228" i="1"/>
  <c r="W59" i="1"/>
  <c r="W35" i="1"/>
  <c r="W118" i="1"/>
  <c r="W223" i="1"/>
  <c r="W30" i="1"/>
  <c r="W61" i="1"/>
  <c r="W92" i="1"/>
  <c r="W121" i="1"/>
  <c r="W153" i="1"/>
  <c r="W182" i="1"/>
  <c r="W102" i="1"/>
  <c r="W150" i="1"/>
  <c r="W200" i="1"/>
  <c r="W116" i="1"/>
  <c r="W192" i="1"/>
  <c r="W131" i="1"/>
  <c r="W71" i="1"/>
  <c r="W210" i="1"/>
  <c r="W44" i="1"/>
  <c r="W212" i="1"/>
  <c r="W49" i="1"/>
  <c r="W166" i="1"/>
  <c r="W8" i="1"/>
  <c r="W37" i="1"/>
  <c r="W69" i="1"/>
  <c r="W99" i="1"/>
  <c r="W129" i="1"/>
  <c r="W161" i="1"/>
  <c r="W190" i="1"/>
  <c r="W114" i="1"/>
  <c r="W162" i="1"/>
  <c r="W213" i="1"/>
  <c r="W164" i="1"/>
  <c r="W233" i="1"/>
  <c r="W33" i="1"/>
  <c r="W177" i="1"/>
  <c r="W115" i="1"/>
  <c r="W54" i="1"/>
  <c r="W119" i="1"/>
  <c r="W85" i="1"/>
  <c r="W23" i="1"/>
  <c r="W52" i="1"/>
  <c r="W113" i="1"/>
  <c r="W145" i="1"/>
  <c r="W93" i="1"/>
  <c r="W187" i="1"/>
  <c r="W132" i="1"/>
  <c r="W64" i="1"/>
  <c r="W147" i="1"/>
  <c r="W86" i="1"/>
  <c r="BH150" i="2"/>
  <c r="BH142" i="2"/>
  <c r="BH148" i="2"/>
  <c r="BH143" i="2"/>
  <c r="BH144" i="2"/>
  <c r="BH149" i="2"/>
  <c r="BH139" i="2"/>
  <c r="BH145" i="2"/>
  <c r="BH140" i="2"/>
  <c r="BH141" i="2"/>
  <c r="BH138" i="2"/>
  <c r="BH146" i="2"/>
  <c r="BH137" i="2"/>
  <c r="BH147" i="2"/>
  <c r="BH107" i="2"/>
  <c r="BH112" i="2"/>
  <c r="BH115" i="2"/>
  <c r="BH110" i="2"/>
  <c r="BH106" i="2"/>
  <c r="BH108" i="2"/>
  <c r="BH111" i="2"/>
  <c r="BH113" i="2"/>
  <c r="BH109" i="2"/>
  <c r="BH114" i="2"/>
  <c r="C13" i="10"/>
  <c r="D13" i="10"/>
  <c r="E13" i="10"/>
  <c r="F13" i="10"/>
  <c r="G13" i="10"/>
  <c r="H13" i="10"/>
  <c r="I13" i="10"/>
  <c r="B13" i="10"/>
  <c r="BQ113" i="2" l="1"/>
  <c r="CB113" i="2"/>
  <c r="BQ110" i="2"/>
  <c r="CB110" i="2"/>
  <c r="BQ147" i="2"/>
  <c r="CB147" i="2"/>
  <c r="BQ141" i="2"/>
  <c r="CB141" i="2"/>
  <c r="BQ149" i="2"/>
  <c r="CB149" i="2"/>
  <c r="BQ142" i="2"/>
  <c r="CB142" i="2"/>
  <c r="CC142" i="2" s="1"/>
  <c r="BQ111" i="2"/>
  <c r="CB111" i="2"/>
  <c r="BQ115" i="2"/>
  <c r="CB115" i="2"/>
  <c r="BQ137" i="2"/>
  <c r="CB137" i="2"/>
  <c r="BQ140" i="2"/>
  <c r="CB140" i="2"/>
  <c r="BQ144" i="2"/>
  <c r="CB144" i="2"/>
  <c r="CC144" i="2" s="1"/>
  <c r="BQ150" i="2"/>
  <c r="CB150" i="2"/>
  <c r="BQ114" i="2"/>
  <c r="CB114" i="2"/>
  <c r="BQ108" i="2"/>
  <c r="CB108" i="2"/>
  <c r="BQ112" i="2"/>
  <c r="CB112" i="2"/>
  <c r="BQ146" i="2"/>
  <c r="CB146" i="2"/>
  <c r="BQ145" i="2"/>
  <c r="CB145" i="2"/>
  <c r="BQ143" i="2"/>
  <c r="CB143" i="2"/>
  <c r="CC143" i="2" s="1"/>
  <c r="BQ109" i="2"/>
  <c r="CB109" i="2"/>
  <c r="BQ106" i="2"/>
  <c r="CB106" i="2"/>
  <c r="BQ107" i="2"/>
  <c r="BQ116" i="2" s="1"/>
  <c r="S5" i="15" s="1"/>
  <c r="CB107" i="2"/>
  <c r="BQ138" i="2"/>
  <c r="CB138" i="2"/>
  <c r="CC138" i="2" s="1"/>
  <c r="BQ139" i="2"/>
  <c r="CB139" i="2"/>
  <c r="BQ148" i="2"/>
  <c r="CB148" i="2"/>
  <c r="BQ151" i="2"/>
  <c r="S7" i="15" s="1"/>
  <c r="BH151" i="2"/>
  <c r="I7" i="15" s="1"/>
  <c r="BH116" i="2"/>
  <c r="I5" i="15" s="1"/>
  <c r="V14" i="5"/>
  <c r="Y22" i="5"/>
  <c r="AX230" i="2"/>
  <c r="I388" i="19"/>
  <c r="I391" i="19" s="1"/>
  <c r="I395" i="19" s="1"/>
  <c r="M201" i="1"/>
  <c r="AR232" i="2"/>
  <c r="AU232" i="2"/>
  <c r="AT232" i="2"/>
  <c r="AS232" i="2"/>
  <c r="AX32" i="2"/>
  <c r="AW32" i="2"/>
  <c r="CB116" i="2" l="1"/>
  <c r="CB151" i="2"/>
  <c r="M241" i="1"/>
  <c r="AG201" i="1"/>
  <c r="Y26" i="5"/>
  <c r="AL17" i="5" s="1"/>
  <c r="AL20" i="5" s="1"/>
  <c r="Y24" i="5"/>
  <c r="S395" i="19"/>
  <c r="I19" i="10" s="1"/>
  <c r="I4" i="10"/>
  <c r="W201" i="1"/>
  <c r="W241" i="1" s="1"/>
  <c r="O215" i="2"/>
  <c r="AV215" i="2" s="1"/>
  <c r="P215" i="2"/>
  <c r="AW215" i="2" s="1"/>
  <c r="AR215" i="2"/>
  <c r="AS215" i="2"/>
  <c r="AT215" i="2"/>
  <c r="AU215" i="2"/>
  <c r="AX215" i="2"/>
  <c r="G201" i="1"/>
  <c r="H201" i="1"/>
  <c r="I201" i="1"/>
  <c r="J201" i="1"/>
  <c r="K201" i="1"/>
  <c r="L201" i="1"/>
  <c r="F201" i="1"/>
  <c r="I2" i="10" l="1"/>
  <c r="AL249" i="1"/>
  <c r="I17" i="10"/>
  <c r="I12" i="10"/>
  <c r="AL9" i="5"/>
  <c r="AL12" i="5" s="1"/>
  <c r="L241" i="1"/>
  <c r="K241" i="1"/>
  <c r="I241" i="1"/>
  <c r="J241" i="1"/>
  <c r="H58" i="7"/>
  <c r="H57" i="7"/>
  <c r="H56" i="7"/>
  <c r="H55" i="7"/>
  <c r="H54" i="7"/>
  <c r="E2" i="10" l="1"/>
  <c r="G2" i="10"/>
  <c r="F2" i="10"/>
  <c r="U26" i="5"/>
  <c r="T26" i="5"/>
  <c r="U24" i="5"/>
  <c r="T24" i="5"/>
  <c r="V22" i="5"/>
  <c r="V26" i="5" s="1"/>
  <c r="AK17" i="5" s="1"/>
  <c r="H27" i="10" s="1"/>
  <c r="V24" i="5" l="1"/>
  <c r="U16" i="5"/>
  <c r="U19" i="5" s="1"/>
  <c r="T16" i="5"/>
  <c r="T19" i="5" s="1"/>
  <c r="H12" i="10" l="1"/>
  <c r="AK9" i="5"/>
  <c r="V19" i="5"/>
  <c r="V16" i="5"/>
  <c r="V35" i="5"/>
  <c r="V36" i="5" s="1"/>
  <c r="H22" i="10" s="1"/>
  <c r="U32" i="5"/>
  <c r="T32" i="5"/>
  <c r="V31" i="5"/>
  <c r="H6" i="10" s="1"/>
  <c r="V32" i="5" l="1"/>
  <c r="AK18" i="5" s="1"/>
  <c r="AK15" i="5"/>
  <c r="AK20" i="5" s="1"/>
  <c r="H20" i="10"/>
  <c r="AK7" i="5"/>
  <c r="H5" i="10"/>
  <c r="AK10" i="5"/>
  <c r="H7" i="10"/>
  <c r="AK11" i="5"/>
  <c r="AK19" i="5"/>
  <c r="AX149" i="2"/>
  <c r="AW149" i="2"/>
  <c r="AV149" i="2"/>
  <c r="AU149" i="2"/>
  <c r="AT149" i="2"/>
  <c r="AS149" i="2"/>
  <c r="AR149" i="2"/>
  <c r="AX148" i="2"/>
  <c r="AW148" i="2"/>
  <c r="AV148" i="2"/>
  <c r="AU148" i="2"/>
  <c r="AT148" i="2"/>
  <c r="AS148" i="2"/>
  <c r="AR148" i="2"/>
  <c r="AX147" i="2"/>
  <c r="AW147" i="2"/>
  <c r="AV147" i="2"/>
  <c r="AU147" i="2"/>
  <c r="AT147" i="2"/>
  <c r="AS147" i="2"/>
  <c r="AR147" i="2"/>
  <c r="AK12" i="5" l="1"/>
  <c r="H21" i="10"/>
  <c r="H59" i="7"/>
  <c r="G58" i="7"/>
  <c r="F58" i="7"/>
  <c r="E58" i="7"/>
  <c r="D58" i="7"/>
  <c r="C58" i="7"/>
  <c r="G57" i="7"/>
  <c r="F57" i="7"/>
  <c r="E57" i="7"/>
  <c r="D57" i="7"/>
  <c r="C57" i="7"/>
  <c r="G56" i="7"/>
  <c r="F56" i="7"/>
  <c r="E56" i="7"/>
  <c r="D56" i="7"/>
  <c r="C56" i="7"/>
  <c r="B58" i="7"/>
  <c r="B57" i="7"/>
  <c r="B56" i="7"/>
  <c r="G55" i="7"/>
  <c r="F55" i="7"/>
  <c r="E55" i="7"/>
  <c r="D55" i="7"/>
  <c r="C55" i="7"/>
  <c r="B55" i="7"/>
  <c r="G54" i="7"/>
  <c r="F54" i="7"/>
  <c r="E54" i="7"/>
  <c r="D54" i="7"/>
  <c r="C54" i="7"/>
  <c r="B54" i="7"/>
  <c r="J29" i="7"/>
  <c r="V3" i="1" s="1"/>
  <c r="V6" i="1" l="1"/>
  <c r="V238" i="1"/>
  <c r="V237" i="1"/>
  <c r="V57" i="1"/>
  <c r="V227" i="1"/>
  <c r="V199" i="1"/>
  <c r="V229" i="1"/>
  <c r="V230" i="1"/>
  <c r="V63" i="1"/>
  <c r="V177" i="1"/>
  <c r="V71" i="1"/>
  <c r="V29" i="1"/>
  <c r="V170" i="1"/>
  <c r="V172" i="1"/>
  <c r="V10" i="1"/>
  <c r="R394" i="19"/>
  <c r="H61" i="7"/>
  <c r="E17" i="13"/>
  <c r="H385" i="19"/>
  <c r="G385" i="19"/>
  <c r="F385" i="19"/>
  <c r="E385" i="19"/>
  <c r="D385" i="19"/>
  <c r="C385" i="19"/>
  <c r="B385" i="19"/>
  <c r="H331" i="19"/>
  <c r="G331" i="19"/>
  <c r="F331" i="19"/>
  <c r="E331" i="19"/>
  <c r="D331" i="19"/>
  <c r="C331" i="19"/>
  <c r="B331" i="19"/>
  <c r="K7" i="12"/>
  <c r="L7" i="12"/>
  <c r="H13" i="12"/>
  <c r="G13" i="12" s="1"/>
  <c r="H22" i="12"/>
  <c r="H35" i="12"/>
  <c r="H36" i="12"/>
  <c r="H48" i="12"/>
  <c r="G48" i="12" s="1"/>
  <c r="I59" i="12"/>
  <c r="H66" i="12"/>
  <c r="G66" i="12" s="1"/>
  <c r="H67" i="12"/>
  <c r="G67" i="12" s="1"/>
  <c r="H103" i="12"/>
  <c r="H144" i="12"/>
  <c r="H168" i="12"/>
  <c r="H175" i="12"/>
  <c r="H192" i="12"/>
  <c r="K193" i="12"/>
  <c r="L193" i="12" s="1"/>
  <c r="K194" i="12"/>
  <c r="L194" i="12" s="1"/>
  <c r="H202" i="12"/>
  <c r="G202" i="12" s="1"/>
  <c r="H208" i="12"/>
  <c r="H216" i="12"/>
  <c r="I218" i="12"/>
  <c r="K221" i="12"/>
  <c r="L221" i="12"/>
  <c r="K238" i="12"/>
  <c r="L238" i="12"/>
  <c r="H278" i="12"/>
  <c r="K293" i="12"/>
  <c r="L293" i="12"/>
  <c r="K304" i="12"/>
  <c r="L304" i="12"/>
  <c r="H309" i="12"/>
  <c r="H310" i="12"/>
  <c r="H311" i="12"/>
  <c r="H312" i="12"/>
  <c r="H313" i="12"/>
  <c r="H314" i="12"/>
  <c r="H315" i="12"/>
  <c r="H316" i="12"/>
  <c r="H317" i="12"/>
  <c r="H318" i="12"/>
  <c r="H319" i="12"/>
  <c r="I320" i="12"/>
  <c r="H321" i="12"/>
  <c r="H322" i="12"/>
  <c r="I323" i="12"/>
  <c r="H323" i="12" s="1"/>
  <c r="H324" i="12"/>
  <c r="G324" i="12" s="1"/>
  <c r="H325" i="12"/>
  <c r="G325" i="12" s="1"/>
  <c r="H326" i="12"/>
  <c r="G326" i="12" s="1"/>
  <c r="H327" i="12"/>
  <c r="G327" i="12" s="1"/>
  <c r="I328" i="12"/>
  <c r="H328" i="12" s="1"/>
  <c r="G328" i="12" s="1"/>
  <c r="I329" i="12"/>
  <c r="H329" i="12" s="1"/>
  <c r="I330" i="12"/>
  <c r="H330" i="12" s="1"/>
  <c r="H331" i="12"/>
  <c r="H332" i="12"/>
  <c r="G332" i="12" s="1"/>
  <c r="I333" i="12"/>
  <c r="H333" i="12" s="1"/>
  <c r="H334" i="12"/>
  <c r="G334" i="12" s="1"/>
  <c r="I335" i="12"/>
  <c r="H335" i="12" s="1"/>
  <c r="G335" i="12" s="1"/>
  <c r="J336" i="12"/>
  <c r="J345" i="12" s="1"/>
  <c r="I337" i="12"/>
  <c r="H337" i="12" s="1"/>
  <c r="I338" i="12"/>
  <c r="H338" i="12" s="1"/>
  <c r="I339" i="12"/>
  <c r="H339" i="12" s="1"/>
  <c r="C345" i="12"/>
  <c r="D345" i="12"/>
  <c r="E345" i="12"/>
  <c r="D388" i="19" l="1"/>
  <c r="D391" i="19" s="1"/>
  <c r="H388" i="19"/>
  <c r="H391" i="19" s="1"/>
  <c r="H395" i="19" s="1"/>
  <c r="H4" i="10" s="1"/>
  <c r="E388" i="19"/>
  <c r="E391" i="19" s="1"/>
  <c r="E395" i="19" s="1"/>
  <c r="E4" i="10" s="1"/>
  <c r="G388" i="19"/>
  <c r="G391" i="19" s="1"/>
  <c r="G395" i="19" s="1"/>
  <c r="G4" i="10" s="1"/>
  <c r="C388" i="19"/>
  <c r="C391" i="19" s="1"/>
  <c r="B388" i="19"/>
  <c r="B391" i="19" s="1"/>
  <c r="F388" i="19"/>
  <c r="F391" i="19" s="1"/>
  <c r="F395" i="19" s="1"/>
  <c r="G337" i="12"/>
  <c r="G323" i="12"/>
  <c r="G338" i="12"/>
  <c r="G216" i="12"/>
  <c r="G321" i="12"/>
  <c r="G35" i="12"/>
  <c r="G330" i="12"/>
  <c r="G317" i="12"/>
  <c r="G313" i="12"/>
  <c r="G309" i="12"/>
  <c r="H218" i="12"/>
  <c r="G175" i="12"/>
  <c r="G329" i="12"/>
  <c r="G322" i="12"/>
  <c r="H320" i="12"/>
  <c r="G316" i="12"/>
  <c r="G312" i="12"/>
  <c r="L345" i="12"/>
  <c r="G339" i="12"/>
  <c r="I336" i="12"/>
  <c r="G333" i="12"/>
  <c r="G331" i="12"/>
  <c r="G319" i="12"/>
  <c r="G315" i="12"/>
  <c r="G311" i="12"/>
  <c r="G208" i="12"/>
  <c r="K345" i="12"/>
  <c r="G318" i="12"/>
  <c r="G314" i="12"/>
  <c r="G310" i="12"/>
  <c r="G278" i="12"/>
  <c r="G192" i="12"/>
  <c r="G168" i="12"/>
  <c r="G144" i="12"/>
  <c r="G103" i="12"/>
  <c r="G36" i="12"/>
  <c r="G22" i="12"/>
  <c r="R395" i="19" l="1"/>
  <c r="H19" i="10" s="1"/>
  <c r="F4" i="10"/>
  <c r="G320" i="12"/>
  <c r="H336" i="12"/>
  <c r="H345" i="12" s="1"/>
  <c r="C395" i="19" s="1"/>
  <c r="G218" i="12"/>
  <c r="I345" i="12"/>
  <c r="D395" i="19" s="1"/>
  <c r="D4" i="10" l="1"/>
  <c r="C4" i="10"/>
  <c r="G336" i="12"/>
  <c r="G345" i="12" l="1"/>
  <c r="B395" i="19" s="1"/>
  <c r="L395" i="19" s="1"/>
  <c r="B4" i="10" l="1"/>
  <c r="BP155" i="2"/>
  <c r="BP135" i="2"/>
  <c r="BP120" i="2"/>
  <c r="BP104" i="2"/>
  <c r="BP83" i="2"/>
  <c r="P4" i="10" l="1"/>
  <c r="Q4" i="10"/>
  <c r="AX235" i="2"/>
  <c r="AX231" i="2"/>
  <c r="AX234" i="2"/>
  <c r="AX229" i="2"/>
  <c r="AX228" i="2"/>
  <c r="AX227" i="2"/>
  <c r="AX242" i="2"/>
  <c r="AX226" i="2"/>
  <c r="AX241" i="2"/>
  <c r="AX225" i="2"/>
  <c r="AX224" i="2"/>
  <c r="AX223" i="2"/>
  <c r="AX222" i="2"/>
  <c r="AX221" i="2"/>
  <c r="AX220" i="2"/>
  <c r="AX219" i="2"/>
  <c r="AX256" i="2"/>
  <c r="AX218" i="2"/>
  <c r="AX217" i="2"/>
  <c r="AX216" i="2"/>
  <c r="AX214" i="2"/>
  <c r="AX213" i="2"/>
  <c r="AX212" i="2"/>
  <c r="AX211" i="2"/>
  <c r="AX210" i="2"/>
  <c r="AX209" i="2"/>
  <c r="AX208" i="2"/>
  <c r="AX207" i="2"/>
  <c r="AX206" i="2"/>
  <c r="AX205" i="2"/>
  <c r="AX204" i="2"/>
  <c r="AX203" i="2"/>
  <c r="AX202" i="2"/>
  <c r="AX201" i="2"/>
  <c r="AX259" i="2"/>
  <c r="AX200" i="2"/>
  <c r="AX199" i="2"/>
  <c r="AX198" i="2"/>
  <c r="AX197" i="2"/>
  <c r="AX255" i="2"/>
  <c r="AX196" i="2"/>
  <c r="AX195" i="2"/>
  <c r="AX194" i="2"/>
  <c r="AX258" i="2"/>
  <c r="AX193" i="2"/>
  <c r="AX192" i="2"/>
  <c r="AX191" i="2"/>
  <c r="AX190" i="2"/>
  <c r="AX189" i="2"/>
  <c r="AX188" i="2"/>
  <c r="AX187" i="2"/>
  <c r="AX257" i="2"/>
  <c r="AX186" i="2"/>
  <c r="AX185" i="2"/>
  <c r="AX184" i="2"/>
  <c r="AX183" i="2"/>
  <c r="AX182" i="2"/>
  <c r="AX181" i="2"/>
  <c r="AX180" i="2"/>
  <c r="AX179" i="2"/>
  <c r="AX178" i="2"/>
  <c r="AX177" i="2"/>
  <c r="AX176" i="2"/>
  <c r="AX175" i="2"/>
  <c r="AX174" i="2"/>
  <c r="AX173" i="2"/>
  <c r="AX172" i="2"/>
  <c r="AX171" i="2"/>
  <c r="AX170" i="2"/>
  <c r="AX169" i="2"/>
  <c r="AX168" i="2"/>
  <c r="AX167" i="2"/>
  <c r="AX166" i="2"/>
  <c r="AX165" i="2"/>
  <c r="AX164" i="2"/>
  <c r="AX163" i="2"/>
  <c r="AX162" i="2"/>
  <c r="AX161" i="2"/>
  <c r="AX160" i="2"/>
  <c r="AX159" i="2"/>
  <c r="AX158" i="2"/>
  <c r="AX157" i="2"/>
  <c r="AX156" i="2"/>
  <c r="BG155" i="2"/>
  <c r="BG240" i="2" s="1"/>
  <c r="BP240" i="2" s="1"/>
  <c r="BG135" i="2"/>
  <c r="BG150" i="2" s="1"/>
  <c r="BP150" i="2" s="1"/>
  <c r="AX146" i="2"/>
  <c r="AX145" i="2"/>
  <c r="AX141" i="2"/>
  <c r="AX139" i="2"/>
  <c r="AX140" i="2"/>
  <c r="AX137" i="2"/>
  <c r="AX136" i="2"/>
  <c r="AX129" i="2"/>
  <c r="AX128" i="2"/>
  <c r="AX127" i="2"/>
  <c r="AX126" i="2"/>
  <c r="AX130" i="2"/>
  <c r="AX125" i="2"/>
  <c r="AX124" i="2"/>
  <c r="AX123" i="2"/>
  <c r="AX122" i="2"/>
  <c r="AX121" i="2"/>
  <c r="BG120" i="2"/>
  <c r="AX113" i="2"/>
  <c r="AX112" i="2"/>
  <c r="AX111" i="2"/>
  <c r="AX110" i="2"/>
  <c r="AX109" i="2"/>
  <c r="AX108" i="2"/>
  <c r="AX107" i="2"/>
  <c r="AX106" i="2"/>
  <c r="AX114" i="2"/>
  <c r="AX105" i="2"/>
  <c r="BG104" i="2"/>
  <c r="AX97" i="2"/>
  <c r="AX95" i="2"/>
  <c r="AX94" i="2"/>
  <c r="AX98" i="2"/>
  <c r="AX93" i="2"/>
  <c r="AX92" i="2"/>
  <c r="AX91" i="2"/>
  <c r="AX90" i="2"/>
  <c r="AX89" i="2"/>
  <c r="AX88" i="2"/>
  <c r="AX87" i="2"/>
  <c r="AX99" i="2"/>
  <c r="AX86" i="2"/>
  <c r="AX85" i="2"/>
  <c r="AX84" i="2"/>
  <c r="BG83" i="2"/>
  <c r="BG96" i="2" s="1"/>
  <c r="BP96" i="2" s="1"/>
  <c r="BG32" i="2"/>
  <c r="BP32" i="2" s="1"/>
  <c r="AX76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1" i="2"/>
  <c r="AX50" i="2"/>
  <c r="AX49" i="2"/>
  <c r="AX52" i="2"/>
  <c r="AX48" i="2"/>
  <c r="AX47" i="2"/>
  <c r="AX77" i="2"/>
  <c r="AX46" i="2"/>
  <c r="AX45" i="2"/>
  <c r="AX44" i="2"/>
  <c r="AX43" i="2"/>
  <c r="AX42" i="2"/>
  <c r="AX41" i="2"/>
  <c r="AX40" i="2"/>
  <c r="AX39" i="2"/>
  <c r="AX38" i="2"/>
  <c r="AX37" i="2"/>
  <c r="AX36" i="2"/>
  <c r="AX35" i="2"/>
  <c r="AX34" i="2"/>
  <c r="AX33" i="2"/>
  <c r="AX31" i="2"/>
  <c r="AX30" i="2"/>
  <c r="AX29" i="2"/>
  <c r="AX28" i="2"/>
  <c r="AX27" i="2"/>
  <c r="AX26" i="2"/>
  <c r="AX25" i="2"/>
  <c r="AX24" i="2"/>
  <c r="AX78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X5" i="2"/>
  <c r="C46" i="6"/>
  <c r="D46" i="6" s="1"/>
  <c r="C35" i="6"/>
  <c r="D35" i="6" s="1"/>
  <c r="N20" i="6"/>
  <c r="C57" i="6" s="1"/>
  <c r="D57" i="6" s="1"/>
  <c r="N19" i="6"/>
  <c r="C56" i="6" s="1"/>
  <c r="D56" i="6" s="1"/>
  <c r="D52" i="6"/>
  <c r="D51" i="6"/>
  <c r="D50" i="6"/>
  <c r="C45" i="6"/>
  <c r="D45" i="6" s="1"/>
  <c r="C44" i="6"/>
  <c r="D44" i="6" s="1"/>
  <c r="C43" i="6"/>
  <c r="D43" i="6" s="1"/>
  <c r="C42" i="6"/>
  <c r="D42" i="6" s="1"/>
  <c r="C41" i="6"/>
  <c r="D41" i="6" s="1"/>
  <c r="C40" i="6"/>
  <c r="D40" i="6" s="1"/>
  <c r="C39" i="6"/>
  <c r="D39" i="6" s="1"/>
  <c r="C34" i="6"/>
  <c r="D34" i="6" s="1"/>
  <c r="C33" i="6"/>
  <c r="D33" i="6" s="1"/>
  <c r="C32" i="6"/>
  <c r="D32" i="6" s="1"/>
  <c r="C31" i="6"/>
  <c r="D31" i="6" s="1"/>
  <c r="C30" i="6"/>
  <c r="D30" i="6" s="1"/>
  <c r="C29" i="6"/>
  <c r="D29" i="6" s="1"/>
  <c r="C28" i="6"/>
  <c r="D28" i="6" s="1"/>
  <c r="N18" i="6"/>
  <c r="C55" i="6" s="1"/>
  <c r="D55" i="6" s="1"/>
  <c r="N17" i="6"/>
  <c r="C54" i="6" s="1"/>
  <c r="D54" i="6" s="1"/>
  <c r="N16" i="6"/>
  <c r="D53" i="6" s="1"/>
  <c r="AX260" i="2" l="1"/>
  <c r="AX151" i="2"/>
  <c r="AX243" i="2"/>
  <c r="AX79" i="2"/>
  <c r="AX100" i="2"/>
  <c r="I3" i="6"/>
  <c r="I5" i="6"/>
  <c r="BH4" i="2" s="1"/>
  <c r="BH5" i="2" s="1"/>
  <c r="CB5" i="2" s="1"/>
  <c r="BG238" i="2"/>
  <c r="BP238" i="2" s="1"/>
  <c r="BG239" i="2"/>
  <c r="BP239" i="2" s="1"/>
  <c r="BG230" i="2"/>
  <c r="BP230" i="2" s="1"/>
  <c r="BG249" i="2"/>
  <c r="BP249" i="2" s="1"/>
  <c r="BG253" i="2"/>
  <c r="BP253" i="2" s="1"/>
  <c r="BG233" i="2"/>
  <c r="BP233" i="2" s="1"/>
  <c r="BG250" i="2"/>
  <c r="BP250" i="2" s="1"/>
  <c r="BG254" i="2"/>
  <c r="BP254" i="2" s="1"/>
  <c r="BG248" i="2"/>
  <c r="BP248" i="2" s="1"/>
  <c r="BG251" i="2"/>
  <c r="BP251" i="2" s="1"/>
  <c r="BG246" i="2"/>
  <c r="BG252" i="2"/>
  <c r="BP252" i="2" s="1"/>
  <c r="BG247" i="2"/>
  <c r="BP247" i="2" s="1"/>
  <c r="BG231" i="2"/>
  <c r="BP231" i="2" s="1"/>
  <c r="BG215" i="2"/>
  <c r="BP215" i="2" s="1"/>
  <c r="BG141" i="2"/>
  <c r="BP141" i="2" s="1"/>
  <c r="BG112" i="2"/>
  <c r="BP112" i="2" s="1"/>
  <c r="BG128" i="2"/>
  <c r="BP128" i="2" s="1"/>
  <c r="BG70" i="2"/>
  <c r="BP70" i="2" s="1"/>
  <c r="AX131" i="2"/>
  <c r="BG137" i="2"/>
  <c r="BP137" i="2" s="1"/>
  <c r="BG113" i="2"/>
  <c r="BP113" i="2" s="1"/>
  <c r="BG148" i="2"/>
  <c r="BP148" i="2" s="1"/>
  <c r="BG147" i="2"/>
  <c r="BP147" i="2" s="1"/>
  <c r="BG149" i="2"/>
  <c r="BP149" i="2" s="1"/>
  <c r="BG110" i="2"/>
  <c r="BP110" i="2" s="1"/>
  <c r="BG105" i="2"/>
  <c r="BP105" i="2" s="1"/>
  <c r="BG114" i="2"/>
  <c r="BP114" i="2" s="1"/>
  <c r="BG97" i="2"/>
  <c r="BP97" i="2" s="1"/>
  <c r="BG158" i="2"/>
  <c r="BP158" i="2" s="1"/>
  <c r="BG171" i="2"/>
  <c r="BP171" i="2" s="1"/>
  <c r="BG257" i="2"/>
  <c r="BP257" i="2" s="1"/>
  <c r="BG200" i="2"/>
  <c r="BP200" i="2" s="1"/>
  <c r="BG222" i="2"/>
  <c r="BP222" i="2" s="1"/>
  <c r="BG156" i="2"/>
  <c r="BG164" i="2"/>
  <c r="BP164" i="2" s="1"/>
  <c r="BG180" i="2"/>
  <c r="BP180" i="2" s="1"/>
  <c r="BG194" i="2"/>
  <c r="BP194" i="2" s="1"/>
  <c r="BG208" i="2"/>
  <c r="BP208" i="2" s="1"/>
  <c r="BG216" i="2"/>
  <c r="BP216" i="2" s="1"/>
  <c r="BG229" i="2"/>
  <c r="BP229" i="2" s="1"/>
  <c r="BG106" i="2"/>
  <c r="BP106" i="2" s="1"/>
  <c r="BG145" i="2"/>
  <c r="BP145" i="2" s="1"/>
  <c r="BG159" i="2"/>
  <c r="BP159" i="2" s="1"/>
  <c r="BG167" i="2"/>
  <c r="BP167" i="2" s="1"/>
  <c r="BG175" i="2"/>
  <c r="BP175" i="2" s="1"/>
  <c r="BG183" i="2"/>
  <c r="BP183" i="2" s="1"/>
  <c r="BG190" i="2"/>
  <c r="BP190" i="2" s="1"/>
  <c r="BG255" i="2"/>
  <c r="BP255" i="2" s="1"/>
  <c r="BG203" i="2"/>
  <c r="BP203" i="2" s="1"/>
  <c r="BG211" i="2"/>
  <c r="BP211" i="2" s="1"/>
  <c r="BG256" i="2"/>
  <c r="BP256" i="2" s="1"/>
  <c r="BG241" i="2"/>
  <c r="BP241" i="2" s="1"/>
  <c r="BG235" i="2"/>
  <c r="BP235" i="2" s="1"/>
  <c r="BG163" i="2"/>
  <c r="BP163" i="2" s="1"/>
  <c r="BG179" i="2"/>
  <c r="BP179" i="2" s="1"/>
  <c r="BG258" i="2"/>
  <c r="BP258" i="2" s="1"/>
  <c r="BG207" i="2"/>
  <c r="BP207" i="2" s="1"/>
  <c r="BG228" i="2"/>
  <c r="BP228" i="2" s="1"/>
  <c r="BG172" i="2"/>
  <c r="BP172" i="2" s="1"/>
  <c r="BG187" i="2"/>
  <c r="BP187" i="2" s="1"/>
  <c r="BG259" i="2"/>
  <c r="BP259" i="2" s="1"/>
  <c r="BG223" i="2"/>
  <c r="BP223" i="2" s="1"/>
  <c r="BG109" i="2"/>
  <c r="BP109" i="2" s="1"/>
  <c r="BG136" i="2"/>
  <c r="BG160" i="2"/>
  <c r="BP160" i="2" s="1"/>
  <c r="BG168" i="2"/>
  <c r="BP168" i="2" s="1"/>
  <c r="BG176" i="2"/>
  <c r="BP176" i="2" s="1"/>
  <c r="BG184" i="2"/>
  <c r="BP184" i="2" s="1"/>
  <c r="BG191" i="2"/>
  <c r="BP191" i="2" s="1"/>
  <c r="BG197" i="2"/>
  <c r="BP197" i="2" s="1"/>
  <c r="BG204" i="2"/>
  <c r="BP204" i="2" s="1"/>
  <c r="BG212" i="2"/>
  <c r="BP212" i="2" s="1"/>
  <c r="BG219" i="2"/>
  <c r="BP219" i="2" s="1"/>
  <c r="BG226" i="2"/>
  <c r="BP226" i="2" s="1"/>
  <c r="BG12" i="2"/>
  <c r="BP12" i="2" s="1"/>
  <c r="BG20" i="2"/>
  <c r="BP20" i="2" s="1"/>
  <c r="BG27" i="2"/>
  <c r="BP27" i="2" s="1"/>
  <c r="BG36" i="2"/>
  <c r="BP36" i="2" s="1"/>
  <c r="BG44" i="2"/>
  <c r="BP44" i="2" s="1"/>
  <c r="BG50" i="2"/>
  <c r="BP50" i="2" s="1"/>
  <c r="BG59" i="2"/>
  <c r="BP59" i="2" s="1"/>
  <c r="BG67" i="2"/>
  <c r="BP67" i="2" s="1"/>
  <c r="BG99" i="2"/>
  <c r="BP99" i="2" s="1"/>
  <c r="BG122" i="2"/>
  <c r="BP122" i="2" s="1"/>
  <c r="BG129" i="2"/>
  <c r="BP129" i="2" s="1"/>
  <c r="BG5" i="2"/>
  <c r="BG13" i="2"/>
  <c r="BP13" i="2" s="1"/>
  <c r="BG21" i="2"/>
  <c r="BP21" i="2" s="1"/>
  <c r="BG28" i="2"/>
  <c r="BP28" i="2" s="1"/>
  <c r="BG37" i="2"/>
  <c r="BP37" i="2" s="1"/>
  <c r="BG45" i="2"/>
  <c r="BP45" i="2" s="1"/>
  <c r="BG51" i="2"/>
  <c r="BP51" i="2" s="1"/>
  <c r="BG60" i="2"/>
  <c r="BP60" i="2" s="1"/>
  <c r="BG91" i="2"/>
  <c r="BP91" i="2" s="1"/>
  <c r="BG123" i="2"/>
  <c r="BP123" i="2" s="1"/>
  <c r="BG126" i="2"/>
  <c r="BP126" i="2" s="1"/>
  <c r="BG6" i="2"/>
  <c r="BP6" i="2" s="1"/>
  <c r="BG10" i="2"/>
  <c r="BP10" i="2" s="1"/>
  <c r="BG14" i="2"/>
  <c r="BP14" i="2" s="1"/>
  <c r="BG18" i="2"/>
  <c r="BP18" i="2" s="1"/>
  <c r="BG22" i="2"/>
  <c r="BP22" i="2" s="1"/>
  <c r="BG25" i="2"/>
  <c r="BP25" i="2" s="1"/>
  <c r="BG29" i="2"/>
  <c r="BP29" i="2" s="1"/>
  <c r="BG34" i="2"/>
  <c r="BP34" i="2" s="1"/>
  <c r="BG38" i="2"/>
  <c r="BP38" i="2" s="1"/>
  <c r="BG42" i="2"/>
  <c r="BP42" i="2" s="1"/>
  <c r="BG46" i="2"/>
  <c r="BP46" i="2" s="1"/>
  <c r="BG52" i="2"/>
  <c r="BP52" i="2" s="1"/>
  <c r="BG53" i="2"/>
  <c r="BP53" i="2" s="1"/>
  <c r="BG57" i="2"/>
  <c r="BP57" i="2" s="1"/>
  <c r="BG61" i="2"/>
  <c r="BP61" i="2" s="1"/>
  <c r="BG65" i="2"/>
  <c r="BP65" i="2" s="1"/>
  <c r="BG69" i="2"/>
  <c r="BP69" i="2" s="1"/>
  <c r="BG85" i="2"/>
  <c r="BP85" i="2" s="1"/>
  <c r="BG88" i="2"/>
  <c r="BP88" i="2" s="1"/>
  <c r="BG92" i="2"/>
  <c r="BP92" i="2" s="1"/>
  <c r="BG95" i="2"/>
  <c r="BP95" i="2" s="1"/>
  <c r="BG107" i="2"/>
  <c r="BP107" i="2" s="1"/>
  <c r="BG111" i="2"/>
  <c r="BP111" i="2" s="1"/>
  <c r="BG140" i="2"/>
  <c r="BP140" i="2" s="1"/>
  <c r="BG146" i="2"/>
  <c r="BP146" i="2" s="1"/>
  <c r="BG161" i="2"/>
  <c r="BP161" i="2" s="1"/>
  <c r="BG165" i="2"/>
  <c r="BP165" i="2" s="1"/>
  <c r="BG169" i="2"/>
  <c r="BP169" i="2" s="1"/>
  <c r="BG173" i="2"/>
  <c r="BP173" i="2" s="1"/>
  <c r="BG177" i="2"/>
  <c r="BP177" i="2" s="1"/>
  <c r="BG181" i="2"/>
  <c r="BP181" i="2" s="1"/>
  <c r="BG185" i="2"/>
  <c r="BP185" i="2" s="1"/>
  <c r="BG188" i="2"/>
  <c r="BP188" i="2" s="1"/>
  <c r="BG192" i="2"/>
  <c r="BP192" i="2" s="1"/>
  <c r="BG195" i="2"/>
  <c r="BP195" i="2" s="1"/>
  <c r="BG198" i="2"/>
  <c r="BP198" i="2" s="1"/>
  <c r="BG201" i="2"/>
  <c r="BP201" i="2" s="1"/>
  <c r="BG205" i="2"/>
  <c r="BP205" i="2" s="1"/>
  <c r="BG209" i="2"/>
  <c r="BP209" i="2" s="1"/>
  <c r="BG213" i="2"/>
  <c r="BP213" i="2" s="1"/>
  <c r="BG217" i="2"/>
  <c r="BP217" i="2" s="1"/>
  <c r="BG220" i="2"/>
  <c r="BP220" i="2" s="1"/>
  <c r="BG224" i="2"/>
  <c r="BP224" i="2" s="1"/>
  <c r="BG242" i="2"/>
  <c r="BP242" i="2" s="1"/>
  <c r="BG234" i="2"/>
  <c r="BP234" i="2" s="1"/>
  <c r="BG124" i="2"/>
  <c r="BP124" i="2" s="1"/>
  <c r="BG127" i="2"/>
  <c r="BP127" i="2" s="1"/>
  <c r="BG8" i="2"/>
  <c r="BP8" i="2" s="1"/>
  <c r="BG16" i="2"/>
  <c r="BP16" i="2" s="1"/>
  <c r="BG78" i="2"/>
  <c r="BP78" i="2" s="1"/>
  <c r="BG31" i="2"/>
  <c r="BP31" i="2" s="1"/>
  <c r="BG40" i="2"/>
  <c r="BP40" i="2" s="1"/>
  <c r="BG47" i="2"/>
  <c r="BP47" i="2" s="1"/>
  <c r="BG55" i="2"/>
  <c r="BP55" i="2" s="1"/>
  <c r="BG63" i="2"/>
  <c r="BP63" i="2" s="1"/>
  <c r="BG71" i="2"/>
  <c r="BP71" i="2" s="1"/>
  <c r="BG90" i="2"/>
  <c r="BP90" i="2" s="1"/>
  <c r="BG98" i="2"/>
  <c r="BP98" i="2" s="1"/>
  <c r="BG130" i="2"/>
  <c r="BP130" i="2" s="1"/>
  <c r="BG9" i="2"/>
  <c r="BP9" i="2" s="1"/>
  <c r="BG17" i="2"/>
  <c r="BP17" i="2" s="1"/>
  <c r="BG24" i="2"/>
  <c r="BP24" i="2" s="1"/>
  <c r="BG33" i="2"/>
  <c r="BP33" i="2" s="1"/>
  <c r="BG41" i="2"/>
  <c r="BP41" i="2" s="1"/>
  <c r="BG48" i="2"/>
  <c r="BP48" i="2" s="1"/>
  <c r="BG56" i="2"/>
  <c r="BP56" i="2" s="1"/>
  <c r="BG64" i="2"/>
  <c r="BP64" i="2" s="1"/>
  <c r="BG68" i="2"/>
  <c r="BP68" i="2" s="1"/>
  <c r="BG76" i="2"/>
  <c r="BP76" i="2" s="1"/>
  <c r="BG84" i="2"/>
  <c r="BG87" i="2"/>
  <c r="BP87" i="2" s="1"/>
  <c r="BG94" i="2"/>
  <c r="BP94" i="2" s="1"/>
  <c r="BG7" i="2"/>
  <c r="BP7" i="2" s="1"/>
  <c r="BG11" i="2"/>
  <c r="BP11" i="2" s="1"/>
  <c r="BG15" i="2"/>
  <c r="BP15" i="2" s="1"/>
  <c r="BG19" i="2"/>
  <c r="BP19" i="2" s="1"/>
  <c r="BG23" i="2"/>
  <c r="BP23" i="2" s="1"/>
  <c r="BG26" i="2"/>
  <c r="BP26" i="2" s="1"/>
  <c r="BG30" i="2"/>
  <c r="BP30" i="2" s="1"/>
  <c r="BG35" i="2"/>
  <c r="BP35" i="2" s="1"/>
  <c r="BG39" i="2"/>
  <c r="BP39" i="2" s="1"/>
  <c r="BG43" i="2"/>
  <c r="BP43" i="2" s="1"/>
  <c r="BG77" i="2"/>
  <c r="BP77" i="2" s="1"/>
  <c r="BG49" i="2"/>
  <c r="BP49" i="2" s="1"/>
  <c r="BG54" i="2"/>
  <c r="BP54" i="2" s="1"/>
  <c r="BG58" i="2"/>
  <c r="BP58" i="2" s="1"/>
  <c r="BG62" i="2"/>
  <c r="BP62" i="2" s="1"/>
  <c r="BG66" i="2"/>
  <c r="BP66" i="2" s="1"/>
  <c r="BG86" i="2"/>
  <c r="BP86" i="2" s="1"/>
  <c r="BG89" i="2"/>
  <c r="BP89" i="2" s="1"/>
  <c r="BG93" i="2"/>
  <c r="BP93" i="2" s="1"/>
  <c r="BG108" i="2"/>
  <c r="BP108" i="2" s="1"/>
  <c r="BG139" i="2"/>
  <c r="BP139" i="2" s="1"/>
  <c r="BG157" i="2"/>
  <c r="BG162" i="2"/>
  <c r="BP162" i="2" s="1"/>
  <c r="BG166" i="2"/>
  <c r="BP166" i="2" s="1"/>
  <c r="BG170" i="2"/>
  <c r="BP170" i="2" s="1"/>
  <c r="BG174" i="2"/>
  <c r="BP174" i="2" s="1"/>
  <c r="BG178" i="2"/>
  <c r="BP178" i="2" s="1"/>
  <c r="BG182" i="2"/>
  <c r="BP182" i="2" s="1"/>
  <c r="BG186" i="2"/>
  <c r="BP186" i="2" s="1"/>
  <c r="BG189" i="2"/>
  <c r="BP189" i="2" s="1"/>
  <c r="BG193" i="2"/>
  <c r="BP193" i="2" s="1"/>
  <c r="BG196" i="2"/>
  <c r="BP196" i="2" s="1"/>
  <c r="BG199" i="2"/>
  <c r="BP199" i="2" s="1"/>
  <c r="BG202" i="2"/>
  <c r="BP202" i="2" s="1"/>
  <c r="BG206" i="2"/>
  <c r="BP206" i="2" s="1"/>
  <c r="BG210" i="2"/>
  <c r="BP210" i="2" s="1"/>
  <c r="BG214" i="2"/>
  <c r="BP214" i="2" s="1"/>
  <c r="BG218" i="2"/>
  <c r="BP218" i="2" s="1"/>
  <c r="BG221" i="2"/>
  <c r="BP221" i="2" s="1"/>
  <c r="BG225" i="2"/>
  <c r="BP225" i="2" s="1"/>
  <c r="BG227" i="2"/>
  <c r="BP227" i="2" s="1"/>
  <c r="BG121" i="2"/>
  <c r="BP121" i="2" s="1"/>
  <c r="BG125" i="2"/>
  <c r="BP125" i="2" s="1"/>
  <c r="BP136" i="2" l="1"/>
  <c r="BP151" i="2" s="1"/>
  <c r="BG151" i="2"/>
  <c r="H7" i="15" s="1"/>
  <c r="BP84" i="2"/>
  <c r="BP100" i="2" s="1"/>
  <c r="R4" i="15" s="1"/>
  <c r="BG100" i="2"/>
  <c r="H4" i="15" s="1"/>
  <c r="BP5" i="2"/>
  <c r="BP79" i="2" s="1"/>
  <c r="R3" i="15" s="1"/>
  <c r="BG79" i="2"/>
  <c r="H3" i="15" s="1"/>
  <c r="BP156" i="2"/>
  <c r="BG243" i="2"/>
  <c r="BP246" i="2"/>
  <c r="BP260" i="2" s="1"/>
  <c r="BG260" i="2"/>
  <c r="BH72" i="2"/>
  <c r="BH77" i="2"/>
  <c r="BH66" i="2"/>
  <c r="BH54" i="2"/>
  <c r="BH63" i="2"/>
  <c r="BH26" i="2"/>
  <c r="BH56" i="2"/>
  <c r="BH23" i="2"/>
  <c r="BH60" i="2"/>
  <c r="BH37" i="2"/>
  <c r="BH67" i="2"/>
  <c r="BH68" i="2"/>
  <c r="BH28" i="2"/>
  <c r="BH13" i="2"/>
  <c r="BH49" i="2"/>
  <c r="BH42" i="2"/>
  <c r="BH35" i="2"/>
  <c r="BH20" i="2"/>
  <c r="BH74" i="2"/>
  <c r="BH7" i="2"/>
  <c r="BH40" i="2"/>
  <c r="BH62" i="2"/>
  <c r="BH50" i="2"/>
  <c r="BH75" i="2"/>
  <c r="BH58" i="2"/>
  <c r="BH43" i="2"/>
  <c r="BH41" i="2"/>
  <c r="BH73" i="2"/>
  <c r="BH38" i="2"/>
  <c r="BH22" i="2"/>
  <c r="BH51" i="2"/>
  <c r="BH18" i="2"/>
  <c r="BH55" i="2"/>
  <c r="BH36" i="2"/>
  <c r="BH21" i="2"/>
  <c r="BH57" i="2"/>
  <c r="BH47" i="2"/>
  <c r="BH69" i="2"/>
  <c r="BH27" i="2"/>
  <c r="BH12" i="2"/>
  <c r="BH61" i="2"/>
  <c r="BH15" i="2"/>
  <c r="BH70" i="2"/>
  <c r="BH33" i="2"/>
  <c r="BH71" i="2"/>
  <c r="BH64" i="2"/>
  <c r="BH6" i="2"/>
  <c r="BH76" i="2"/>
  <c r="BH24" i="2"/>
  <c r="BH10" i="2"/>
  <c r="BH39" i="2"/>
  <c r="BH16" i="2"/>
  <c r="BH65" i="2"/>
  <c r="BH11" i="2"/>
  <c r="BH14" i="2"/>
  <c r="BH8" i="2"/>
  <c r="BH34" i="2"/>
  <c r="BH30" i="2"/>
  <c r="BH44" i="2"/>
  <c r="BQ5" i="2"/>
  <c r="BH9" i="2"/>
  <c r="BH31" i="2"/>
  <c r="BH48" i="2"/>
  <c r="BH52" i="2"/>
  <c r="BH59" i="2"/>
  <c r="BH25" i="2"/>
  <c r="BH32" i="2"/>
  <c r="BH53" i="2"/>
  <c r="BH78" i="2"/>
  <c r="BH46" i="2"/>
  <c r="BH19" i="2"/>
  <c r="BH29" i="2"/>
  <c r="BH45" i="2"/>
  <c r="BH17" i="2"/>
  <c r="BH120" i="2"/>
  <c r="BH121" i="2" s="1"/>
  <c r="BH155" i="2"/>
  <c r="BH83" i="2"/>
  <c r="BP131" i="2"/>
  <c r="R6" i="15" s="1"/>
  <c r="R7" i="15"/>
  <c r="BP157" i="2"/>
  <c r="BG131" i="2"/>
  <c r="AF3" i="1"/>
  <c r="V216" i="1"/>
  <c r="V118" i="1"/>
  <c r="V215" i="1"/>
  <c r="V214" i="1"/>
  <c r="V213" i="1"/>
  <c r="V212" i="1"/>
  <c r="V211" i="1"/>
  <c r="V210" i="1"/>
  <c r="V209" i="1"/>
  <c r="V208" i="1"/>
  <c r="V207" i="1"/>
  <c r="V219" i="1"/>
  <c r="V206" i="1"/>
  <c r="V205" i="1"/>
  <c r="V204" i="1"/>
  <c r="V201" i="1"/>
  <c r="V200" i="1"/>
  <c r="V198" i="1"/>
  <c r="V197" i="1"/>
  <c r="V223" i="1"/>
  <c r="V195" i="1"/>
  <c r="V194" i="1"/>
  <c r="V193" i="1"/>
  <c r="V192" i="1"/>
  <c r="V191" i="1"/>
  <c r="V190" i="1"/>
  <c r="V189" i="1"/>
  <c r="V188" i="1"/>
  <c r="V187" i="1"/>
  <c r="V218" i="1"/>
  <c r="V186" i="1"/>
  <c r="V185" i="1"/>
  <c r="V184" i="1"/>
  <c r="V183" i="1"/>
  <c r="V182" i="1"/>
  <c r="V181" i="1"/>
  <c r="V217" i="1"/>
  <c r="V180" i="1"/>
  <c r="V179" i="1"/>
  <c r="V178" i="1"/>
  <c r="V176" i="1"/>
  <c r="V175" i="1"/>
  <c r="V174" i="1"/>
  <c r="V173" i="1"/>
  <c r="V171" i="1"/>
  <c r="V169" i="1"/>
  <c r="V168" i="1"/>
  <c r="V226" i="1"/>
  <c r="V22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221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233" i="1"/>
  <c r="V232" i="1"/>
  <c r="V100" i="1"/>
  <c r="V99" i="1"/>
  <c r="V98" i="1"/>
  <c r="V225" i="1"/>
  <c r="V97" i="1"/>
  <c r="V96" i="1"/>
  <c r="V95" i="1"/>
  <c r="V94" i="1"/>
  <c r="V93" i="1"/>
  <c r="V224" i="1"/>
  <c r="V196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220" i="1"/>
  <c r="V78" i="1"/>
  <c r="V236" i="1"/>
  <c r="V77" i="1"/>
  <c r="V76" i="1"/>
  <c r="V75" i="1"/>
  <c r="V74" i="1"/>
  <c r="V73" i="1"/>
  <c r="V72" i="1"/>
  <c r="V70" i="1"/>
  <c r="V69" i="1"/>
  <c r="V68" i="1"/>
  <c r="V67" i="1"/>
  <c r="V66" i="1"/>
  <c r="V65" i="1"/>
  <c r="V64" i="1"/>
  <c r="V222" i="1"/>
  <c r="V62" i="1"/>
  <c r="V61" i="1"/>
  <c r="V60" i="1"/>
  <c r="V59" i="1"/>
  <c r="V58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231" i="1"/>
  <c r="V36" i="1"/>
  <c r="V35" i="1"/>
  <c r="V34" i="1"/>
  <c r="V33" i="1"/>
  <c r="V32" i="1"/>
  <c r="V31" i="1"/>
  <c r="V30" i="1"/>
  <c r="V28" i="1"/>
  <c r="V27" i="1"/>
  <c r="V26" i="1"/>
  <c r="V25" i="1"/>
  <c r="V24" i="1"/>
  <c r="V23" i="1"/>
  <c r="V22" i="1"/>
  <c r="V21" i="1"/>
  <c r="V20" i="1"/>
  <c r="V19" i="1"/>
  <c r="V18" i="1"/>
  <c r="V17" i="1"/>
  <c r="V16" i="1"/>
  <c r="V15" i="1"/>
  <c r="V14" i="1"/>
  <c r="V235" i="1"/>
  <c r="V13" i="1"/>
  <c r="V12" i="1"/>
  <c r="V11" i="1"/>
  <c r="V9" i="1"/>
  <c r="V8" i="1"/>
  <c r="V234" i="1"/>
  <c r="V7" i="1"/>
  <c r="V5" i="1"/>
  <c r="V4" i="1"/>
  <c r="BQ121" i="2" l="1"/>
  <c r="CB121" i="2"/>
  <c r="BQ19" i="2"/>
  <c r="CB19" i="2"/>
  <c r="BQ32" i="2"/>
  <c r="CB32" i="2"/>
  <c r="CC32" i="2" s="1"/>
  <c r="BQ48" i="2"/>
  <c r="CB48" i="2"/>
  <c r="BQ44" i="2"/>
  <c r="CB44" i="2"/>
  <c r="BQ14" i="2"/>
  <c r="CB14" i="2"/>
  <c r="BQ39" i="2"/>
  <c r="CB39" i="2"/>
  <c r="BQ6" i="2"/>
  <c r="CB6" i="2"/>
  <c r="BQ70" i="2"/>
  <c r="CB70" i="2"/>
  <c r="BQ27" i="2"/>
  <c r="CB27" i="2"/>
  <c r="BQ21" i="2"/>
  <c r="CB21" i="2"/>
  <c r="BQ51" i="2"/>
  <c r="CB51" i="2"/>
  <c r="BQ41" i="2"/>
  <c r="CB41" i="2"/>
  <c r="BQ50" i="2"/>
  <c r="CB50" i="2"/>
  <c r="BQ74" i="2"/>
  <c r="CB74" i="2"/>
  <c r="CC74" i="2" s="1"/>
  <c r="BQ49" i="2"/>
  <c r="CB49" i="2"/>
  <c r="BQ67" i="2"/>
  <c r="CB67" i="2"/>
  <c r="BQ56" i="2"/>
  <c r="CB56" i="2"/>
  <c r="BQ66" i="2"/>
  <c r="CB66" i="2"/>
  <c r="BQ17" i="2"/>
  <c r="CB17" i="2"/>
  <c r="BQ46" i="2"/>
  <c r="CB46" i="2"/>
  <c r="BQ25" i="2"/>
  <c r="CB25" i="2"/>
  <c r="BQ31" i="2"/>
  <c r="CB31" i="2"/>
  <c r="BQ30" i="2"/>
  <c r="CB30" i="2"/>
  <c r="BQ11" i="2"/>
  <c r="CB11" i="2"/>
  <c r="BQ10" i="2"/>
  <c r="CB10" i="2"/>
  <c r="BQ64" i="2"/>
  <c r="CB64" i="2"/>
  <c r="BQ15" i="2"/>
  <c r="CB15" i="2"/>
  <c r="BQ69" i="2"/>
  <c r="CB69" i="2"/>
  <c r="BQ36" i="2"/>
  <c r="CB36" i="2"/>
  <c r="BQ22" i="2"/>
  <c r="CB22" i="2"/>
  <c r="BQ43" i="2"/>
  <c r="CB43" i="2"/>
  <c r="BQ62" i="2"/>
  <c r="CB62" i="2"/>
  <c r="BQ20" i="2"/>
  <c r="CB20" i="2"/>
  <c r="BQ13" i="2"/>
  <c r="CB13" i="2"/>
  <c r="BQ37" i="2"/>
  <c r="CB37" i="2"/>
  <c r="BQ26" i="2"/>
  <c r="CB26" i="2"/>
  <c r="BQ77" i="2"/>
  <c r="CB77" i="2"/>
  <c r="BQ45" i="2"/>
  <c r="CB45" i="2"/>
  <c r="BQ78" i="2"/>
  <c r="CB78" i="2"/>
  <c r="BQ59" i="2"/>
  <c r="CB59" i="2"/>
  <c r="BQ9" i="2"/>
  <c r="CB9" i="2"/>
  <c r="BQ34" i="2"/>
  <c r="CB34" i="2"/>
  <c r="BQ65" i="2"/>
  <c r="CB65" i="2"/>
  <c r="BQ24" i="2"/>
  <c r="CB24" i="2"/>
  <c r="BQ71" i="2"/>
  <c r="CB71" i="2"/>
  <c r="BQ61" i="2"/>
  <c r="CB61" i="2"/>
  <c r="BQ47" i="2"/>
  <c r="CB47" i="2"/>
  <c r="BQ55" i="2"/>
  <c r="CB55" i="2"/>
  <c r="BQ38" i="2"/>
  <c r="CB38" i="2"/>
  <c r="BQ58" i="2"/>
  <c r="CB58" i="2"/>
  <c r="BQ40" i="2"/>
  <c r="CB40" i="2"/>
  <c r="BQ35" i="2"/>
  <c r="CB35" i="2"/>
  <c r="BQ28" i="2"/>
  <c r="CB28" i="2"/>
  <c r="BQ60" i="2"/>
  <c r="CB60" i="2"/>
  <c r="BQ63" i="2"/>
  <c r="CB63" i="2"/>
  <c r="BQ72" i="2"/>
  <c r="CB72" i="2"/>
  <c r="CC72" i="2" s="1"/>
  <c r="BQ29" i="2"/>
  <c r="CB29" i="2"/>
  <c r="BQ53" i="2"/>
  <c r="CB53" i="2"/>
  <c r="BQ52" i="2"/>
  <c r="CB52" i="2"/>
  <c r="BQ8" i="2"/>
  <c r="BQ79" i="2" s="1"/>
  <c r="S3" i="15" s="1"/>
  <c r="CB8" i="2"/>
  <c r="BQ16" i="2"/>
  <c r="CB16" i="2"/>
  <c r="BQ76" i="2"/>
  <c r="CB76" i="2"/>
  <c r="BQ33" i="2"/>
  <c r="CB33" i="2"/>
  <c r="BQ12" i="2"/>
  <c r="CB12" i="2"/>
  <c r="BQ57" i="2"/>
  <c r="CB57" i="2"/>
  <c r="BQ18" i="2"/>
  <c r="CB18" i="2"/>
  <c r="BQ73" i="2"/>
  <c r="CB73" i="2"/>
  <c r="CC73" i="2" s="1"/>
  <c r="BQ75" i="2"/>
  <c r="CB75" i="2"/>
  <c r="CC75" i="2" s="1"/>
  <c r="BQ7" i="2"/>
  <c r="CB7" i="2"/>
  <c r="BQ42" i="2"/>
  <c r="CB42" i="2"/>
  <c r="BQ68" i="2"/>
  <c r="CB68" i="2"/>
  <c r="BQ23" i="2"/>
  <c r="CB23" i="2"/>
  <c r="BQ54" i="2"/>
  <c r="CB54" i="2"/>
  <c r="AF237" i="1"/>
  <c r="AF6" i="1"/>
  <c r="AF57" i="1"/>
  <c r="BP243" i="2"/>
  <c r="R8" i="15" s="1"/>
  <c r="BH246" i="2"/>
  <c r="BH255" i="2"/>
  <c r="BH156" i="2"/>
  <c r="CB156" i="2" s="1"/>
  <c r="BH79" i="2"/>
  <c r="BH96" i="2"/>
  <c r="CB96" i="2" s="1"/>
  <c r="CC96" i="2" s="1"/>
  <c r="BH84" i="2"/>
  <c r="BH238" i="2"/>
  <c r="BH184" i="2"/>
  <c r="BH247" i="2"/>
  <c r="BH165" i="2"/>
  <c r="BH181" i="2"/>
  <c r="BH195" i="2"/>
  <c r="BH209" i="2"/>
  <c r="BH224" i="2"/>
  <c r="BH200" i="2"/>
  <c r="BH233" i="2"/>
  <c r="BH162" i="2"/>
  <c r="BH178" i="2"/>
  <c r="BH193" i="2"/>
  <c r="BH206" i="2"/>
  <c r="BH221" i="2"/>
  <c r="BH237" i="2"/>
  <c r="BH158" i="2"/>
  <c r="BH171" i="2"/>
  <c r="BH257" i="2"/>
  <c r="BH203" i="2"/>
  <c r="BH256" i="2"/>
  <c r="BH208" i="2"/>
  <c r="BH231" i="2"/>
  <c r="BH176" i="2"/>
  <c r="BH216" i="2"/>
  <c r="BH239" i="2"/>
  <c r="BH226" i="2"/>
  <c r="BH168" i="2"/>
  <c r="BH249" i="2"/>
  <c r="CB249" i="2" s="1"/>
  <c r="BH169" i="2"/>
  <c r="BH185" i="2"/>
  <c r="BH198" i="2"/>
  <c r="BH213" i="2"/>
  <c r="BH240" i="2"/>
  <c r="BH212" i="2"/>
  <c r="BH253" i="2"/>
  <c r="BH173" i="2"/>
  <c r="BH188" i="2"/>
  <c r="BH201" i="2"/>
  <c r="BH217" i="2"/>
  <c r="BH230" i="2"/>
  <c r="BH228" i="2"/>
  <c r="BH254" i="2"/>
  <c r="BH170" i="2"/>
  <c r="BH186" i="2"/>
  <c r="BH199" i="2"/>
  <c r="BH214" i="2"/>
  <c r="BH227" i="2"/>
  <c r="BH251" i="2"/>
  <c r="BH163" i="2"/>
  <c r="BH179" i="2"/>
  <c r="BH258" i="2"/>
  <c r="BH211" i="2"/>
  <c r="BH234" i="2"/>
  <c r="BH180" i="2"/>
  <c r="BH204" i="2"/>
  <c r="BH187" i="2"/>
  <c r="BH252" i="2"/>
  <c r="BH197" i="2"/>
  <c r="BH161" i="2"/>
  <c r="BH177" i="2"/>
  <c r="BH192" i="2"/>
  <c r="BH205" i="2"/>
  <c r="BH220" i="2"/>
  <c r="BH235" i="2"/>
  <c r="BH157" i="2"/>
  <c r="BH174" i="2"/>
  <c r="BH189" i="2"/>
  <c r="BH202" i="2"/>
  <c r="BH218" i="2"/>
  <c r="BH232" i="2"/>
  <c r="BH166" i="2"/>
  <c r="BH225" i="2"/>
  <c r="BH175" i="2"/>
  <c r="BH207" i="2"/>
  <c r="BH194" i="2"/>
  <c r="BH219" i="2"/>
  <c r="BH182" i="2"/>
  <c r="BH215" i="2"/>
  <c r="BH191" i="2"/>
  <c r="BH229" i="2"/>
  <c r="BH222" i="2"/>
  <c r="BH196" i="2"/>
  <c r="BH159" i="2"/>
  <c r="BH190" i="2"/>
  <c r="BH241" i="2"/>
  <c r="BH160" i="2"/>
  <c r="BH259" i="2"/>
  <c r="BH250" i="2"/>
  <c r="BH210" i="2"/>
  <c r="BH167" i="2"/>
  <c r="BH223" i="2"/>
  <c r="BH172" i="2"/>
  <c r="BH242" i="2"/>
  <c r="BH248" i="2"/>
  <c r="BH183" i="2"/>
  <c r="BH164" i="2"/>
  <c r="I3" i="15"/>
  <c r="BH128" i="2"/>
  <c r="BH127" i="2"/>
  <c r="BH130" i="2"/>
  <c r="BH125" i="2"/>
  <c r="BH129" i="2"/>
  <c r="BH123" i="2"/>
  <c r="BH122" i="2"/>
  <c r="BH124" i="2"/>
  <c r="BH126" i="2"/>
  <c r="BH85" i="2"/>
  <c r="BH99" i="2"/>
  <c r="BH97" i="2"/>
  <c r="BH94" i="2"/>
  <c r="BH95" i="2"/>
  <c r="BH93" i="2"/>
  <c r="BH92" i="2"/>
  <c r="BH98" i="2"/>
  <c r="BH89" i="2"/>
  <c r="BH88" i="2"/>
  <c r="BH90" i="2"/>
  <c r="BH86" i="2"/>
  <c r="BH91" i="2"/>
  <c r="BH87" i="2"/>
  <c r="AF229" i="1"/>
  <c r="AF230" i="1"/>
  <c r="V241" i="1"/>
  <c r="AF29" i="1"/>
  <c r="AF227" i="1"/>
  <c r="AF199" i="1"/>
  <c r="H8" i="15"/>
  <c r="E11" i="13" s="1"/>
  <c r="AF177" i="1"/>
  <c r="AF63" i="1"/>
  <c r="AF172" i="1"/>
  <c r="AF71" i="1"/>
  <c r="AF198" i="1"/>
  <c r="AF170" i="1"/>
  <c r="H2" i="10"/>
  <c r="E14" i="13" s="1"/>
  <c r="AF39" i="1"/>
  <c r="AF157" i="1"/>
  <c r="AF36" i="1"/>
  <c r="AF94" i="1"/>
  <c r="AF214" i="1"/>
  <c r="AF8" i="1"/>
  <c r="AF72" i="1"/>
  <c r="AF128" i="1"/>
  <c r="AF187" i="1"/>
  <c r="AF225" i="1"/>
  <c r="AF4" i="1"/>
  <c r="AF67" i="1"/>
  <c r="AF124" i="1"/>
  <c r="AF184" i="1"/>
  <c r="AF54" i="1"/>
  <c r="AF86" i="1"/>
  <c r="AF111" i="1"/>
  <c r="AF142" i="1"/>
  <c r="AF173" i="1"/>
  <c r="AF20" i="1"/>
  <c r="AF50" i="1"/>
  <c r="AF82" i="1"/>
  <c r="AF107" i="1"/>
  <c r="AF139" i="1"/>
  <c r="AF226" i="1"/>
  <c r="AF10" i="1"/>
  <c r="AF16" i="1"/>
  <c r="AF32" i="1"/>
  <c r="AF47" i="1"/>
  <c r="AF222" i="1"/>
  <c r="AF220" i="1"/>
  <c r="AF92" i="1"/>
  <c r="AF103" i="1"/>
  <c r="AF120" i="1"/>
  <c r="AF136" i="1"/>
  <c r="AF150" i="1"/>
  <c r="AF165" i="1"/>
  <c r="AF217" i="1"/>
  <c r="AF194" i="1"/>
  <c r="AF210" i="1"/>
  <c r="AF13" i="1"/>
  <c r="AF27" i="1"/>
  <c r="AF43" i="1"/>
  <c r="AF59" i="1"/>
  <c r="AF76" i="1"/>
  <c r="AF232" i="1"/>
  <c r="AF115" i="1"/>
  <c r="AF132" i="1"/>
  <c r="AF146" i="1"/>
  <c r="AF161" i="1"/>
  <c r="AF176" i="1"/>
  <c r="AF190" i="1"/>
  <c r="AF219" i="1"/>
  <c r="AF234" i="1"/>
  <c r="AF12" i="1"/>
  <c r="AF15" i="1"/>
  <c r="AF19" i="1"/>
  <c r="AF23" i="1"/>
  <c r="AF26" i="1"/>
  <c r="AF31" i="1"/>
  <c r="AF35" i="1"/>
  <c r="AF38" i="1"/>
  <c r="AF42" i="1"/>
  <c r="AF46" i="1"/>
  <c r="AF49" i="1"/>
  <c r="AF53" i="1"/>
  <c r="AF58" i="1"/>
  <c r="AF62" i="1"/>
  <c r="AF66" i="1"/>
  <c r="AF70" i="1"/>
  <c r="AF75" i="1"/>
  <c r="AF78" i="1"/>
  <c r="AF81" i="1"/>
  <c r="AF85" i="1"/>
  <c r="AF91" i="1"/>
  <c r="AF93" i="1"/>
  <c r="AF97" i="1"/>
  <c r="AF100" i="1"/>
  <c r="AF102" i="1"/>
  <c r="AF106" i="1"/>
  <c r="AF110" i="1"/>
  <c r="AF114" i="1"/>
  <c r="AF119" i="1"/>
  <c r="AF123" i="1"/>
  <c r="AF127" i="1"/>
  <c r="AF131" i="1"/>
  <c r="AF135" i="1"/>
  <c r="AF138" i="1"/>
  <c r="AF141" i="1"/>
  <c r="AF145" i="1"/>
  <c r="AF149" i="1"/>
  <c r="AF153" i="1"/>
  <c r="AF156" i="1"/>
  <c r="AF160" i="1"/>
  <c r="AF164" i="1"/>
  <c r="AF228" i="1"/>
  <c r="AF171" i="1"/>
  <c r="AF175" i="1"/>
  <c r="AF180" i="1"/>
  <c r="AF183" i="1"/>
  <c r="AF218" i="1"/>
  <c r="AF189" i="1"/>
  <c r="AF193" i="1"/>
  <c r="AF197" i="1"/>
  <c r="AF206" i="1"/>
  <c r="AF209" i="1"/>
  <c r="AF213" i="1"/>
  <c r="AF216" i="1"/>
  <c r="AF7" i="1"/>
  <c r="AF11" i="1"/>
  <c r="AF14" i="1"/>
  <c r="AF18" i="1"/>
  <c r="AF22" i="1"/>
  <c r="AF25" i="1"/>
  <c r="AF30" i="1"/>
  <c r="AF34" i="1"/>
  <c r="AF37" i="1"/>
  <c r="AF41" i="1"/>
  <c r="AF45" i="1"/>
  <c r="AF48" i="1"/>
  <c r="AF52" i="1"/>
  <c r="AF56" i="1"/>
  <c r="AF61" i="1"/>
  <c r="AF65" i="1"/>
  <c r="AF69" i="1"/>
  <c r="AF74" i="1"/>
  <c r="AF236" i="1"/>
  <c r="AF80" i="1"/>
  <c r="AF84" i="1"/>
  <c r="AF88" i="1"/>
  <c r="AF90" i="1"/>
  <c r="AF224" i="1"/>
  <c r="AF96" i="1"/>
  <c r="AF99" i="1"/>
  <c r="AF101" i="1"/>
  <c r="AF105" i="1"/>
  <c r="AF109" i="1"/>
  <c r="AF113" i="1"/>
  <c r="AF117" i="1"/>
  <c r="AF122" i="1"/>
  <c r="AF126" i="1"/>
  <c r="AF130" i="1"/>
  <c r="AF134" i="1"/>
  <c r="AF221" i="1"/>
  <c r="AF144" i="1"/>
  <c r="AF148" i="1"/>
  <c r="AF152" i="1"/>
  <c r="AF155" i="1"/>
  <c r="AF159" i="1"/>
  <c r="AF163" i="1"/>
  <c r="AF167" i="1"/>
  <c r="AF169" i="1"/>
  <c r="AF174" i="1"/>
  <c r="AF179" i="1"/>
  <c r="AF182" i="1"/>
  <c r="AF186" i="1"/>
  <c r="AF188" i="1"/>
  <c r="AF192" i="1"/>
  <c r="AF223" i="1"/>
  <c r="AF201" i="1"/>
  <c r="AF205" i="1"/>
  <c r="AF208" i="1"/>
  <c r="AF212" i="1"/>
  <c r="AF118" i="1"/>
  <c r="AF5" i="1"/>
  <c r="AF9" i="1"/>
  <c r="AF235" i="1"/>
  <c r="AF17" i="1"/>
  <c r="AF21" i="1"/>
  <c r="AF24" i="1"/>
  <c r="AF28" i="1"/>
  <c r="AF33" i="1"/>
  <c r="AF231" i="1"/>
  <c r="AF40" i="1"/>
  <c r="AF44" i="1"/>
  <c r="AF51" i="1"/>
  <c r="AF55" i="1"/>
  <c r="AF60" i="1"/>
  <c r="AF64" i="1"/>
  <c r="AF68" i="1"/>
  <c r="AF73" i="1"/>
  <c r="AF77" i="1"/>
  <c r="AF79" i="1"/>
  <c r="AF83" i="1"/>
  <c r="AF87" i="1"/>
  <c r="AF89" i="1"/>
  <c r="AF196" i="1"/>
  <c r="AF95" i="1"/>
  <c r="AF98" i="1"/>
  <c r="AF233" i="1"/>
  <c r="AF104" i="1"/>
  <c r="AF108" i="1"/>
  <c r="AF112" i="1"/>
  <c r="AF116" i="1"/>
  <c r="AF121" i="1"/>
  <c r="AF125" i="1"/>
  <c r="AF129" i="1"/>
  <c r="AF133" i="1"/>
  <c r="AF137" i="1"/>
  <c r="AF140" i="1"/>
  <c r="AF143" i="1"/>
  <c r="AF147" i="1"/>
  <c r="AF151" i="1"/>
  <c r="AF154" i="1"/>
  <c r="AF158" i="1"/>
  <c r="AF162" i="1"/>
  <c r="AF166" i="1"/>
  <c r="AF168" i="1"/>
  <c r="AF178" i="1"/>
  <c r="AF181" i="1"/>
  <c r="AF185" i="1"/>
  <c r="AF191" i="1"/>
  <c r="AF195" i="1"/>
  <c r="AF200" i="1"/>
  <c r="AF204" i="1"/>
  <c r="AF207" i="1"/>
  <c r="AF211" i="1"/>
  <c r="AF215" i="1"/>
  <c r="H6" i="15"/>
  <c r="BQ86" i="2" l="1"/>
  <c r="CB86" i="2"/>
  <c r="BQ98" i="2"/>
  <c r="CB98" i="2"/>
  <c r="BQ94" i="2"/>
  <c r="CB94" i="2"/>
  <c r="BQ126" i="2"/>
  <c r="CB126" i="2"/>
  <c r="BQ129" i="2"/>
  <c r="CB129" i="2"/>
  <c r="BQ128" i="2"/>
  <c r="CB128" i="2"/>
  <c r="BQ248" i="2"/>
  <c r="CB248" i="2"/>
  <c r="BQ167" i="2"/>
  <c r="CB167" i="2"/>
  <c r="BQ160" i="2"/>
  <c r="CB160" i="2"/>
  <c r="BQ196" i="2"/>
  <c r="CB196" i="2"/>
  <c r="BQ215" i="2"/>
  <c r="CB215" i="2"/>
  <c r="BQ207" i="2"/>
  <c r="CB207" i="2"/>
  <c r="BQ232" i="2"/>
  <c r="CB232" i="2"/>
  <c r="BQ174" i="2"/>
  <c r="CB174" i="2"/>
  <c r="BQ205" i="2"/>
  <c r="CB205" i="2"/>
  <c r="BQ197" i="2"/>
  <c r="CB197" i="2"/>
  <c r="BQ180" i="2"/>
  <c r="CB180" i="2"/>
  <c r="BQ179" i="2"/>
  <c r="CB179" i="2"/>
  <c r="BQ214" i="2"/>
  <c r="CB214" i="2"/>
  <c r="BQ254" i="2"/>
  <c r="CB254" i="2"/>
  <c r="BQ201" i="2"/>
  <c r="CB201" i="2"/>
  <c r="BQ212" i="2"/>
  <c r="CB212" i="2"/>
  <c r="BQ185" i="2"/>
  <c r="CB185" i="2"/>
  <c r="BQ226" i="2"/>
  <c r="CB226" i="2"/>
  <c r="BQ231" i="2"/>
  <c r="CB231" i="2"/>
  <c r="BQ257" i="2"/>
  <c r="CB257" i="2"/>
  <c r="BQ221" i="2"/>
  <c r="CB221" i="2"/>
  <c r="BQ162" i="2"/>
  <c r="CB162" i="2"/>
  <c r="BQ209" i="2"/>
  <c r="CB209" i="2"/>
  <c r="BQ247" i="2"/>
  <c r="CB247" i="2"/>
  <c r="BQ255" i="2"/>
  <c r="CB255" i="2"/>
  <c r="BQ90" i="2"/>
  <c r="CB90" i="2"/>
  <c r="BQ92" i="2"/>
  <c r="CB92" i="2"/>
  <c r="BQ97" i="2"/>
  <c r="CB97" i="2"/>
  <c r="BQ124" i="2"/>
  <c r="CB124" i="2"/>
  <c r="BQ125" i="2"/>
  <c r="CB125" i="2"/>
  <c r="BQ242" i="2"/>
  <c r="CB242" i="2"/>
  <c r="BQ210" i="2"/>
  <c r="CB210" i="2"/>
  <c r="BQ241" i="2"/>
  <c r="CB241" i="2"/>
  <c r="BQ222" i="2"/>
  <c r="CB222" i="2"/>
  <c r="BQ182" i="2"/>
  <c r="CB182" i="2"/>
  <c r="BQ175" i="2"/>
  <c r="CB175" i="2"/>
  <c r="BQ218" i="2"/>
  <c r="CB218" i="2"/>
  <c r="BQ157" i="2"/>
  <c r="CB157" i="2"/>
  <c r="BQ192" i="2"/>
  <c r="CB192" i="2"/>
  <c r="BQ252" i="2"/>
  <c r="CB252" i="2"/>
  <c r="BQ234" i="2"/>
  <c r="CB234" i="2"/>
  <c r="BQ163" i="2"/>
  <c r="CB163" i="2"/>
  <c r="BQ199" i="2"/>
  <c r="CB199" i="2"/>
  <c r="BQ228" i="2"/>
  <c r="CB228" i="2"/>
  <c r="BQ188" i="2"/>
  <c r="CB188" i="2"/>
  <c r="BQ240" i="2"/>
  <c r="CB240" i="2"/>
  <c r="BQ169" i="2"/>
  <c r="CB169" i="2"/>
  <c r="BQ239" i="2"/>
  <c r="CB239" i="2"/>
  <c r="BQ208" i="2"/>
  <c r="CB208" i="2"/>
  <c r="BQ171" i="2"/>
  <c r="CB171" i="2"/>
  <c r="BQ206" i="2"/>
  <c r="CB206" i="2"/>
  <c r="BQ233" i="2"/>
  <c r="CB233" i="2"/>
  <c r="BQ195" i="2"/>
  <c r="CB195" i="2"/>
  <c r="BQ184" i="2"/>
  <c r="CB184" i="2"/>
  <c r="BQ87" i="2"/>
  <c r="CB87" i="2"/>
  <c r="BQ88" i="2"/>
  <c r="CB88" i="2"/>
  <c r="BQ93" i="2"/>
  <c r="CB93" i="2"/>
  <c r="BQ99" i="2"/>
  <c r="CB99" i="2"/>
  <c r="BQ122" i="2"/>
  <c r="BQ131" i="2" s="1"/>
  <c r="S6" i="15" s="1"/>
  <c r="CB122" i="2"/>
  <c r="BQ130" i="2"/>
  <c r="CB130" i="2"/>
  <c r="BQ164" i="2"/>
  <c r="CB164" i="2"/>
  <c r="BQ172" i="2"/>
  <c r="CB172" i="2"/>
  <c r="BQ250" i="2"/>
  <c r="CB250" i="2"/>
  <c r="BQ190" i="2"/>
  <c r="CB190" i="2"/>
  <c r="BQ229" i="2"/>
  <c r="CB229" i="2"/>
  <c r="BQ219" i="2"/>
  <c r="CB219" i="2"/>
  <c r="BQ225" i="2"/>
  <c r="CB225" i="2"/>
  <c r="BQ202" i="2"/>
  <c r="CB202" i="2"/>
  <c r="BQ235" i="2"/>
  <c r="CB235" i="2"/>
  <c r="BQ177" i="2"/>
  <c r="CB177" i="2"/>
  <c r="BQ187" i="2"/>
  <c r="CB187" i="2"/>
  <c r="BQ211" i="2"/>
  <c r="CB211" i="2"/>
  <c r="BQ251" i="2"/>
  <c r="CB251" i="2"/>
  <c r="BQ186" i="2"/>
  <c r="CB186" i="2"/>
  <c r="BQ230" i="2"/>
  <c r="CB230" i="2"/>
  <c r="CC230" i="2" s="1"/>
  <c r="BQ173" i="2"/>
  <c r="CB173" i="2"/>
  <c r="BQ213" i="2"/>
  <c r="CB213" i="2"/>
  <c r="BQ216" i="2"/>
  <c r="CB216" i="2"/>
  <c r="BQ256" i="2"/>
  <c r="CB256" i="2"/>
  <c r="BQ158" i="2"/>
  <c r="CB158" i="2"/>
  <c r="BQ193" i="2"/>
  <c r="CB193" i="2"/>
  <c r="BQ200" i="2"/>
  <c r="CB200" i="2"/>
  <c r="BQ181" i="2"/>
  <c r="CB181" i="2"/>
  <c r="BQ238" i="2"/>
  <c r="CB238" i="2"/>
  <c r="CB79" i="2"/>
  <c r="BQ91" i="2"/>
  <c r="CB91" i="2"/>
  <c r="BQ89" i="2"/>
  <c r="CB89" i="2"/>
  <c r="BQ95" i="2"/>
  <c r="CB95" i="2"/>
  <c r="BQ85" i="2"/>
  <c r="CB85" i="2"/>
  <c r="BQ123" i="2"/>
  <c r="CB123" i="2"/>
  <c r="BQ127" i="2"/>
  <c r="CB127" i="2"/>
  <c r="BQ183" i="2"/>
  <c r="CB183" i="2"/>
  <c r="BQ223" i="2"/>
  <c r="CB223" i="2"/>
  <c r="BQ259" i="2"/>
  <c r="CB259" i="2"/>
  <c r="BQ159" i="2"/>
  <c r="CB159" i="2"/>
  <c r="BQ191" i="2"/>
  <c r="CB191" i="2"/>
  <c r="BQ194" i="2"/>
  <c r="CB194" i="2"/>
  <c r="BQ166" i="2"/>
  <c r="CB166" i="2"/>
  <c r="BQ189" i="2"/>
  <c r="CB189" i="2"/>
  <c r="BQ220" i="2"/>
  <c r="CB220" i="2"/>
  <c r="BQ161" i="2"/>
  <c r="CB161" i="2"/>
  <c r="BQ204" i="2"/>
  <c r="CB204" i="2"/>
  <c r="BQ258" i="2"/>
  <c r="CB258" i="2"/>
  <c r="BQ227" i="2"/>
  <c r="CB227" i="2"/>
  <c r="BQ170" i="2"/>
  <c r="CB170" i="2"/>
  <c r="BQ217" i="2"/>
  <c r="CB217" i="2"/>
  <c r="BQ253" i="2"/>
  <c r="CB253" i="2"/>
  <c r="BQ198" i="2"/>
  <c r="CB198" i="2"/>
  <c r="BQ168" i="2"/>
  <c r="CB168" i="2"/>
  <c r="BQ176" i="2"/>
  <c r="CB176" i="2"/>
  <c r="BQ203" i="2"/>
  <c r="CB203" i="2"/>
  <c r="BQ237" i="2"/>
  <c r="CB237" i="2"/>
  <c r="CC237" i="2" s="1"/>
  <c r="BQ178" i="2"/>
  <c r="CB178" i="2"/>
  <c r="BQ224" i="2"/>
  <c r="CB224" i="2"/>
  <c r="BQ165" i="2"/>
  <c r="CB165" i="2"/>
  <c r="BQ84" i="2"/>
  <c r="CB84" i="2"/>
  <c r="AF238" i="1"/>
  <c r="BH243" i="2"/>
  <c r="BQ156" i="2"/>
  <c r="BH100" i="2"/>
  <c r="I4" i="15" s="1"/>
  <c r="BQ96" i="2"/>
  <c r="BQ100" i="2" s="1"/>
  <c r="S4" i="15" s="1"/>
  <c r="BH260" i="2"/>
  <c r="BQ246" i="2"/>
  <c r="BH131" i="2"/>
  <c r="I6" i="15" s="1"/>
  <c r="BQ249" i="2"/>
  <c r="H17" i="10"/>
  <c r="E20" i="13" s="1"/>
  <c r="I8" i="9"/>
  <c r="I4" i="9"/>
  <c r="CB131" i="2" l="1"/>
  <c r="CB270" i="2" s="1"/>
  <c r="CB243" i="2"/>
  <c r="CB265" i="2" s="1"/>
  <c r="CB100" i="2"/>
  <c r="BQ243" i="2"/>
  <c r="BQ263" i="2" s="1"/>
  <c r="CB260" i="2"/>
  <c r="I11" i="15"/>
  <c r="BQ260" i="2"/>
  <c r="BQ265" i="2" s="1"/>
  <c r="I18" i="10" s="1"/>
  <c r="I23" i="10" s="1"/>
  <c r="I67" i="10" s="1"/>
  <c r="S11" i="15"/>
  <c r="BH263" i="2"/>
  <c r="I8" i="15"/>
  <c r="I9" i="15" s="1"/>
  <c r="BH265" i="2"/>
  <c r="I3" i="10" s="1"/>
  <c r="AR109" i="2"/>
  <c r="AX115" i="2"/>
  <c r="I15" i="15" l="1"/>
  <c r="S8" i="15"/>
  <c r="S9" i="15" s="1"/>
  <c r="AX116" i="2"/>
  <c r="BG115" i="2"/>
  <c r="C6" i="13"/>
  <c r="W3" i="17"/>
  <c r="V3" i="17"/>
  <c r="V105" i="17" s="1"/>
  <c r="U3" i="17"/>
  <c r="U105" i="17" s="1"/>
  <c r="T3" i="17"/>
  <c r="T105" i="17" s="1"/>
  <c r="S3" i="17"/>
  <c r="S105" i="17" s="1"/>
  <c r="R3" i="17"/>
  <c r="R105" i="17" s="1"/>
  <c r="D27" i="10"/>
  <c r="C27" i="10"/>
  <c r="B27" i="10"/>
  <c r="W105" i="17" l="1"/>
  <c r="X4" i="17"/>
  <c r="Y5" i="17"/>
  <c r="Z6" i="17"/>
  <c r="X8" i="17"/>
  <c r="Y9" i="17"/>
  <c r="Z10" i="17"/>
  <c r="X12" i="17"/>
  <c r="Y13" i="17"/>
  <c r="Z14" i="17"/>
  <c r="X16" i="17"/>
  <c r="Y17" i="17"/>
  <c r="Z18" i="17"/>
  <c r="X20" i="17"/>
  <c r="Y21" i="17"/>
  <c r="Z22" i="17"/>
  <c r="X24" i="17"/>
  <c r="Y25" i="17"/>
  <c r="Z26" i="17"/>
  <c r="X28" i="17"/>
  <c r="Y29" i="17"/>
  <c r="Z30" i="17"/>
  <c r="X32" i="17"/>
  <c r="Y33" i="17"/>
  <c r="Z34" i="17"/>
  <c r="X36" i="17"/>
  <c r="Y37" i="17"/>
  <c r="Z38" i="17"/>
  <c r="X40" i="17"/>
  <c r="Y41" i="17"/>
  <c r="Z42" i="17"/>
  <c r="X44" i="17"/>
  <c r="Y45" i="17"/>
  <c r="Z46" i="17"/>
  <c r="X48" i="17"/>
  <c r="Y49" i="17"/>
  <c r="Z50" i="17"/>
  <c r="X53" i="17"/>
  <c r="Y54" i="17"/>
  <c r="Z55" i="17"/>
  <c r="X57" i="17"/>
  <c r="Y58" i="17"/>
  <c r="Z59" i="17"/>
  <c r="X62" i="17"/>
  <c r="Y63" i="17"/>
  <c r="Z64" i="17"/>
  <c r="X66" i="17"/>
  <c r="Y67" i="17"/>
  <c r="Z68" i="17"/>
  <c r="X70" i="17"/>
  <c r="Y71" i="17"/>
  <c r="Z72" i="17"/>
  <c r="X74" i="17"/>
  <c r="Y75" i="17"/>
  <c r="Z76" i="17"/>
  <c r="X78" i="17"/>
  <c r="Y79" i="17"/>
  <c r="Z80" i="17"/>
  <c r="X82" i="17"/>
  <c r="Y83" i="17"/>
  <c r="Z84" i="17"/>
  <c r="X86" i="17"/>
  <c r="Y87" i="17"/>
  <c r="Z88" i="17"/>
  <c r="X90" i="17"/>
  <c r="Y91" i="17"/>
  <c r="Z92" i="17"/>
  <c r="X94" i="17"/>
  <c r="Y95" i="17"/>
  <c r="Z96" i="17"/>
  <c r="X98" i="17"/>
  <c r="Y99" i="17"/>
  <c r="Z100" i="17"/>
  <c r="X102" i="17"/>
  <c r="Y103" i="17"/>
  <c r="Z104" i="17"/>
  <c r="X107" i="17"/>
  <c r="Y108" i="17"/>
  <c r="Z109" i="17"/>
  <c r="X111" i="17"/>
  <c r="Y112" i="17"/>
  <c r="Z113" i="17"/>
  <c r="X115" i="17"/>
  <c r="Y116" i="17"/>
  <c r="Z117" i="17"/>
  <c r="X119" i="17"/>
  <c r="Y4" i="17"/>
  <c r="X6" i="17"/>
  <c r="Z7" i="17"/>
  <c r="Z9" i="17"/>
  <c r="Y11" i="17"/>
  <c r="X13" i="17"/>
  <c r="X15" i="17"/>
  <c r="Z16" i="17"/>
  <c r="Y18" i="17"/>
  <c r="Y20" i="17"/>
  <c r="X22" i="17"/>
  <c r="Z23" i="17"/>
  <c r="Z25" i="17"/>
  <c r="Y27" i="17"/>
  <c r="X29" i="17"/>
  <c r="X31" i="17"/>
  <c r="Z32" i="17"/>
  <c r="Y34" i="17"/>
  <c r="Y36" i="17"/>
  <c r="X38" i="17"/>
  <c r="Z39" i="17"/>
  <c r="Z41" i="17"/>
  <c r="Y43" i="17"/>
  <c r="X45" i="17"/>
  <c r="X47" i="17"/>
  <c r="Z48" i="17"/>
  <c r="Y50" i="17"/>
  <c r="Y53" i="17"/>
  <c r="X55" i="17"/>
  <c r="Z56" i="17"/>
  <c r="Z58" i="17"/>
  <c r="Y61" i="17"/>
  <c r="X63" i="17"/>
  <c r="X65" i="17"/>
  <c r="Z66" i="17"/>
  <c r="Y68" i="17"/>
  <c r="Y70" i="17"/>
  <c r="X72" i="17"/>
  <c r="Z73" i="17"/>
  <c r="Z75" i="17"/>
  <c r="Y77" i="17"/>
  <c r="X79" i="17"/>
  <c r="X81" i="17"/>
  <c r="Z82" i="17"/>
  <c r="Y84" i="17"/>
  <c r="Y86" i="17"/>
  <c r="X88" i="17"/>
  <c r="Z89" i="17"/>
  <c r="Z91" i="17"/>
  <c r="Y93" i="17"/>
  <c r="X95" i="17"/>
  <c r="X97" i="17"/>
  <c r="Z98" i="17"/>
  <c r="Y100" i="17"/>
  <c r="Y102" i="17"/>
  <c r="X104" i="17"/>
  <c r="Z105" i="17"/>
  <c r="Z108" i="17"/>
  <c r="Y110" i="17"/>
  <c r="X112" i="17"/>
  <c r="X114" i="17"/>
  <c r="Z115" i="17"/>
  <c r="Y117" i="17"/>
  <c r="Y119" i="17"/>
  <c r="Z120" i="17"/>
  <c r="X122" i="17"/>
  <c r="Y123" i="17"/>
  <c r="Z124" i="17"/>
  <c r="X126" i="17"/>
  <c r="Y127" i="17"/>
  <c r="Z128" i="17"/>
  <c r="X130" i="17"/>
  <c r="Y131" i="17"/>
  <c r="Z132" i="17"/>
  <c r="X134" i="17"/>
  <c r="Y135" i="17"/>
  <c r="Z136" i="17"/>
  <c r="X138" i="17"/>
  <c r="Y139" i="17"/>
  <c r="Z140" i="17"/>
  <c r="X142" i="17"/>
  <c r="Y143" i="17"/>
  <c r="Z144" i="17"/>
  <c r="X146" i="17"/>
  <c r="Y147" i="17"/>
  <c r="Z148" i="17"/>
  <c r="X150" i="17"/>
  <c r="Y151" i="17"/>
  <c r="Z152" i="17"/>
  <c r="X154" i="17"/>
  <c r="Y155" i="17"/>
  <c r="Z156" i="17"/>
  <c r="X158" i="17"/>
  <c r="Y159" i="17"/>
  <c r="Z160" i="17"/>
  <c r="X162" i="17"/>
  <c r="Y163" i="17"/>
  <c r="Z164" i="17"/>
  <c r="X166" i="17"/>
  <c r="Y167" i="17"/>
  <c r="Z168" i="17"/>
  <c r="X170" i="17"/>
  <c r="Y171" i="17"/>
  <c r="Z172" i="17"/>
  <c r="X174" i="17"/>
  <c r="Y175" i="17"/>
  <c r="Z176" i="17"/>
  <c r="X178" i="17"/>
  <c r="Y179" i="17"/>
  <c r="Z180" i="17"/>
  <c r="X182" i="17"/>
  <c r="Y183" i="17"/>
  <c r="Z184" i="17"/>
  <c r="X186" i="17"/>
  <c r="Y187" i="17"/>
  <c r="Z188" i="17"/>
  <c r="X190" i="17"/>
  <c r="Y191" i="17"/>
  <c r="Z192" i="17"/>
  <c r="X194" i="17"/>
  <c r="Y195" i="17"/>
  <c r="Z196" i="17"/>
  <c r="X198" i="17"/>
  <c r="Y199" i="17"/>
  <c r="Z200" i="17"/>
  <c r="X202" i="17"/>
  <c r="Y204" i="17"/>
  <c r="Z205" i="17"/>
  <c r="X207" i="17"/>
  <c r="Y208" i="17"/>
  <c r="Z209" i="17"/>
  <c r="X211" i="17"/>
  <c r="Y212" i="17"/>
  <c r="Z213" i="17"/>
  <c r="X216" i="17"/>
  <c r="Y217" i="17"/>
  <c r="Z218" i="17"/>
  <c r="X220" i="17"/>
  <c r="Y221" i="17"/>
  <c r="Z222" i="17"/>
  <c r="X224" i="17"/>
  <c r="Y225" i="17"/>
  <c r="Z226" i="17"/>
  <c r="X228" i="17"/>
  <c r="Y229" i="17"/>
  <c r="Z230" i="17"/>
  <c r="X232" i="17"/>
  <c r="Y233" i="17"/>
  <c r="Z234" i="17"/>
  <c r="X236" i="17"/>
  <c r="Y237" i="17"/>
  <c r="Z238" i="17"/>
  <c r="X240" i="17"/>
  <c r="Y241" i="17"/>
  <c r="Z242" i="17"/>
  <c r="X244" i="17"/>
  <c r="Y245" i="17"/>
  <c r="Z246" i="17"/>
  <c r="X248" i="17"/>
  <c r="Y249" i="17"/>
  <c r="Z250" i="17"/>
  <c r="X252" i="17"/>
  <c r="Y253" i="17"/>
  <c r="Z254" i="17"/>
  <c r="Z4" i="17"/>
  <c r="Y6" i="17"/>
  <c r="Y8" i="17"/>
  <c r="X10" i="17"/>
  <c r="Z11" i="17"/>
  <c r="X5" i="17"/>
  <c r="Z8" i="17"/>
  <c r="Y12" i="17"/>
  <c r="Y14" i="17"/>
  <c r="X17" i="17"/>
  <c r="Y19" i="17"/>
  <c r="Z21" i="17"/>
  <c r="Y24" i="17"/>
  <c r="Y26" i="17"/>
  <c r="Z28" i="17"/>
  <c r="Y31" i="17"/>
  <c r="Z33" i="17"/>
  <c r="Z35" i="17"/>
  <c r="Y38" i="17"/>
  <c r="Z40" i="17"/>
  <c r="X43" i="17"/>
  <c r="Z45" i="17"/>
  <c r="Z47" i="17"/>
  <c r="X50" i="17"/>
  <c r="Z53" i="17"/>
  <c r="X56" i="17"/>
  <c r="X58" i="17"/>
  <c r="Z61" i="17"/>
  <c r="X64" i="17"/>
  <c r="Y66" i="17"/>
  <c r="X69" i="17"/>
  <c r="X71" i="17"/>
  <c r="Y73" i="17"/>
  <c r="X76" i="17"/>
  <c r="Y78" i="17"/>
  <c r="Y80" i="17"/>
  <c r="X83" i="17"/>
  <c r="Y85" i="17"/>
  <c r="Z87" i="17"/>
  <c r="Y90" i="17"/>
  <c r="Y92" i="17"/>
  <c r="Z94" i="17"/>
  <c r="Y97" i="17"/>
  <c r="Z99" i="17"/>
  <c r="Z101" i="17"/>
  <c r="Y104" i="17"/>
  <c r="Z107" i="17"/>
  <c r="X110" i="17"/>
  <c r="Z112" i="17"/>
  <c r="Z114" i="17"/>
  <c r="X117" i="17"/>
  <c r="Z119" i="17"/>
  <c r="Y121" i="17"/>
  <c r="X123" i="17"/>
  <c r="X125" i="17"/>
  <c r="Z126" i="17"/>
  <c r="Y128" i="17"/>
  <c r="Y130" i="17"/>
  <c r="X132" i="17"/>
  <c r="Z133" i="17"/>
  <c r="Z135" i="17"/>
  <c r="Y137" i="17"/>
  <c r="X139" i="17"/>
  <c r="X141" i="17"/>
  <c r="Z142" i="17"/>
  <c r="Y144" i="17"/>
  <c r="Y146" i="17"/>
  <c r="X148" i="17"/>
  <c r="Z149" i="17"/>
  <c r="Z151" i="17"/>
  <c r="Y153" i="17"/>
  <c r="X155" i="17"/>
  <c r="X157" i="17"/>
  <c r="Z158" i="17"/>
  <c r="Y160" i="17"/>
  <c r="Y162" i="17"/>
  <c r="X164" i="17"/>
  <c r="Z165" i="17"/>
  <c r="Z167" i="17"/>
  <c r="Y169" i="17"/>
  <c r="X171" i="17"/>
  <c r="X173" i="17"/>
  <c r="Z174" i="17"/>
  <c r="Y176" i="17"/>
  <c r="Y178" i="17"/>
  <c r="X180" i="17"/>
  <c r="Z181" i="17"/>
  <c r="Z183" i="17"/>
  <c r="Y185" i="17"/>
  <c r="X187" i="17"/>
  <c r="X189" i="17"/>
  <c r="Z190" i="17"/>
  <c r="Y192" i="17"/>
  <c r="Y194" i="17"/>
  <c r="X196" i="17"/>
  <c r="Z197" i="17"/>
  <c r="Z199" i="17"/>
  <c r="Y201" i="17"/>
  <c r="X204" i="17"/>
  <c r="X206" i="17"/>
  <c r="Z207" i="17"/>
  <c r="Y209" i="17"/>
  <c r="Y211" i="17"/>
  <c r="X213" i="17"/>
  <c r="Z214" i="17"/>
  <c r="Z217" i="17"/>
  <c r="Y219" i="17"/>
  <c r="X221" i="17"/>
  <c r="X223" i="17"/>
  <c r="Z224" i="17"/>
  <c r="Y226" i="17"/>
  <c r="Y228" i="17"/>
  <c r="X230" i="17"/>
  <c r="Z231" i="17"/>
  <c r="Z233" i="17"/>
  <c r="Y235" i="17"/>
  <c r="X237" i="17"/>
  <c r="X239" i="17"/>
  <c r="Z240" i="17"/>
  <c r="Y242" i="17"/>
  <c r="Y244" i="17"/>
  <c r="X246" i="17"/>
  <c r="Z247" i="17"/>
  <c r="Z249" i="17"/>
  <c r="Y251" i="17"/>
  <c r="X253" i="17"/>
  <c r="X255" i="17"/>
  <c r="X259" i="17" s="1"/>
  <c r="Z5" i="17"/>
  <c r="X9" i="17"/>
  <c r="Z12" i="17"/>
  <c r="Y15" i="17"/>
  <c r="Z17" i="17"/>
  <c r="Z19" i="17"/>
  <c r="Y22" i="17"/>
  <c r="Z24" i="17"/>
  <c r="X27" i="17"/>
  <c r="Z29" i="17"/>
  <c r="Z31" i="17"/>
  <c r="X34" i="17"/>
  <c r="Z36" i="17"/>
  <c r="X39" i="17"/>
  <c r="X41" i="17"/>
  <c r="Z43" i="17"/>
  <c r="X46" i="17"/>
  <c r="Y48" i="17"/>
  <c r="X52" i="17"/>
  <c r="X54" i="17"/>
  <c r="Y56" i="17"/>
  <c r="X59" i="17"/>
  <c r="Y62" i="17"/>
  <c r="Y64" i="17"/>
  <c r="X67" i="17"/>
  <c r="Y69" i="17"/>
  <c r="Z71" i="17"/>
  <c r="Y74" i="17"/>
  <c r="Y76" i="17"/>
  <c r="Z78" i="17"/>
  <c r="Y81" i="17"/>
  <c r="Z83" i="17"/>
  <c r="Z85" i="17"/>
  <c r="Y88" i="17"/>
  <c r="Z90" i="17"/>
  <c r="X93" i="17"/>
  <c r="Z95" i="17"/>
  <c r="Z97" i="17"/>
  <c r="X100" i="17"/>
  <c r="Z102" i="17"/>
  <c r="X105" i="17"/>
  <c r="X108" i="17"/>
  <c r="Z110" i="17"/>
  <c r="X113" i="17"/>
  <c r="Y115" i="17"/>
  <c r="X118" i="17"/>
  <c r="X120" i="17"/>
  <c r="Z121" i="17"/>
  <c r="Z123" i="17"/>
  <c r="Y125" i="17"/>
  <c r="X127" i="17"/>
  <c r="X129" i="17"/>
  <c r="Z130" i="17"/>
  <c r="Y132" i="17"/>
  <c r="Y134" i="17"/>
  <c r="X136" i="17"/>
  <c r="Z137" i="17"/>
  <c r="Z139" i="17"/>
  <c r="Y141" i="17"/>
  <c r="X143" i="17"/>
  <c r="X145" i="17"/>
  <c r="Z146" i="17"/>
  <c r="Y148" i="17"/>
  <c r="Y150" i="17"/>
  <c r="X152" i="17"/>
  <c r="Z153" i="17"/>
  <c r="Z155" i="17"/>
  <c r="Y157" i="17"/>
  <c r="X159" i="17"/>
  <c r="X161" i="17"/>
  <c r="Z162" i="17"/>
  <c r="Y164" i="17"/>
  <c r="Y166" i="17"/>
  <c r="X168" i="17"/>
  <c r="Z169" i="17"/>
  <c r="Z171" i="17"/>
  <c r="Y173" i="17"/>
  <c r="X175" i="17"/>
  <c r="X177" i="17"/>
  <c r="Z178" i="17"/>
  <c r="Y180" i="17"/>
  <c r="Y182" i="17"/>
  <c r="X184" i="17"/>
  <c r="Z185" i="17"/>
  <c r="Z187" i="17"/>
  <c r="Y189" i="17"/>
  <c r="X191" i="17"/>
  <c r="X193" i="17"/>
  <c r="Z194" i="17"/>
  <c r="Y196" i="17"/>
  <c r="Y198" i="17"/>
  <c r="X200" i="17"/>
  <c r="Z201" i="17"/>
  <c r="Z204" i="17"/>
  <c r="Y206" i="17"/>
  <c r="X208" i="17"/>
  <c r="X210" i="17"/>
  <c r="Z211" i="17"/>
  <c r="Y213" i="17"/>
  <c r="Y216" i="17"/>
  <c r="X218" i="17"/>
  <c r="Z219" i="17"/>
  <c r="Z221" i="17"/>
  <c r="Y223" i="17"/>
  <c r="X225" i="17"/>
  <c r="X227" i="17"/>
  <c r="Z228" i="17"/>
  <c r="Y230" i="17"/>
  <c r="Y232" i="17"/>
  <c r="X234" i="17"/>
  <c r="Z235" i="17"/>
  <c r="Z237" i="17"/>
  <c r="Y239" i="17"/>
  <c r="X241" i="17"/>
  <c r="X243" i="17"/>
  <c r="Z244" i="17"/>
  <c r="Y246" i="17"/>
  <c r="Y248" i="17"/>
  <c r="X250" i="17"/>
  <c r="Z251" i="17"/>
  <c r="Z253" i="17"/>
  <c r="Y255" i="17"/>
  <c r="Y259" i="17" s="1"/>
  <c r="X7" i="17"/>
  <c r="Y10" i="17"/>
  <c r="Z13" i="17"/>
  <c r="Z15" i="17"/>
  <c r="X18" i="17"/>
  <c r="Z20" i="17"/>
  <c r="X23" i="17"/>
  <c r="X25" i="17"/>
  <c r="Z27" i="17"/>
  <c r="X30" i="17"/>
  <c r="Y32" i="17"/>
  <c r="X35" i="17"/>
  <c r="X37" i="17"/>
  <c r="Y39" i="17"/>
  <c r="X42" i="17"/>
  <c r="Y44" i="17"/>
  <c r="Y46" i="17"/>
  <c r="X49" i="17"/>
  <c r="Y52" i="17"/>
  <c r="Z54" i="17"/>
  <c r="Y57" i="17"/>
  <c r="Y59" i="17"/>
  <c r="Z62" i="17"/>
  <c r="Y65" i="17"/>
  <c r="Z67" i="17"/>
  <c r="Z69" i="17"/>
  <c r="Y72" i="17"/>
  <c r="Z74" i="17"/>
  <c r="X77" i="17"/>
  <c r="Z79" i="17"/>
  <c r="Z81" i="17"/>
  <c r="X84" i="17"/>
  <c r="Z86" i="17"/>
  <c r="X89" i="17"/>
  <c r="X91" i="17"/>
  <c r="Z93" i="17"/>
  <c r="X96" i="17"/>
  <c r="Y98" i="17"/>
  <c r="X101" i="17"/>
  <c r="X103" i="17"/>
  <c r="Y105" i="17"/>
  <c r="X109" i="17"/>
  <c r="Y111" i="17"/>
  <c r="Y113" i="17"/>
  <c r="X116" i="17"/>
  <c r="Y118" i="17"/>
  <c r="Y120" i="17"/>
  <c r="Y122" i="17"/>
  <c r="X124" i="17"/>
  <c r="Z125" i="17"/>
  <c r="Z127" i="17"/>
  <c r="Y129" i="17"/>
  <c r="X131" i="17"/>
  <c r="X133" i="17"/>
  <c r="Z134" i="17"/>
  <c r="Y136" i="17"/>
  <c r="Y138" i="17"/>
  <c r="X140" i="17"/>
  <c r="Z141" i="17"/>
  <c r="Z143" i="17"/>
  <c r="Y145" i="17"/>
  <c r="X147" i="17"/>
  <c r="X149" i="17"/>
  <c r="Z150" i="17"/>
  <c r="Y152" i="17"/>
  <c r="Y154" i="17"/>
  <c r="X156" i="17"/>
  <c r="Z157" i="17"/>
  <c r="Z159" i="17"/>
  <c r="Y161" i="17"/>
  <c r="X163" i="17"/>
  <c r="X165" i="17"/>
  <c r="Z166" i="17"/>
  <c r="Y168" i="17"/>
  <c r="Y170" i="17"/>
  <c r="X172" i="17"/>
  <c r="Z173" i="17"/>
  <c r="Z175" i="17"/>
  <c r="Y177" i="17"/>
  <c r="X179" i="17"/>
  <c r="X181" i="17"/>
  <c r="Z182" i="17"/>
  <c r="Y184" i="17"/>
  <c r="Y186" i="17"/>
  <c r="X188" i="17"/>
  <c r="Z189" i="17"/>
  <c r="Z191" i="17"/>
  <c r="Y193" i="17"/>
  <c r="X195" i="17"/>
  <c r="X197" i="17"/>
  <c r="Z198" i="17"/>
  <c r="Y200" i="17"/>
  <c r="Y202" i="17"/>
  <c r="X205" i="17"/>
  <c r="Z206" i="17"/>
  <c r="Z208" i="17"/>
  <c r="Y210" i="17"/>
  <c r="Y7" i="17"/>
  <c r="X19" i="17"/>
  <c r="Y28" i="17"/>
  <c r="Z37" i="17"/>
  <c r="Y47" i="17"/>
  <c r="Z57" i="17"/>
  <c r="X68" i="17"/>
  <c r="Z77" i="17"/>
  <c r="X87" i="17"/>
  <c r="Y96" i="17"/>
  <c r="Y107" i="17"/>
  <c r="Z116" i="17"/>
  <c r="Y124" i="17"/>
  <c r="Z131" i="17"/>
  <c r="Z138" i="17"/>
  <c r="Z145" i="17"/>
  <c r="X153" i="17"/>
  <c r="X160" i="17"/>
  <c r="X167" i="17"/>
  <c r="Y174" i="17"/>
  <c r="Y181" i="17"/>
  <c r="Y188" i="17"/>
  <c r="Z195" i="17"/>
  <c r="Z202" i="17"/>
  <c r="Z210" i="17"/>
  <c r="Y214" i="17"/>
  <c r="X219" i="17"/>
  <c r="Y222" i="17"/>
  <c r="X226" i="17"/>
  <c r="Z229" i="17"/>
  <c r="X233" i="17"/>
  <c r="Z236" i="17"/>
  <c r="Y240" i="17"/>
  <c r="Z243" i="17"/>
  <c r="Y247" i="17"/>
  <c r="X251" i="17"/>
  <c r="Y254" i="17"/>
  <c r="Y42" i="17"/>
  <c r="Z63" i="17"/>
  <c r="Y82" i="17"/>
  <c r="Y101" i="17"/>
  <c r="X121" i="17"/>
  <c r="X135" i="17"/>
  <c r="Y149" i="17"/>
  <c r="Z163" i="17"/>
  <c r="Z177" i="17"/>
  <c r="X192" i="17"/>
  <c r="Y207" i="17"/>
  <c r="X217" i="17"/>
  <c r="Y224" i="17"/>
  <c r="Y231" i="17"/>
  <c r="Y238" i="17"/>
  <c r="Z245" i="17"/>
  <c r="Z252" i="17"/>
  <c r="Y16" i="17"/>
  <c r="X26" i="17"/>
  <c r="Y35" i="17"/>
  <c r="Z44" i="17"/>
  <c r="Z65" i="17"/>
  <c r="X85" i="17"/>
  <c r="Z103" i="17"/>
  <c r="Z122" i="17"/>
  <c r="X137" i="17"/>
  <c r="X151" i="17"/>
  <c r="Y165" i="17"/>
  <c r="Z179" i="17"/>
  <c r="Z193" i="17"/>
  <c r="X201" i="17"/>
  <c r="X214" i="17"/>
  <c r="X222" i="17"/>
  <c r="X229" i="17"/>
  <c r="Y236" i="17"/>
  <c r="Y243" i="17"/>
  <c r="Y250" i="17"/>
  <c r="X11" i="17"/>
  <c r="X21" i="17"/>
  <c r="Y30" i="17"/>
  <c r="Y40" i="17"/>
  <c r="Z49" i="17"/>
  <c r="X61" i="17"/>
  <c r="Z70" i="17"/>
  <c r="X80" i="17"/>
  <c r="Y89" i="17"/>
  <c r="X99" i="17"/>
  <c r="Y109" i="17"/>
  <c r="Z118" i="17"/>
  <c r="Y126" i="17"/>
  <c r="Y133" i="17"/>
  <c r="Y140" i="17"/>
  <c r="Z147" i="17"/>
  <c r="Z154" i="17"/>
  <c r="Z161" i="17"/>
  <c r="X169" i="17"/>
  <c r="X176" i="17"/>
  <c r="X183" i="17"/>
  <c r="Y190" i="17"/>
  <c r="Y197" i="17"/>
  <c r="Y205" i="17"/>
  <c r="X212" i="17"/>
  <c r="Z216" i="17"/>
  <c r="Y220" i="17"/>
  <c r="Z223" i="17"/>
  <c r="Y227" i="17"/>
  <c r="X231" i="17"/>
  <c r="Y234" i="17"/>
  <c r="X238" i="17"/>
  <c r="Z241" i="17"/>
  <c r="X245" i="17"/>
  <c r="Z248" i="17"/>
  <c r="Y252" i="17"/>
  <c r="Z255" i="17"/>
  <c r="Z259" i="17" s="1"/>
  <c r="X14" i="17"/>
  <c r="Y23" i="17"/>
  <c r="X33" i="17"/>
  <c r="Z52" i="17"/>
  <c r="X73" i="17"/>
  <c r="X92" i="17"/>
  <c r="Z111" i="17"/>
  <c r="X128" i="17"/>
  <c r="Y142" i="17"/>
  <c r="Y156" i="17"/>
  <c r="Z170" i="17"/>
  <c r="X185" i="17"/>
  <c r="X199" i="17"/>
  <c r="Z212" i="17"/>
  <c r="Z220" i="17"/>
  <c r="Z227" i="17"/>
  <c r="X235" i="17"/>
  <c r="X242" i="17"/>
  <c r="X249" i="17"/>
  <c r="Y55" i="17"/>
  <c r="X75" i="17"/>
  <c r="Y94" i="17"/>
  <c r="Y114" i="17"/>
  <c r="Z129" i="17"/>
  <c r="X144" i="17"/>
  <c r="Y158" i="17"/>
  <c r="Y172" i="17"/>
  <c r="Z186" i="17"/>
  <c r="X209" i="17"/>
  <c r="Y218" i="17"/>
  <c r="Z225" i="17"/>
  <c r="Z232" i="17"/>
  <c r="Z239" i="17"/>
  <c r="X247" i="17"/>
  <c r="X254" i="17"/>
  <c r="U232" i="17"/>
  <c r="W255" i="17"/>
  <c r="W259" i="17" s="1"/>
  <c r="W232" i="17"/>
  <c r="V232" i="17"/>
  <c r="T232" i="17"/>
  <c r="R255" i="17"/>
  <c r="R259" i="17" s="1"/>
  <c r="R232" i="17"/>
  <c r="S232" i="17"/>
  <c r="U154" i="17"/>
  <c r="U255" i="17"/>
  <c r="U259" i="17" s="1"/>
  <c r="S154" i="17"/>
  <c r="S255" i="17"/>
  <c r="S259" i="17" s="1"/>
  <c r="V154" i="17"/>
  <c r="V255" i="17"/>
  <c r="V259" i="17" s="1"/>
  <c r="T154" i="17"/>
  <c r="T255" i="17"/>
  <c r="T259" i="17" s="1"/>
  <c r="R71" i="17"/>
  <c r="R154" i="17"/>
  <c r="W71" i="17"/>
  <c r="W154" i="17"/>
  <c r="S235" i="17"/>
  <c r="S71" i="17"/>
  <c r="T172" i="17"/>
  <c r="T71" i="17"/>
  <c r="U130" i="17"/>
  <c r="U71" i="17"/>
  <c r="V118" i="17"/>
  <c r="V71" i="17"/>
  <c r="R68" i="17"/>
  <c r="AX263" i="2"/>
  <c r="AX265" i="2"/>
  <c r="W167" i="17"/>
  <c r="W192" i="17"/>
  <c r="T87" i="17"/>
  <c r="T33" i="17"/>
  <c r="T117" i="17"/>
  <c r="T205" i="17"/>
  <c r="T12" i="17"/>
  <c r="T221" i="17"/>
  <c r="T85" i="17"/>
  <c r="V114" i="17"/>
  <c r="T190" i="17"/>
  <c r="R13" i="17"/>
  <c r="V43" i="17"/>
  <c r="T4" i="17"/>
  <c r="T26" i="17"/>
  <c r="R225" i="17"/>
  <c r="T79" i="17"/>
  <c r="V108" i="17"/>
  <c r="T178" i="17"/>
  <c r="T14" i="17"/>
  <c r="T35" i="17"/>
  <c r="T226" i="17"/>
  <c r="V153" i="17"/>
  <c r="S6" i="17"/>
  <c r="W223" i="17"/>
  <c r="S16" i="17"/>
  <c r="W19" i="17"/>
  <c r="W24" i="17"/>
  <c r="W41" i="17"/>
  <c r="S54" i="17"/>
  <c r="S58" i="17"/>
  <c r="W62" i="17"/>
  <c r="S69" i="17"/>
  <c r="S76" i="17"/>
  <c r="S82" i="17"/>
  <c r="W92" i="17"/>
  <c r="W100" i="17"/>
  <c r="S247" i="17"/>
  <c r="W134" i="17"/>
  <c r="W164" i="17"/>
  <c r="W213" i="17"/>
  <c r="V5" i="17"/>
  <c r="V8" i="17"/>
  <c r="V15" i="17"/>
  <c r="V18" i="17"/>
  <c r="W230" i="17"/>
  <c r="R30" i="17"/>
  <c r="S33" i="17"/>
  <c r="V36" i="17"/>
  <c r="R40" i="17"/>
  <c r="W231" i="17"/>
  <c r="R52" i="17"/>
  <c r="V61" i="17"/>
  <c r="W67" i="17"/>
  <c r="W74" i="17"/>
  <c r="S87" i="17"/>
  <c r="R92" i="17"/>
  <c r="S98" i="17"/>
  <c r="S113" i="17"/>
  <c r="W120" i="17"/>
  <c r="W132" i="17"/>
  <c r="V147" i="17"/>
  <c r="S161" i="17"/>
  <c r="S220" i="17"/>
  <c r="S7" i="17"/>
  <c r="W9" i="17"/>
  <c r="S12" i="17"/>
  <c r="S17" i="17"/>
  <c r="W21" i="17"/>
  <c r="S26" i="17"/>
  <c r="S29" i="17"/>
  <c r="V222" i="17"/>
  <c r="R231" i="17"/>
  <c r="S245" i="17"/>
  <c r="W56" i="17"/>
  <c r="W248" i="17"/>
  <c r="W66" i="17"/>
  <c r="V72" i="17"/>
  <c r="S79" i="17"/>
  <c r="V90" i="17"/>
  <c r="W97" i="17"/>
  <c r="R112" i="17"/>
  <c r="S128" i="17"/>
  <c r="W145" i="17"/>
  <c r="S160" i="17"/>
  <c r="S170" i="17"/>
  <c r="R4" i="17"/>
  <c r="R229" i="17"/>
  <c r="R233" i="17"/>
  <c r="V11" i="17"/>
  <c r="S14" i="17"/>
  <c r="R20" i="17"/>
  <c r="V25" i="17"/>
  <c r="S35" i="17"/>
  <c r="V37" i="17"/>
  <c r="V42" i="17"/>
  <c r="T45" i="17"/>
  <c r="V56" i="17"/>
  <c r="T58" i="17"/>
  <c r="T63" i="17"/>
  <c r="S77" i="17"/>
  <c r="W84" i="17"/>
  <c r="W89" i="17"/>
  <c r="T95" i="17"/>
  <c r="S228" i="17"/>
  <c r="W109" i="17"/>
  <c r="W114" i="17"/>
  <c r="S126" i="17"/>
  <c r="S138" i="17"/>
  <c r="S155" i="17"/>
  <c r="T166" i="17"/>
  <c r="S185" i="17"/>
  <c r="BP115" i="2"/>
  <c r="BP116" i="2" s="1"/>
  <c r="BG116" i="2"/>
  <c r="U10" i="17"/>
  <c r="U22" i="17"/>
  <c r="U48" i="17"/>
  <c r="U138" i="17"/>
  <c r="U8" i="17"/>
  <c r="U18" i="17"/>
  <c r="T230" i="17"/>
  <c r="T24" i="17"/>
  <c r="T28" i="17"/>
  <c r="T30" i="17"/>
  <c r="U222" i="17"/>
  <c r="T39" i="17"/>
  <c r="T41" i="17"/>
  <c r="T44" i="17"/>
  <c r="T50" i="17"/>
  <c r="T53" i="17"/>
  <c r="T81" i="17"/>
  <c r="U94" i="17"/>
  <c r="T175" i="17"/>
  <c r="T240" i="17"/>
  <c r="U5" i="17"/>
  <c r="W6" i="17"/>
  <c r="W7" i="17"/>
  <c r="T223" i="17"/>
  <c r="T9" i="17"/>
  <c r="U15" i="17"/>
  <c r="W16" i="17"/>
  <c r="W17" i="17"/>
  <c r="T19" i="17"/>
  <c r="T21" i="17"/>
  <c r="S230" i="17"/>
  <c r="S24" i="17"/>
  <c r="T27" i="17"/>
  <c r="W31" i="17"/>
  <c r="T244" i="17"/>
  <c r="T34" i="17"/>
  <c r="T36" i="17"/>
  <c r="U37" i="17"/>
  <c r="S39" i="17"/>
  <c r="S41" i="17"/>
  <c r="T46" i="17"/>
  <c r="S50" i="17"/>
  <c r="S53" i="17"/>
  <c r="S57" i="17"/>
  <c r="T248" i="17"/>
  <c r="W219" i="17"/>
  <c r="T65" i="17"/>
  <c r="W68" i="17"/>
  <c r="U72" i="17"/>
  <c r="T75" i="17"/>
  <c r="W252" i="17"/>
  <c r="S81" i="17"/>
  <c r="W83" i="17"/>
  <c r="S86" i="17"/>
  <c r="T89" i="17"/>
  <c r="W91" i="17"/>
  <c r="S94" i="17"/>
  <c r="W236" i="17"/>
  <c r="W99" i="17"/>
  <c r="W227" i="17"/>
  <c r="U108" i="17"/>
  <c r="T111" i="17"/>
  <c r="T119" i="17"/>
  <c r="T124" i="17"/>
  <c r="W130" i="17"/>
  <c r="T136" i="17"/>
  <c r="T141" i="17"/>
  <c r="S151" i="17"/>
  <c r="S158" i="17"/>
  <c r="W162" i="17"/>
  <c r="T168" i="17"/>
  <c r="U174" i="17"/>
  <c r="S183" i="17"/>
  <c r="T195" i="17"/>
  <c r="T213" i="17"/>
  <c r="W4" i="17"/>
  <c r="T6" i="17"/>
  <c r="T7" i="17"/>
  <c r="S223" i="17"/>
  <c r="S9" i="17"/>
  <c r="V10" i="17"/>
  <c r="R224" i="17"/>
  <c r="U11" i="17"/>
  <c r="W12" i="17"/>
  <c r="W14" i="17"/>
  <c r="T16" i="17"/>
  <c r="T17" i="17"/>
  <c r="S19" i="17"/>
  <c r="S21" i="17"/>
  <c r="V22" i="17"/>
  <c r="R23" i="17"/>
  <c r="U25" i="17"/>
  <c r="W26" i="17"/>
  <c r="T29" i="17"/>
  <c r="R31" i="17"/>
  <c r="T32" i="17"/>
  <c r="R34" i="17"/>
  <c r="W35" i="17"/>
  <c r="W225" i="17"/>
  <c r="T38" i="17"/>
  <c r="T40" i="17"/>
  <c r="T42" i="17"/>
  <c r="U43" i="17"/>
  <c r="S46" i="17"/>
  <c r="W48" i="17"/>
  <c r="S52" i="17"/>
  <c r="W55" i="17"/>
  <c r="W226" i="17"/>
  <c r="S59" i="17"/>
  <c r="W61" i="17"/>
  <c r="S64" i="17"/>
  <c r="T70" i="17"/>
  <c r="S75" i="17"/>
  <c r="V250" i="17"/>
  <c r="S80" i="17"/>
  <c r="U83" i="17"/>
  <c r="W85" i="17"/>
  <c r="S88" i="17"/>
  <c r="W90" i="17"/>
  <c r="T93" i="17"/>
  <c r="W96" i="17"/>
  <c r="S99" i="17"/>
  <c r="T227" i="17"/>
  <c r="S107" i="17"/>
  <c r="S110" i="17"/>
  <c r="T113" i="17"/>
  <c r="W121" i="17"/>
  <c r="W135" i="17"/>
  <c r="W140" i="17"/>
  <c r="W148" i="17"/>
  <c r="W156" i="17"/>
  <c r="T161" i="17"/>
  <c r="S179" i="17"/>
  <c r="S195" i="17"/>
  <c r="U213" i="17"/>
  <c r="U212" i="17"/>
  <c r="U235" i="17"/>
  <c r="U210" i="17"/>
  <c r="U208" i="17"/>
  <c r="U206" i="17"/>
  <c r="U205" i="17"/>
  <c r="U204" i="17"/>
  <c r="U240" i="17"/>
  <c r="U238" i="17"/>
  <c r="U201" i="17"/>
  <c r="U199" i="17"/>
  <c r="U197" i="17"/>
  <c r="U237" i="17"/>
  <c r="U195" i="17"/>
  <c r="U193" i="17"/>
  <c r="U190" i="17"/>
  <c r="U189" i="17"/>
  <c r="U187" i="17"/>
  <c r="U185" i="17"/>
  <c r="U183" i="17"/>
  <c r="U181" i="17"/>
  <c r="U179" i="17"/>
  <c r="U177" i="17"/>
  <c r="U175" i="17"/>
  <c r="U173" i="17"/>
  <c r="U249" i="17"/>
  <c r="U254" i="17"/>
  <c r="U194" i="17"/>
  <c r="U180" i="17"/>
  <c r="U178" i="17"/>
  <c r="U169" i="17"/>
  <c r="U168" i="17"/>
  <c r="U162" i="17"/>
  <c r="U161" i="17"/>
  <c r="U153" i="17"/>
  <c r="U152" i="17"/>
  <c r="U145" i="17"/>
  <c r="U144" i="17"/>
  <c r="U216" i="17"/>
  <c r="U140" i="17"/>
  <c r="U133" i="17"/>
  <c r="U253" i="17"/>
  <c r="U211" i="17"/>
  <c r="U241" i="17"/>
  <c r="U182" i="17"/>
  <c r="U176" i="17"/>
  <c r="U170" i="17"/>
  <c r="U164" i="17"/>
  <c r="U163" i="17"/>
  <c r="U159" i="17"/>
  <c r="U158" i="17"/>
  <c r="U151" i="17"/>
  <c r="U217" i="17"/>
  <c r="U136" i="17"/>
  <c r="U135" i="17"/>
  <c r="U129" i="17"/>
  <c r="U128" i="17"/>
  <c r="U121" i="17"/>
  <c r="U247" i="17"/>
  <c r="U214" i="17"/>
  <c r="U234" i="17"/>
  <c r="U200" i="17"/>
  <c r="U186" i="17"/>
  <c r="U167" i="17"/>
  <c r="U160" i="17"/>
  <c r="U157" i="17"/>
  <c r="U148" i="17"/>
  <c r="U141" i="17"/>
  <c r="U127" i="17"/>
  <c r="U115" i="17"/>
  <c r="U114" i="17"/>
  <c r="U113" i="17"/>
  <c r="U246" i="17"/>
  <c r="U100" i="17"/>
  <c r="U99" i="17"/>
  <c r="U191" i="17"/>
  <c r="U188" i="17"/>
  <c r="U184" i="17"/>
  <c r="U220" i="17"/>
  <c r="U251" i="17"/>
  <c r="U155" i="17"/>
  <c r="U150" i="17"/>
  <c r="U139" i="17"/>
  <c r="U137" i="17"/>
  <c r="U125" i="17"/>
  <c r="U118" i="17"/>
  <c r="U111" i="17"/>
  <c r="U110" i="17"/>
  <c r="U104" i="17"/>
  <c r="U97" i="17"/>
  <c r="U236" i="17"/>
  <c r="U90" i="17"/>
  <c r="U89" i="17"/>
  <c r="U82" i="17"/>
  <c r="U81" i="17"/>
  <c r="U76" i="17"/>
  <c r="U75" i="17"/>
  <c r="U68" i="17"/>
  <c r="U67" i="17"/>
  <c r="U61" i="17"/>
  <c r="U248" i="17"/>
  <c r="U54" i="17"/>
  <c r="U53" i="17"/>
  <c r="U46" i="17"/>
  <c r="U44" i="17"/>
  <c r="U231" i="17"/>
  <c r="U41" i="17"/>
  <c r="U39" i="17"/>
  <c r="U221" i="17"/>
  <c r="U225" i="17"/>
  <c r="U35" i="17"/>
  <c r="U33" i="17"/>
  <c r="U32" i="17"/>
  <c r="U31" i="17"/>
  <c r="U29" i="17"/>
  <c r="U27" i="17"/>
  <c r="U209" i="17"/>
  <c r="U202" i="17"/>
  <c r="U196" i="17"/>
  <c r="U171" i="17"/>
  <c r="U166" i="17"/>
  <c r="U147" i="17"/>
  <c r="U142" i="17"/>
  <c r="U134" i="17"/>
  <c r="U123" i="17"/>
  <c r="U120" i="17"/>
  <c r="U112" i="17"/>
  <c r="U109" i="17"/>
  <c r="U227" i="17"/>
  <c r="U91" i="17"/>
  <c r="U85" i="17"/>
  <c r="U84" i="17"/>
  <c r="U79" i="17"/>
  <c r="U78" i="17"/>
  <c r="U74" i="17"/>
  <c r="U219" i="17"/>
  <c r="U226" i="17"/>
  <c r="U56" i="17"/>
  <c r="U50" i="17"/>
  <c r="U49" i="17"/>
  <c r="U42" i="17"/>
  <c r="U36" i="17"/>
  <c r="U207" i="17"/>
  <c r="U172" i="17"/>
  <c r="U156" i="17"/>
  <c r="U149" i="17"/>
  <c r="U146" i="17"/>
  <c r="U143" i="17"/>
  <c r="U131" i="17"/>
  <c r="U119" i="17"/>
  <c r="U117" i="17"/>
  <c r="U107" i="17"/>
  <c r="U228" i="17"/>
  <c r="U98" i="17"/>
  <c r="U93" i="17"/>
  <c r="U92" i="17"/>
  <c r="U87" i="17"/>
  <c r="U86" i="17"/>
  <c r="U80" i="17"/>
  <c r="U69" i="17"/>
  <c r="U63" i="17"/>
  <c r="U62" i="17"/>
  <c r="U58" i="17"/>
  <c r="U57" i="17"/>
  <c r="U52" i="17"/>
  <c r="U40" i="17"/>
  <c r="U34" i="17"/>
  <c r="U30" i="17"/>
  <c r="U26" i="17"/>
  <c r="U24" i="17"/>
  <c r="U230" i="17"/>
  <c r="U21" i="17"/>
  <c r="U19" i="17"/>
  <c r="U17" i="17"/>
  <c r="U16" i="17"/>
  <c r="U14" i="17"/>
  <c r="U12" i="17"/>
  <c r="U9" i="17"/>
  <c r="U223" i="17"/>
  <c r="U7" i="17"/>
  <c r="U6" i="17"/>
  <c r="U4" i="17"/>
  <c r="U165" i="17"/>
  <c r="U242" i="17"/>
  <c r="U28" i="17"/>
  <c r="U244" i="17"/>
  <c r="U38" i="17"/>
  <c r="U45" i="17"/>
  <c r="U245" i="17"/>
  <c r="U59" i="17"/>
  <c r="U65" i="17"/>
  <c r="U252" i="17"/>
  <c r="U101" i="17"/>
  <c r="U102" i="17"/>
  <c r="U122" i="17"/>
  <c r="U126" i="17"/>
  <c r="U243" i="17"/>
  <c r="R213" i="17"/>
  <c r="R212" i="17"/>
  <c r="R235" i="17"/>
  <c r="R210" i="17"/>
  <c r="R208" i="17"/>
  <c r="R206" i="17"/>
  <c r="R205" i="17"/>
  <c r="R204" i="17"/>
  <c r="R240" i="17"/>
  <c r="R238" i="17"/>
  <c r="R201" i="17"/>
  <c r="R199" i="17"/>
  <c r="R197" i="17"/>
  <c r="R237" i="17"/>
  <c r="R195" i="17"/>
  <c r="R193" i="17"/>
  <c r="R190" i="17"/>
  <c r="R189" i="17"/>
  <c r="R187" i="17"/>
  <c r="R185" i="17"/>
  <c r="R183" i="17"/>
  <c r="R181" i="17"/>
  <c r="R179" i="17"/>
  <c r="R214" i="17"/>
  <c r="R211" i="17"/>
  <c r="R209" i="17"/>
  <c r="R249" i="17"/>
  <c r="R241" i="17"/>
  <c r="R202" i="17"/>
  <c r="R198" i="17"/>
  <c r="R191" i="17"/>
  <c r="R188" i="17"/>
  <c r="R184" i="17"/>
  <c r="R180" i="17"/>
  <c r="R177" i="17"/>
  <c r="R176" i="17"/>
  <c r="R172" i="17"/>
  <c r="R171" i="17"/>
  <c r="R170" i="17"/>
  <c r="R168" i="17"/>
  <c r="R166" i="17"/>
  <c r="R164" i="17"/>
  <c r="R242" i="17"/>
  <c r="R161" i="17"/>
  <c r="R159" i="17"/>
  <c r="R157" i="17"/>
  <c r="R155" i="17"/>
  <c r="R152" i="17"/>
  <c r="R150" i="17"/>
  <c r="R148" i="17"/>
  <c r="R146" i="17"/>
  <c r="R144" i="17"/>
  <c r="R243" i="17"/>
  <c r="R141" i="17"/>
  <c r="R217" i="17"/>
  <c r="R140" i="17"/>
  <c r="R138" i="17"/>
  <c r="R136" i="17"/>
  <c r="R134" i="17"/>
  <c r="R132" i="17"/>
  <c r="R130" i="17"/>
  <c r="R128" i="17"/>
  <c r="R126" i="17"/>
  <c r="R124" i="17"/>
  <c r="R122" i="17"/>
  <c r="R247" i="17"/>
  <c r="R119" i="17"/>
  <c r="R117" i="17"/>
  <c r="R115" i="17"/>
  <c r="R113" i="17"/>
  <c r="R111" i="17"/>
  <c r="R109" i="17"/>
  <c r="R107" i="17"/>
  <c r="R103" i="17"/>
  <c r="R227" i="17"/>
  <c r="R228" i="17"/>
  <c r="R99" i="17"/>
  <c r="R207" i="17"/>
  <c r="R196" i="17"/>
  <c r="R182" i="17"/>
  <c r="R175" i="17"/>
  <c r="R220" i="17"/>
  <c r="R165" i="17"/>
  <c r="R158" i="17"/>
  <c r="R149" i="17"/>
  <c r="R142" i="17"/>
  <c r="R137" i="17"/>
  <c r="R234" i="17"/>
  <c r="R239" i="17"/>
  <c r="R194" i="17"/>
  <c r="R178" i="17"/>
  <c r="R167" i="17"/>
  <c r="R162" i="17"/>
  <c r="R156" i="17"/>
  <c r="R139" i="17"/>
  <c r="R133" i="17"/>
  <c r="R125" i="17"/>
  <c r="R118" i="17"/>
  <c r="R169" i="17"/>
  <c r="R147" i="17"/>
  <c r="R218" i="17"/>
  <c r="R135" i="17"/>
  <c r="R131" i="17"/>
  <c r="R110" i="17"/>
  <c r="R102" i="17"/>
  <c r="R98" i="17"/>
  <c r="R236" i="17"/>
  <c r="R95" i="17"/>
  <c r="R93" i="17"/>
  <c r="R91" i="17"/>
  <c r="R89" i="17"/>
  <c r="R87" i="17"/>
  <c r="R85" i="17"/>
  <c r="R83" i="17"/>
  <c r="R81" i="17"/>
  <c r="R79" i="17"/>
  <c r="R252" i="17"/>
  <c r="R77" i="17"/>
  <c r="R75" i="17"/>
  <c r="R73" i="17"/>
  <c r="R70" i="17"/>
  <c r="R69" i="17"/>
  <c r="R67" i="17"/>
  <c r="R65" i="17"/>
  <c r="R63" i="17"/>
  <c r="R219" i="17"/>
  <c r="R248" i="17"/>
  <c r="R58" i="17"/>
  <c r="R226" i="17"/>
  <c r="R55" i="17"/>
  <c r="R53" i="17"/>
  <c r="R50" i="17"/>
  <c r="R48" i="17"/>
  <c r="R245" i="17"/>
  <c r="R253" i="17"/>
  <c r="R174" i="17"/>
  <c r="R163" i="17"/>
  <c r="R160" i="17"/>
  <c r="R127" i="17"/>
  <c r="R120" i="17"/>
  <c r="R114" i="17"/>
  <c r="R108" i="17"/>
  <c r="R94" i="17"/>
  <c r="R86" i="17"/>
  <c r="R78" i="17"/>
  <c r="R72" i="17"/>
  <c r="R64" i="17"/>
  <c r="R57" i="17"/>
  <c r="R49" i="17"/>
  <c r="R254" i="17"/>
  <c r="R173" i="17"/>
  <c r="R153" i="17"/>
  <c r="R116" i="17"/>
  <c r="R101" i="17"/>
  <c r="R88" i="17"/>
  <c r="R82" i="17"/>
  <c r="R250" i="17"/>
  <c r="R59" i="17"/>
  <c r="R54" i="17"/>
  <c r="R47" i="17"/>
  <c r="R46" i="17"/>
  <c r="R45" i="17"/>
  <c r="R39" i="17"/>
  <c r="R38" i="17"/>
  <c r="R33" i="17"/>
  <c r="R244" i="17"/>
  <c r="R29" i="17"/>
  <c r="R28" i="17"/>
  <c r="R26" i="17"/>
  <c r="R24" i="17"/>
  <c r="R230" i="17"/>
  <c r="R21" i="17"/>
  <c r="R19" i="17"/>
  <c r="R17" i="17"/>
  <c r="R16" i="17"/>
  <c r="R14" i="17"/>
  <c r="R12" i="17"/>
  <c r="R9" i="17"/>
  <c r="R223" i="17"/>
  <c r="R7" i="17"/>
  <c r="R6" i="17"/>
  <c r="R186" i="17"/>
  <c r="R123" i="17"/>
  <c r="R121" i="17"/>
  <c r="R246" i="17"/>
  <c r="R100" i="17"/>
  <c r="R96" i="17"/>
  <c r="R90" i="17"/>
  <c r="R84" i="17"/>
  <c r="R66" i="17"/>
  <c r="R61" i="17"/>
  <c r="R56" i="17"/>
  <c r="R44" i="17"/>
  <c r="R43" i="17"/>
  <c r="R221" i="17"/>
  <c r="R37" i="17"/>
  <c r="R32" i="17"/>
  <c r="R222" i="17"/>
  <c r="R27" i="17"/>
  <c r="R200" i="17"/>
  <c r="R251" i="17"/>
  <c r="V213" i="17"/>
  <c r="V212" i="17"/>
  <c r="V235" i="17"/>
  <c r="V210" i="17"/>
  <c r="V208" i="17"/>
  <c r="V206" i="17"/>
  <c r="V205" i="17"/>
  <c r="V204" i="17"/>
  <c r="V240" i="17"/>
  <c r="V238" i="17"/>
  <c r="V201" i="17"/>
  <c r="V199" i="17"/>
  <c r="V197" i="17"/>
  <c r="V237" i="17"/>
  <c r="V195" i="17"/>
  <c r="V193" i="17"/>
  <c r="V190" i="17"/>
  <c r="V189" i="17"/>
  <c r="V187" i="17"/>
  <c r="V185" i="17"/>
  <c r="V183" i="17"/>
  <c r="V181" i="17"/>
  <c r="V179" i="17"/>
  <c r="V253" i="17"/>
  <c r="V234" i="17"/>
  <c r="V207" i="17"/>
  <c r="V254" i="17"/>
  <c r="V239" i="17"/>
  <c r="V200" i="17"/>
  <c r="V196" i="17"/>
  <c r="V194" i="17"/>
  <c r="V186" i="17"/>
  <c r="V182" i="17"/>
  <c r="V178" i="17"/>
  <c r="V172" i="17"/>
  <c r="V171" i="17"/>
  <c r="V170" i="17"/>
  <c r="V168" i="17"/>
  <c r="V166" i="17"/>
  <c r="V164" i="17"/>
  <c r="V242" i="17"/>
  <c r="V161" i="17"/>
  <c r="V159" i="17"/>
  <c r="V157" i="17"/>
  <c r="V155" i="17"/>
  <c r="V152" i="17"/>
  <c r="V150" i="17"/>
  <c r="V148" i="17"/>
  <c r="V146" i="17"/>
  <c r="V144" i="17"/>
  <c r="V243" i="17"/>
  <c r="V141" i="17"/>
  <c r="V217" i="17"/>
  <c r="V140" i="17"/>
  <c r="V138" i="17"/>
  <c r="V136" i="17"/>
  <c r="V134" i="17"/>
  <c r="V132" i="17"/>
  <c r="V130" i="17"/>
  <c r="V128" i="17"/>
  <c r="V126" i="17"/>
  <c r="V124" i="17"/>
  <c r="V122" i="17"/>
  <c r="V247" i="17"/>
  <c r="V119" i="17"/>
  <c r="V117" i="17"/>
  <c r="V115" i="17"/>
  <c r="V113" i="17"/>
  <c r="V111" i="17"/>
  <c r="V109" i="17"/>
  <c r="V107" i="17"/>
  <c r="V103" i="17"/>
  <c r="V227" i="17"/>
  <c r="V228" i="17"/>
  <c r="V99" i="17"/>
  <c r="V214" i="17"/>
  <c r="V241" i="17"/>
  <c r="V191" i="17"/>
  <c r="V167" i="17"/>
  <c r="V160" i="17"/>
  <c r="V151" i="17"/>
  <c r="V143" i="17"/>
  <c r="V139" i="17"/>
  <c r="V184" i="17"/>
  <c r="V174" i="17"/>
  <c r="V251" i="17"/>
  <c r="V165" i="17"/>
  <c r="V145" i="17"/>
  <c r="V218" i="17"/>
  <c r="V137" i="17"/>
  <c r="V127" i="17"/>
  <c r="V120" i="17"/>
  <c r="V180" i="17"/>
  <c r="V177" i="17"/>
  <c r="V175" i="17"/>
  <c r="V173" i="17"/>
  <c r="V220" i="17"/>
  <c r="V216" i="17"/>
  <c r="V133" i="17"/>
  <c r="V121" i="17"/>
  <c r="V116" i="17"/>
  <c r="V112" i="17"/>
  <c r="V104" i="17"/>
  <c r="V98" i="17"/>
  <c r="V236" i="17"/>
  <c r="V95" i="17"/>
  <c r="V93" i="17"/>
  <c r="V91" i="17"/>
  <c r="V89" i="17"/>
  <c r="V87" i="17"/>
  <c r="V85" i="17"/>
  <c r="V83" i="17"/>
  <c r="V81" i="17"/>
  <c r="V79" i="17"/>
  <c r="V252" i="17"/>
  <c r="V77" i="17"/>
  <c r="V75" i="17"/>
  <c r="V73" i="17"/>
  <c r="V70" i="17"/>
  <c r="V69" i="17"/>
  <c r="V67" i="17"/>
  <c r="V65" i="17"/>
  <c r="V63" i="17"/>
  <c r="V219" i="17"/>
  <c r="V248" i="17"/>
  <c r="V58" i="17"/>
  <c r="V226" i="17"/>
  <c r="V55" i="17"/>
  <c r="V53" i="17"/>
  <c r="V50" i="17"/>
  <c r="V48" i="17"/>
  <c r="V245" i="17"/>
  <c r="V202" i="17"/>
  <c r="V198" i="17"/>
  <c r="V176" i="17"/>
  <c r="V169" i="17"/>
  <c r="V142" i="17"/>
  <c r="V135" i="17"/>
  <c r="V131" i="17"/>
  <c r="V123" i="17"/>
  <c r="V100" i="17"/>
  <c r="V96" i="17"/>
  <c r="V88" i="17"/>
  <c r="V80" i="17"/>
  <c r="V74" i="17"/>
  <c r="V66" i="17"/>
  <c r="V59" i="17"/>
  <c r="V52" i="17"/>
  <c r="V211" i="17"/>
  <c r="V162" i="17"/>
  <c r="V156" i="17"/>
  <c r="V149" i="17"/>
  <c r="V129" i="17"/>
  <c r="V125" i="17"/>
  <c r="V97" i="17"/>
  <c r="V92" i="17"/>
  <c r="V86" i="17"/>
  <c r="V68" i="17"/>
  <c r="V62" i="17"/>
  <c r="V57" i="17"/>
  <c r="V41" i="17"/>
  <c r="V40" i="17"/>
  <c r="V35" i="17"/>
  <c r="V34" i="17"/>
  <c r="V30" i="17"/>
  <c r="V26" i="17"/>
  <c r="V24" i="17"/>
  <c r="V230" i="17"/>
  <c r="V21" i="17"/>
  <c r="V19" i="17"/>
  <c r="V17" i="17"/>
  <c r="V16" i="17"/>
  <c r="V14" i="17"/>
  <c r="V12" i="17"/>
  <c r="V9" i="17"/>
  <c r="V223" i="17"/>
  <c r="V7" i="17"/>
  <c r="V6" i="17"/>
  <c r="V4" i="17"/>
  <c r="V163" i="17"/>
  <c r="V158" i="17"/>
  <c r="V110" i="17"/>
  <c r="V102" i="17"/>
  <c r="V94" i="17"/>
  <c r="V76" i="17"/>
  <c r="V64" i="17"/>
  <c r="V46" i="17"/>
  <c r="V45" i="17"/>
  <c r="V39" i="17"/>
  <c r="V38" i="17"/>
  <c r="V33" i="17"/>
  <c r="V244" i="17"/>
  <c r="V29" i="17"/>
  <c r="V28" i="17"/>
  <c r="V249" i="17"/>
  <c r="U229" i="17"/>
  <c r="U233" i="17"/>
  <c r="U224" i="17"/>
  <c r="U13" i="17"/>
  <c r="U20" i="17"/>
  <c r="U23" i="17"/>
  <c r="V31" i="17"/>
  <c r="R35" i="17"/>
  <c r="R36" i="17"/>
  <c r="V225" i="17"/>
  <c r="R41" i="17"/>
  <c r="R42" i="17"/>
  <c r="V231" i="17"/>
  <c r="U47" i="17"/>
  <c r="V49" i="17"/>
  <c r="V54" i="17"/>
  <c r="U66" i="17"/>
  <c r="U73" i="17"/>
  <c r="U77" i="17"/>
  <c r="R80" i="17"/>
  <c r="V84" i="17"/>
  <c r="U88" i="17"/>
  <c r="U95" i="17"/>
  <c r="R97" i="17"/>
  <c r="V101" i="17"/>
  <c r="U103" i="17"/>
  <c r="V246" i="17"/>
  <c r="U116" i="17"/>
  <c r="U132" i="17"/>
  <c r="R216" i="17"/>
  <c r="R143" i="17"/>
  <c r="V188" i="17"/>
  <c r="U198" i="17"/>
  <c r="V209" i="17"/>
  <c r="R5" i="17"/>
  <c r="V229" i="17"/>
  <c r="R8" i="17"/>
  <c r="V233" i="17"/>
  <c r="R10" i="17"/>
  <c r="V224" i="17"/>
  <c r="R11" i="17"/>
  <c r="V13" i="17"/>
  <c r="R15" i="17"/>
  <c r="R18" i="17"/>
  <c r="V20" i="17"/>
  <c r="R22" i="17"/>
  <c r="V23" i="17"/>
  <c r="R25" i="17"/>
  <c r="V27" i="17"/>
  <c r="V32" i="17"/>
  <c r="V221" i="17"/>
  <c r="V44" i="17"/>
  <c r="V47" i="17"/>
  <c r="U55" i="17"/>
  <c r="R62" i="17"/>
  <c r="U64" i="17"/>
  <c r="U70" i="17"/>
  <c r="R74" i="17"/>
  <c r="R76" i="17"/>
  <c r="U250" i="17"/>
  <c r="V78" i="17"/>
  <c r="V82" i="17"/>
  <c r="U96" i="17"/>
  <c r="R104" i="17"/>
  <c r="U124" i="17"/>
  <c r="R129" i="17"/>
  <c r="U218" i="17"/>
  <c r="R145" i="17"/>
  <c r="R151" i="17"/>
  <c r="U239" i="17"/>
  <c r="S214" i="17"/>
  <c r="S253" i="17"/>
  <c r="S211" i="17"/>
  <c r="S234" i="17"/>
  <c r="S209" i="17"/>
  <c r="S207" i="17"/>
  <c r="S249" i="17"/>
  <c r="S254" i="17"/>
  <c r="S241" i="17"/>
  <c r="S239" i="17"/>
  <c r="S202" i="17"/>
  <c r="S200" i="17"/>
  <c r="S198" i="17"/>
  <c r="S196" i="17"/>
  <c r="S194" i="17"/>
  <c r="S191" i="17"/>
  <c r="S188" i="17"/>
  <c r="S186" i="17"/>
  <c r="S184" i="17"/>
  <c r="S182" i="17"/>
  <c r="S180" i="17"/>
  <c r="S178" i="17"/>
  <c r="S176" i="17"/>
  <c r="S174" i="17"/>
  <c r="S175" i="17"/>
  <c r="S213" i="17"/>
  <c r="S212" i="17"/>
  <c r="S240" i="17"/>
  <c r="S238" i="17"/>
  <c r="S190" i="17"/>
  <c r="S189" i="17"/>
  <c r="S171" i="17"/>
  <c r="S251" i="17"/>
  <c r="S164" i="17"/>
  <c r="S163" i="17"/>
  <c r="S157" i="17"/>
  <c r="S156" i="17"/>
  <c r="S148" i="17"/>
  <c r="S147" i="17"/>
  <c r="S141" i="17"/>
  <c r="S218" i="17"/>
  <c r="S136" i="17"/>
  <c r="S135" i="17"/>
  <c r="S206" i="17"/>
  <c r="S205" i="17"/>
  <c r="S199" i="17"/>
  <c r="S197" i="17"/>
  <c r="S187" i="17"/>
  <c r="S173" i="17"/>
  <c r="S172" i="17"/>
  <c r="S169" i="17"/>
  <c r="S168" i="17"/>
  <c r="S242" i="17"/>
  <c r="S149" i="17"/>
  <c r="S143" i="17"/>
  <c r="S243" i="17"/>
  <c r="S216" i="17"/>
  <c r="S140" i="17"/>
  <c r="S134" i="17"/>
  <c r="S132" i="17"/>
  <c r="S131" i="17"/>
  <c r="S124" i="17"/>
  <c r="S123" i="17"/>
  <c r="S117" i="17"/>
  <c r="S116" i="17"/>
  <c r="S208" i="17"/>
  <c r="S204" i="17"/>
  <c r="S193" i="17"/>
  <c r="S166" i="17"/>
  <c r="S162" i="17"/>
  <c r="S159" i="17"/>
  <c r="S153" i="17"/>
  <c r="S150" i="17"/>
  <c r="S145" i="17"/>
  <c r="S125" i="17"/>
  <c r="S120" i="17"/>
  <c r="S119" i="17"/>
  <c r="S109" i="17"/>
  <c r="S108" i="17"/>
  <c r="S227" i="17"/>
  <c r="S101" i="17"/>
  <c r="S210" i="17"/>
  <c r="S237" i="17"/>
  <c r="S167" i="17"/>
  <c r="S165" i="17"/>
  <c r="S146" i="17"/>
  <c r="S144" i="17"/>
  <c r="S133" i="17"/>
  <c r="S130" i="17"/>
  <c r="S122" i="17"/>
  <c r="S115" i="17"/>
  <c r="S102" i="17"/>
  <c r="S93" i="17"/>
  <c r="S92" i="17"/>
  <c r="S85" i="17"/>
  <c r="S84" i="17"/>
  <c r="S252" i="17"/>
  <c r="S250" i="17"/>
  <c r="S70" i="17"/>
  <c r="S63" i="17"/>
  <c r="S62" i="17"/>
  <c r="S226" i="17"/>
  <c r="S56" i="17"/>
  <c r="S48" i="17"/>
  <c r="S47" i="17"/>
  <c r="S45" i="17"/>
  <c r="S43" i="17"/>
  <c r="S42" i="17"/>
  <c r="S40" i="17"/>
  <c r="S38" i="17"/>
  <c r="S37" i="17"/>
  <c r="S36" i="17"/>
  <c r="S34" i="17"/>
  <c r="S244" i="17"/>
  <c r="S222" i="17"/>
  <c r="S30" i="17"/>
  <c r="S28" i="17"/>
  <c r="W214" i="17"/>
  <c r="W253" i="17"/>
  <c r="W211" i="17"/>
  <c r="W234" i="17"/>
  <c r="W209" i="17"/>
  <c r="W207" i="17"/>
  <c r="W249" i="17"/>
  <c r="W254" i="17"/>
  <c r="W241" i="17"/>
  <c r="W239" i="17"/>
  <c r="W202" i="17"/>
  <c r="W200" i="17"/>
  <c r="W198" i="17"/>
  <c r="W196" i="17"/>
  <c r="W194" i="17"/>
  <c r="W191" i="17"/>
  <c r="W188" i="17"/>
  <c r="W186" i="17"/>
  <c r="W184" i="17"/>
  <c r="W182" i="17"/>
  <c r="W180" i="17"/>
  <c r="W178" i="17"/>
  <c r="W176" i="17"/>
  <c r="W174" i="17"/>
  <c r="W177" i="17"/>
  <c r="W210" i="17"/>
  <c r="W208" i="17"/>
  <c r="W199" i="17"/>
  <c r="W197" i="17"/>
  <c r="W185" i="17"/>
  <c r="W183" i="17"/>
  <c r="W173" i="17"/>
  <c r="W172" i="17"/>
  <c r="W220" i="17"/>
  <c r="W166" i="17"/>
  <c r="W165" i="17"/>
  <c r="W159" i="17"/>
  <c r="W158" i="17"/>
  <c r="W150" i="17"/>
  <c r="W149" i="17"/>
  <c r="W243" i="17"/>
  <c r="W142" i="17"/>
  <c r="W138" i="17"/>
  <c r="W137" i="17"/>
  <c r="W201" i="17"/>
  <c r="W190" i="17"/>
  <c r="W189" i="17"/>
  <c r="W179" i="17"/>
  <c r="W171" i="17"/>
  <c r="W160" i="17"/>
  <c r="W153" i="17"/>
  <c r="W152" i="17"/>
  <c r="W147" i="17"/>
  <c r="W146" i="17"/>
  <c r="W141" i="17"/>
  <c r="W126" i="17"/>
  <c r="W125" i="17"/>
  <c r="W119" i="17"/>
  <c r="W118" i="17"/>
  <c r="W212" i="17"/>
  <c r="W205" i="17"/>
  <c r="W238" i="17"/>
  <c r="W195" i="17"/>
  <c r="W170" i="17"/>
  <c r="W242" i="17"/>
  <c r="W155" i="17"/>
  <c r="W151" i="17"/>
  <c r="W143" i="17"/>
  <c r="W139" i="17"/>
  <c r="W136" i="17"/>
  <c r="W129" i="17"/>
  <c r="W128" i="17"/>
  <c r="W123" i="17"/>
  <c r="W122" i="17"/>
  <c r="W117" i="17"/>
  <c r="W111" i="17"/>
  <c r="W110" i="17"/>
  <c r="W103" i="17"/>
  <c r="W102" i="17"/>
  <c r="W206" i="17"/>
  <c r="W204" i="17"/>
  <c r="W161" i="17"/>
  <c r="W157" i="17"/>
  <c r="W218" i="17"/>
  <c r="W216" i="17"/>
  <c r="W247" i="17"/>
  <c r="W116" i="17"/>
  <c r="W112" i="17"/>
  <c r="W246" i="17"/>
  <c r="W101" i="17"/>
  <c r="W228" i="17"/>
  <c r="W95" i="17"/>
  <c r="W94" i="17"/>
  <c r="W87" i="17"/>
  <c r="W86" i="17"/>
  <c r="W79" i="17"/>
  <c r="W78" i="17"/>
  <c r="W73" i="17"/>
  <c r="W72" i="17"/>
  <c r="W65" i="17"/>
  <c r="W64" i="17"/>
  <c r="W58" i="17"/>
  <c r="W57" i="17"/>
  <c r="W50" i="17"/>
  <c r="W49" i="17"/>
  <c r="W45" i="17"/>
  <c r="W43" i="17"/>
  <c r="W42" i="17"/>
  <c r="W40" i="17"/>
  <c r="W38" i="17"/>
  <c r="W37" i="17"/>
  <c r="W36" i="17"/>
  <c r="W34" i="17"/>
  <c r="W244" i="17"/>
  <c r="W222" i="17"/>
  <c r="W30" i="17"/>
  <c r="W28" i="17"/>
  <c r="S5" i="17"/>
  <c r="W5" i="17"/>
  <c r="S229" i="17"/>
  <c r="W229" i="17"/>
  <c r="S8" i="17"/>
  <c r="W8" i="17"/>
  <c r="S233" i="17"/>
  <c r="W233" i="17"/>
  <c r="S10" i="17"/>
  <c r="W10" i="17"/>
  <c r="S224" i="17"/>
  <c r="W224" i="17"/>
  <c r="S11" i="17"/>
  <c r="W11" i="17"/>
  <c r="S13" i="17"/>
  <c r="W13" i="17"/>
  <c r="S15" i="17"/>
  <c r="W15" i="17"/>
  <c r="S18" i="17"/>
  <c r="W18" i="17"/>
  <c r="S20" i="17"/>
  <c r="W20" i="17"/>
  <c r="S22" i="17"/>
  <c r="W22" i="17"/>
  <c r="S23" i="17"/>
  <c r="W23" i="17"/>
  <c r="S25" i="17"/>
  <c r="W25" i="17"/>
  <c r="W27" i="17"/>
  <c r="S31" i="17"/>
  <c r="W32" i="17"/>
  <c r="S225" i="17"/>
  <c r="W221" i="17"/>
  <c r="S231" i="17"/>
  <c r="W44" i="17"/>
  <c r="W245" i="17"/>
  <c r="W47" i="17"/>
  <c r="S49" i="17"/>
  <c r="W53" i="17"/>
  <c r="W54" i="17"/>
  <c r="W59" i="17"/>
  <c r="S219" i="17"/>
  <c r="S67" i="17"/>
  <c r="S68" i="17"/>
  <c r="W70" i="17"/>
  <c r="S73" i="17"/>
  <c r="S74" i="17"/>
  <c r="W77" i="17"/>
  <c r="W250" i="17"/>
  <c r="S78" i="17"/>
  <c r="W81" i="17"/>
  <c r="W82" i="17"/>
  <c r="W88" i="17"/>
  <c r="S91" i="17"/>
  <c r="S236" i="17"/>
  <c r="S97" i="17"/>
  <c r="S104" i="17"/>
  <c r="W108" i="17"/>
  <c r="S112" i="17"/>
  <c r="W113" i="17"/>
  <c r="W115" i="17"/>
  <c r="W124" i="17"/>
  <c r="S127" i="17"/>
  <c r="S129" i="17"/>
  <c r="W133" i="17"/>
  <c r="S139" i="17"/>
  <c r="S217" i="17"/>
  <c r="S142" i="17"/>
  <c r="S152" i="17"/>
  <c r="W168" i="17"/>
  <c r="W251" i="17"/>
  <c r="W175" i="17"/>
  <c r="S181" i="17"/>
  <c r="W237" i="17"/>
  <c r="S201" i="17"/>
  <c r="W240" i="17"/>
  <c r="W235" i="17"/>
  <c r="T214" i="17"/>
  <c r="T253" i="17"/>
  <c r="T211" i="17"/>
  <c r="T234" i="17"/>
  <c r="T209" i="17"/>
  <c r="T207" i="17"/>
  <c r="T249" i="17"/>
  <c r="T254" i="17"/>
  <c r="T241" i="17"/>
  <c r="T239" i="17"/>
  <c r="T202" i="17"/>
  <c r="T200" i="17"/>
  <c r="T198" i="17"/>
  <c r="T196" i="17"/>
  <c r="T194" i="17"/>
  <c r="T191" i="17"/>
  <c r="T188" i="17"/>
  <c r="T186" i="17"/>
  <c r="T184" i="17"/>
  <c r="T182" i="17"/>
  <c r="T180" i="17"/>
  <c r="T212" i="17"/>
  <c r="T210" i="17"/>
  <c r="T206" i="17"/>
  <c r="T204" i="17"/>
  <c r="T238" i="17"/>
  <c r="T199" i="17"/>
  <c r="T237" i="17"/>
  <c r="T193" i="17"/>
  <c r="T189" i="17"/>
  <c r="T185" i="17"/>
  <c r="T181" i="17"/>
  <c r="T174" i="17"/>
  <c r="T173" i="17"/>
  <c r="T220" i="17"/>
  <c r="T251" i="17"/>
  <c r="T169" i="17"/>
  <c r="T167" i="17"/>
  <c r="T165" i="17"/>
  <c r="T163" i="17"/>
  <c r="T162" i="17"/>
  <c r="T160" i="17"/>
  <c r="T158" i="17"/>
  <c r="T156" i="17"/>
  <c r="T153" i="17"/>
  <c r="T151" i="17"/>
  <c r="T149" i="17"/>
  <c r="T147" i="17"/>
  <c r="T145" i="17"/>
  <c r="T143" i="17"/>
  <c r="T142" i="17"/>
  <c r="T218" i="17"/>
  <c r="T216" i="17"/>
  <c r="T139" i="17"/>
  <c r="T137" i="17"/>
  <c r="T135" i="17"/>
  <c r="T133" i="17"/>
  <c r="T131" i="17"/>
  <c r="T129" i="17"/>
  <c r="T127" i="17"/>
  <c r="T125" i="17"/>
  <c r="T123" i="17"/>
  <c r="T121" i="17"/>
  <c r="T120" i="17"/>
  <c r="T118" i="17"/>
  <c r="T116" i="17"/>
  <c r="T114" i="17"/>
  <c r="T112" i="17"/>
  <c r="T110" i="17"/>
  <c r="T108" i="17"/>
  <c r="T246" i="17"/>
  <c r="T104" i="17"/>
  <c r="T102" i="17"/>
  <c r="T101" i="17"/>
  <c r="T100" i="17"/>
  <c r="T235" i="17"/>
  <c r="T201" i="17"/>
  <c r="T187" i="17"/>
  <c r="T177" i="17"/>
  <c r="T176" i="17"/>
  <c r="T170" i="17"/>
  <c r="T242" i="17"/>
  <c r="T155" i="17"/>
  <c r="T146" i="17"/>
  <c r="T217" i="17"/>
  <c r="T134" i="17"/>
  <c r="T208" i="17"/>
  <c r="T157" i="17"/>
  <c r="T150" i="17"/>
  <c r="T144" i="17"/>
  <c r="T130" i="17"/>
  <c r="T122" i="17"/>
  <c r="T115" i="17"/>
  <c r="T197" i="17"/>
  <c r="T183" i="17"/>
  <c r="T171" i="17"/>
  <c r="T164" i="17"/>
  <c r="T243" i="17"/>
  <c r="T138" i="17"/>
  <c r="T132" i="17"/>
  <c r="T126" i="17"/>
  <c r="T247" i="17"/>
  <c r="T107" i="17"/>
  <c r="T228" i="17"/>
  <c r="T97" i="17"/>
  <c r="T96" i="17"/>
  <c r="T94" i="17"/>
  <c r="T92" i="17"/>
  <c r="T90" i="17"/>
  <c r="T88" i="17"/>
  <c r="T86" i="17"/>
  <c r="T84" i="17"/>
  <c r="T82" i="17"/>
  <c r="T80" i="17"/>
  <c r="T78" i="17"/>
  <c r="T250" i="17"/>
  <c r="T76" i="17"/>
  <c r="T74" i="17"/>
  <c r="T72" i="17"/>
  <c r="T68" i="17"/>
  <c r="T66" i="17"/>
  <c r="T64" i="17"/>
  <c r="T62" i="17"/>
  <c r="T61" i="17"/>
  <c r="T59" i="17"/>
  <c r="T57" i="17"/>
  <c r="T56" i="17"/>
  <c r="T54" i="17"/>
  <c r="T52" i="17"/>
  <c r="T49" i="17"/>
  <c r="T47" i="17"/>
  <c r="T179" i="17"/>
  <c r="T152" i="17"/>
  <c r="T148" i="17"/>
  <c r="T128" i="17"/>
  <c r="T109" i="17"/>
  <c r="T103" i="17"/>
  <c r="T99" i="17"/>
  <c r="T98" i="17"/>
  <c r="T91" i="17"/>
  <c r="T83" i="17"/>
  <c r="T77" i="17"/>
  <c r="T69" i="17"/>
  <c r="T219" i="17"/>
  <c r="T55" i="17"/>
  <c r="T245" i="17"/>
  <c r="S4" i="17"/>
  <c r="T5" i="17"/>
  <c r="T229" i="17"/>
  <c r="T8" i="17"/>
  <c r="T233" i="17"/>
  <c r="T10" i="17"/>
  <c r="T224" i="17"/>
  <c r="T11" i="17"/>
  <c r="T13" i="17"/>
  <c r="T15" i="17"/>
  <c r="T18" i="17"/>
  <c r="T20" i="17"/>
  <c r="T22" i="17"/>
  <c r="T23" i="17"/>
  <c r="T25" i="17"/>
  <c r="S27" i="17"/>
  <c r="W29" i="17"/>
  <c r="T31" i="17"/>
  <c r="T222" i="17"/>
  <c r="S32" i="17"/>
  <c r="W33" i="17"/>
  <c r="T225" i="17"/>
  <c r="T37" i="17"/>
  <c r="S221" i="17"/>
  <c r="W39" i="17"/>
  <c r="T231" i="17"/>
  <c r="T43" i="17"/>
  <c r="S44" i="17"/>
  <c r="W46" i="17"/>
  <c r="T48" i="17"/>
  <c r="W52" i="17"/>
  <c r="S55" i="17"/>
  <c r="S248" i="17"/>
  <c r="S61" i="17"/>
  <c r="W63" i="17"/>
  <c r="S65" i="17"/>
  <c r="S66" i="17"/>
  <c r="T67" i="17"/>
  <c r="W69" i="17"/>
  <c r="S72" i="17"/>
  <c r="T73" i="17"/>
  <c r="W75" i="17"/>
  <c r="W76" i="17"/>
  <c r="T252" i="17"/>
  <c r="W80" i="17"/>
  <c r="S83" i="17"/>
  <c r="S89" i="17"/>
  <c r="S90" i="17"/>
  <c r="W93" i="17"/>
  <c r="S95" i="17"/>
  <c r="S96" i="17"/>
  <c r="T236" i="17"/>
  <c r="W98" i="17"/>
  <c r="S100" i="17"/>
  <c r="S103" i="17"/>
  <c r="W104" i="17"/>
  <c r="S246" i="17"/>
  <c r="W107" i="17"/>
  <c r="S111" i="17"/>
  <c r="S114" i="17"/>
  <c r="S118" i="17"/>
  <c r="S121" i="17"/>
  <c r="W127" i="17"/>
  <c r="W131" i="17"/>
  <c r="S137" i="17"/>
  <c r="T140" i="17"/>
  <c r="W217" i="17"/>
  <c r="W144" i="17"/>
  <c r="T159" i="17"/>
  <c r="W163" i="17"/>
  <c r="W169" i="17"/>
  <c r="S177" i="17"/>
  <c r="W181" i="17"/>
  <c r="W187" i="17"/>
  <c r="W193" i="17"/>
  <c r="X215" i="17" l="1"/>
  <c r="X258" i="17" s="1"/>
  <c r="Z215" i="17"/>
  <c r="Z258" i="17" s="1"/>
  <c r="Y215" i="17"/>
  <c r="Y258" i="17" s="1"/>
  <c r="H5" i="15"/>
  <c r="BG265" i="2"/>
  <c r="BG263" i="2"/>
  <c r="R5" i="15"/>
  <c r="BP265" i="2"/>
  <c r="H18" i="10" s="1"/>
  <c r="E19" i="13" s="1"/>
  <c r="E21" i="13" s="1"/>
  <c r="BP263" i="2"/>
  <c r="W215" i="17"/>
  <c r="W258" i="17" s="1"/>
  <c r="R215" i="17"/>
  <c r="R258" i="17" s="1"/>
  <c r="T215" i="17"/>
  <c r="T258" i="17" s="1"/>
  <c r="V215" i="17"/>
  <c r="V258" i="17" s="1"/>
  <c r="U215" i="17"/>
  <c r="U258" i="17" s="1"/>
  <c r="S215" i="17"/>
  <c r="S258" i="17" s="1"/>
  <c r="H9" i="15" l="1"/>
  <c r="H11" i="15"/>
  <c r="E10" i="13" s="1"/>
  <c r="H3" i="10"/>
  <c r="E12" i="13"/>
  <c r="R11" i="15"/>
  <c r="R9" i="15"/>
  <c r="H15" i="15" l="1"/>
  <c r="E16" i="13" s="1"/>
  <c r="AH11" i="5"/>
  <c r="AG11" i="5"/>
  <c r="AF11" i="5"/>
  <c r="AE11" i="5"/>
  <c r="AO11" i="5" s="1"/>
  <c r="H15" i="9" l="1"/>
  <c r="G15" i="9"/>
  <c r="F15" i="9"/>
  <c r="E15" i="9"/>
  <c r="D15" i="9"/>
  <c r="C15" i="9"/>
  <c r="H14" i="9"/>
  <c r="G14" i="9"/>
  <c r="F14" i="9"/>
  <c r="E14" i="9"/>
  <c r="D14" i="9"/>
  <c r="C14" i="9"/>
  <c r="AW7" i="2" l="1"/>
  <c r="AV7" i="2"/>
  <c r="AU7" i="2"/>
  <c r="AT7" i="2"/>
  <c r="AS7" i="2"/>
  <c r="AR7" i="2"/>
  <c r="E7" i="10" l="1"/>
  <c r="D7" i="10"/>
  <c r="C7" i="10"/>
  <c r="B7" i="10"/>
  <c r="R24" i="5"/>
  <c r="Q24" i="5"/>
  <c r="O24" i="5"/>
  <c r="N24" i="5"/>
  <c r="L24" i="5"/>
  <c r="K24" i="5"/>
  <c r="AE3" i="1"/>
  <c r="AD3" i="1"/>
  <c r="AC3" i="1"/>
  <c r="AB3" i="1"/>
  <c r="AA3" i="1"/>
  <c r="Z3" i="1"/>
  <c r="BX135" i="2"/>
  <c r="BW135" i="2"/>
  <c r="BV135" i="2"/>
  <c r="BU135" i="2"/>
  <c r="BT135" i="2"/>
  <c r="BS135" i="2"/>
  <c r="H4" i="9"/>
  <c r="G4" i="9"/>
  <c r="BW155" i="2" s="1"/>
  <c r="F4" i="9"/>
  <c r="BV155" i="2" s="1"/>
  <c r="E4" i="9"/>
  <c r="BU155" i="2" s="1"/>
  <c r="D4" i="9"/>
  <c r="BT155" i="2" s="1"/>
  <c r="C4" i="9"/>
  <c r="BS155" i="2" s="1"/>
  <c r="BX120" i="2"/>
  <c r="BW120" i="2"/>
  <c r="BV120" i="2"/>
  <c r="BU120" i="2"/>
  <c r="BT120" i="2"/>
  <c r="BS120" i="2"/>
  <c r="BX104" i="2"/>
  <c r="BW104" i="2"/>
  <c r="BV104" i="2"/>
  <c r="BU104" i="2"/>
  <c r="BT104" i="2"/>
  <c r="BS104" i="2"/>
  <c r="BX83" i="2"/>
  <c r="BW83" i="2"/>
  <c r="BV83" i="2"/>
  <c r="BU83" i="2"/>
  <c r="BT83" i="2"/>
  <c r="BS83" i="2"/>
  <c r="AB237" i="1" l="1"/>
  <c r="AB71" i="1"/>
  <c r="AB6" i="1"/>
  <c r="AB177" i="1"/>
  <c r="AB57" i="1"/>
  <c r="AC237" i="1"/>
  <c r="AC177" i="1"/>
  <c r="AC57" i="1"/>
  <c r="AC71" i="1"/>
  <c r="AC6" i="1"/>
  <c r="Z237" i="1"/>
  <c r="Z6" i="1"/>
  <c r="Z177" i="1"/>
  <c r="Z57" i="1"/>
  <c r="Z172" i="1"/>
  <c r="AD237" i="1"/>
  <c r="AD6" i="1"/>
  <c r="AD177" i="1"/>
  <c r="AD57" i="1"/>
  <c r="AD71" i="1"/>
  <c r="AA237" i="1"/>
  <c r="AA71" i="1"/>
  <c r="AA6" i="1"/>
  <c r="AA177" i="1"/>
  <c r="AA57" i="1"/>
  <c r="AA172" i="1"/>
  <c r="AE237" i="1"/>
  <c r="AE71" i="1"/>
  <c r="AE6" i="1"/>
  <c r="AE57" i="1"/>
  <c r="AE229" i="1"/>
  <c r="AE230" i="1"/>
  <c r="AA229" i="1"/>
  <c r="AA230" i="1"/>
  <c r="AD229" i="1"/>
  <c r="AD230" i="1"/>
  <c r="AB229" i="1"/>
  <c r="AB230" i="1"/>
  <c r="Z229" i="1"/>
  <c r="Z230" i="1"/>
  <c r="AC229" i="1"/>
  <c r="AC230" i="1"/>
  <c r="AC29" i="1"/>
  <c r="AC227" i="1"/>
  <c r="AC199" i="1"/>
  <c r="AB29" i="1"/>
  <c r="AB227" i="1"/>
  <c r="AB199" i="1"/>
  <c r="Z227" i="1"/>
  <c r="Z199" i="1"/>
  <c r="AD29" i="1"/>
  <c r="AD227" i="1"/>
  <c r="AD199" i="1"/>
  <c r="AA227" i="1"/>
  <c r="AA199" i="1"/>
  <c r="AE227" i="1"/>
  <c r="AE199" i="1"/>
  <c r="Z63" i="1"/>
  <c r="Z29" i="1"/>
  <c r="AA63" i="1"/>
  <c r="AA29" i="1"/>
  <c r="AE63" i="1"/>
  <c r="AE29" i="1"/>
  <c r="AB172" i="1"/>
  <c r="AB63" i="1"/>
  <c r="AD172" i="1"/>
  <c r="AD63" i="1"/>
  <c r="AC172" i="1"/>
  <c r="AC63" i="1"/>
  <c r="AE172" i="1"/>
  <c r="AE177" i="1"/>
  <c r="Z170" i="1"/>
  <c r="Z71" i="1"/>
  <c r="AD10" i="1"/>
  <c r="AD170" i="1"/>
  <c r="AC10" i="1"/>
  <c r="AC170" i="1"/>
  <c r="AB10" i="1"/>
  <c r="AB170" i="1"/>
  <c r="AA10" i="1"/>
  <c r="AA170" i="1"/>
  <c r="AE10" i="1"/>
  <c r="AE170" i="1"/>
  <c r="BX155" i="2"/>
  <c r="O4" i="10"/>
  <c r="AB67" i="1"/>
  <c r="AC183" i="1"/>
  <c r="AA17" i="1"/>
  <c r="AE44" i="1"/>
  <c r="AE37" i="1"/>
  <c r="AB13" i="1"/>
  <c r="AE60" i="1"/>
  <c r="AC106" i="1"/>
  <c r="AB4" i="1"/>
  <c r="AB12" i="1"/>
  <c r="AA64" i="1"/>
  <c r="AC137" i="1"/>
  <c r="AA72" i="1"/>
  <c r="AC139" i="1"/>
  <c r="AA33" i="1"/>
  <c r="AE52" i="1"/>
  <c r="AC103" i="1"/>
  <c r="AC116" i="1"/>
  <c r="AC141" i="1"/>
  <c r="Z213" i="1"/>
  <c r="Z197" i="1"/>
  <c r="Z186" i="1"/>
  <c r="Z183" i="1"/>
  <c r="Z89" i="1"/>
  <c r="Z83" i="1"/>
  <c r="Z210" i="1"/>
  <c r="Z192" i="1"/>
  <c r="Z168" i="1"/>
  <c r="Z167" i="1"/>
  <c r="Z90" i="1"/>
  <c r="Z84" i="1"/>
  <c r="Z216" i="1"/>
  <c r="Z201" i="1"/>
  <c r="Z224" i="1"/>
  <c r="Z88" i="1"/>
  <c r="Z80" i="1"/>
  <c r="Z236" i="1"/>
  <c r="Z74" i="1"/>
  <c r="Z73" i="1"/>
  <c r="Z66" i="1"/>
  <c r="Z64" i="1"/>
  <c r="Z60" i="1"/>
  <c r="Z58" i="1"/>
  <c r="Z46" i="1"/>
  <c r="Z231" i="1"/>
  <c r="Z33" i="1"/>
  <c r="Z223" i="1"/>
  <c r="Z164" i="1"/>
  <c r="Z196" i="1"/>
  <c r="Z87" i="1"/>
  <c r="Z79" i="1"/>
  <c r="Z77" i="1"/>
  <c r="Z75" i="1"/>
  <c r="Z62" i="1"/>
  <c r="Z56" i="1"/>
  <c r="Z55" i="1"/>
  <c r="Z49" i="1"/>
  <c r="Z44" i="1"/>
  <c r="Z30" i="1"/>
  <c r="AD205" i="1"/>
  <c r="AD188" i="1"/>
  <c r="AD218" i="1"/>
  <c r="AD174" i="1"/>
  <c r="AD226" i="1"/>
  <c r="AD163" i="1"/>
  <c r="AD88" i="1"/>
  <c r="AD80" i="1"/>
  <c r="AD118" i="1"/>
  <c r="AD198" i="1"/>
  <c r="AD175" i="1"/>
  <c r="AD81" i="1"/>
  <c r="AD192" i="1"/>
  <c r="AD171" i="1"/>
  <c r="AD159" i="1"/>
  <c r="AD91" i="1"/>
  <c r="AD85" i="1"/>
  <c r="AD78" i="1"/>
  <c r="AD67" i="1"/>
  <c r="AD62" i="1"/>
  <c r="AD61" i="1"/>
  <c r="AD54" i="1"/>
  <c r="AD52" i="1"/>
  <c r="AD48" i="1"/>
  <c r="AD47" i="1"/>
  <c r="AD41" i="1"/>
  <c r="AD37" i="1"/>
  <c r="AD90" i="1"/>
  <c r="AD84" i="1"/>
  <c r="AD72" i="1"/>
  <c r="AD69" i="1"/>
  <c r="AD65" i="1"/>
  <c r="AD222" i="1"/>
  <c r="AD50" i="1"/>
  <c r="AD46" i="1"/>
  <c r="AD45" i="1"/>
  <c r="AD35" i="1"/>
  <c r="AD34" i="1"/>
  <c r="Z5" i="1"/>
  <c r="Z235" i="1"/>
  <c r="Z14" i="1"/>
  <c r="AB15" i="1"/>
  <c r="AD18" i="1"/>
  <c r="AD19" i="1"/>
  <c r="AB26" i="1"/>
  <c r="AB27" i="1"/>
  <c r="Z28" i="1"/>
  <c r="Z31" i="1"/>
  <c r="Z35" i="1"/>
  <c r="AD38" i="1"/>
  <c r="Z45" i="1"/>
  <c r="Z51" i="1"/>
  <c r="AD53" i="1"/>
  <c r="AD59" i="1"/>
  <c r="AD66" i="1"/>
  <c r="Z69" i="1"/>
  <c r="AD74" i="1"/>
  <c r="AD220" i="1"/>
  <c r="AD92" i="1"/>
  <c r="AD194" i="1"/>
  <c r="AD4" i="1"/>
  <c r="AA5" i="1"/>
  <c r="Z7" i="1"/>
  <c r="Z234" i="1"/>
  <c r="AA8" i="1"/>
  <c r="Z9" i="1"/>
  <c r="Z11" i="1"/>
  <c r="AD12" i="1"/>
  <c r="AD13" i="1"/>
  <c r="AE235" i="1"/>
  <c r="AD14" i="1"/>
  <c r="AD15" i="1"/>
  <c r="Z22" i="1"/>
  <c r="Z23" i="1"/>
  <c r="Z24" i="1"/>
  <c r="Z25" i="1"/>
  <c r="AD26" i="1"/>
  <c r="AD27" i="1"/>
  <c r="AE28" i="1"/>
  <c r="AD31" i="1"/>
  <c r="Z37" i="1"/>
  <c r="AA39" i="1"/>
  <c r="Z41" i="1"/>
  <c r="AD43" i="1"/>
  <c r="AD49" i="1"/>
  <c r="Z52" i="1"/>
  <c r="AA54" i="1"/>
  <c r="AD56" i="1"/>
  <c r="AB62" i="1"/>
  <c r="AE69" i="1"/>
  <c r="AD75" i="1"/>
  <c r="Z85" i="1"/>
  <c r="AC108" i="1"/>
  <c r="AC135" i="1"/>
  <c r="AC146" i="1"/>
  <c r="AC165" i="1"/>
  <c r="AB146" i="1"/>
  <c r="AB82" i="1"/>
  <c r="AB195" i="1"/>
  <c r="AB91" i="1"/>
  <c r="AB85" i="1"/>
  <c r="AB78" i="1"/>
  <c r="AB59" i="1"/>
  <c r="AB53" i="1"/>
  <c r="AB39" i="1"/>
  <c r="AB38" i="1"/>
  <c r="AB36" i="1"/>
  <c r="AB104" i="1"/>
  <c r="AB76" i="1"/>
  <c r="AB70" i="1"/>
  <c r="AB43" i="1"/>
  <c r="AB42" i="1"/>
  <c r="AB31" i="1"/>
  <c r="AK4" i="1"/>
  <c r="AB5" i="1"/>
  <c r="AD7" i="1"/>
  <c r="AB234" i="1"/>
  <c r="AB8" i="1"/>
  <c r="AD11" i="1"/>
  <c r="Z17" i="1"/>
  <c r="AB20" i="1"/>
  <c r="Z21" i="1"/>
  <c r="AD22" i="1"/>
  <c r="AB23" i="1"/>
  <c r="AD25" i="1"/>
  <c r="AD32" i="1"/>
  <c r="Z34" i="1"/>
  <c r="AD36" i="1"/>
  <c r="AD39" i="1"/>
  <c r="Z42" i="1"/>
  <c r="AB46" i="1"/>
  <c r="AB50" i="1"/>
  <c r="AD58" i="1"/>
  <c r="Z65" i="1"/>
  <c r="Z70" i="1"/>
  <c r="AD236" i="1"/>
  <c r="Z81" i="1"/>
  <c r="AD86" i="1"/>
  <c r="AD160" i="1"/>
  <c r="AD173" i="1"/>
  <c r="AD184" i="1"/>
  <c r="AC184" i="1"/>
  <c r="AC181" i="1"/>
  <c r="AC180" i="1"/>
  <c r="AC176" i="1"/>
  <c r="AC228" i="1"/>
  <c r="AC164" i="1"/>
  <c r="AC158" i="1"/>
  <c r="AC156" i="1"/>
  <c r="AC151" i="1"/>
  <c r="AC149" i="1"/>
  <c r="AC133" i="1"/>
  <c r="AC128" i="1"/>
  <c r="AC125" i="1"/>
  <c r="AC123" i="1"/>
  <c r="AC120" i="1"/>
  <c r="AC114" i="1"/>
  <c r="AC104" i="1"/>
  <c r="AC232" i="1"/>
  <c r="AC98" i="1"/>
  <c r="AC97" i="1"/>
  <c r="AC94" i="1"/>
  <c r="AC217" i="1"/>
  <c r="AC171" i="1"/>
  <c r="AC157" i="1"/>
  <c r="AC154" i="1"/>
  <c r="AC153" i="1"/>
  <c r="AC150" i="1"/>
  <c r="AC145" i="1"/>
  <c r="AC132" i="1"/>
  <c r="AC129" i="1"/>
  <c r="AC127" i="1"/>
  <c r="AC124" i="1"/>
  <c r="AC121" i="1"/>
  <c r="AC119" i="1"/>
  <c r="AC233" i="1"/>
  <c r="AC225" i="1"/>
  <c r="AC95" i="1"/>
  <c r="AC93" i="1"/>
  <c r="AC218" i="1"/>
  <c r="AC178" i="1"/>
  <c r="AC226" i="1"/>
  <c r="AC166" i="1"/>
  <c r="AC147" i="1"/>
  <c r="AC138" i="1"/>
  <c r="AC136" i="1"/>
  <c r="AC115" i="1"/>
  <c r="AC112" i="1"/>
  <c r="AC102" i="1"/>
  <c r="AC190" i="1"/>
  <c r="AC161" i="1"/>
  <c r="AC142" i="1"/>
  <c r="AC140" i="1"/>
  <c r="AC131" i="1"/>
  <c r="AC110" i="1"/>
  <c r="AC107" i="1"/>
  <c r="AE7" i="1"/>
  <c r="AD234" i="1"/>
  <c r="AD8" i="1"/>
  <c r="Z12" i="1"/>
  <c r="Z15" i="1"/>
  <c r="AD16" i="1"/>
  <c r="Z18" i="1"/>
  <c r="Z19" i="1"/>
  <c r="AD20" i="1"/>
  <c r="AE22" i="1"/>
  <c r="AD23" i="1"/>
  <c r="Z26" i="1"/>
  <c r="AD30" i="1"/>
  <c r="Z38" i="1"/>
  <c r="Z40" i="1"/>
  <c r="AD42" i="1"/>
  <c r="Z48" i="1"/>
  <c r="Z53" i="1"/>
  <c r="Z61" i="1"/>
  <c r="Z68" i="1"/>
  <c r="AD70" i="1"/>
  <c r="AD76" i="1"/>
  <c r="Z78" i="1"/>
  <c r="AD82" i="1"/>
  <c r="Z91" i="1"/>
  <c r="AC100" i="1"/>
  <c r="AC111" i="1"/>
  <c r="AB132" i="1"/>
  <c r="AC143" i="1"/>
  <c r="AC162" i="1"/>
  <c r="AD215" i="1"/>
  <c r="AA215" i="1"/>
  <c r="AA211" i="1"/>
  <c r="AA207" i="1"/>
  <c r="AA204" i="1"/>
  <c r="AA197" i="1"/>
  <c r="AA193" i="1"/>
  <c r="AA118" i="1"/>
  <c r="AA213" i="1"/>
  <c r="AA210" i="1"/>
  <c r="AA198" i="1"/>
  <c r="AA195" i="1"/>
  <c r="AA192" i="1"/>
  <c r="AA189" i="1"/>
  <c r="AA218" i="1"/>
  <c r="AA183" i="1"/>
  <c r="AA180" i="1"/>
  <c r="AA175" i="1"/>
  <c r="AA171" i="1"/>
  <c r="AA228" i="1"/>
  <c r="AA164" i="1"/>
  <c r="AA160" i="1"/>
  <c r="AA212" i="1"/>
  <c r="AA208" i="1"/>
  <c r="AA205" i="1"/>
  <c r="AA191" i="1"/>
  <c r="AA184" i="1"/>
  <c r="AA181" i="1"/>
  <c r="AA179" i="1"/>
  <c r="AA226" i="1"/>
  <c r="AA166" i="1"/>
  <c r="AA163" i="1"/>
  <c r="AA157" i="1"/>
  <c r="AA150" i="1"/>
  <c r="AA146" i="1"/>
  <c r="AA142" i="1"/>
  <c r="AA139" i="1"/>
  <c r="AA136" i="1"/>
  <c r="AA132" i="1"/>
  <c r="AA128" i="1"/>
  <c r="AA124" i="1"/>
  <c r="AA120" i="1"/>
  <c r="AA115" i="1"/>
  <c r="AA111" i="1"/>
  <c r="AA107" i="1"/>
  <c r="AA103" i="1"/>
  <c r="AA232" i="1"/>
  <c r="AA225" i="1"/>
  <c r="AA94" i="1"/>
  <c r="AA214" i="1"/>
  <c r="AA194" i="1"/>
  <c r="AA187" i="1"/>
  <c r="AA185" i="1"/>
  <c r="AA182" i="1"/>
  <c r="AA173" i="1"/>
  <c r="AA168" i="1"/>
  <c r="AA167" i="1"/>
  <c r="AA156" i="1"/>
  <c r="AA153" i="1"/>
  <c r="AA149" i="1"/>
  <c r="AA145" i="1"/>
  <c r="AA141" i="1"/>
  <c r="AA138" i="1"/>
  <c r="AA135" i="1"/>
  <c r="AA131" i="1"/>
  <c r="AA127" i="1"/>
  <c r="AA123" i="1"/>
  <c r="AA119" i="1"/>
  <c r="AA216" i="1"/>
  <c r="AA219" i="1"/>
  <c r="AA223" i="1"/>
  <c r="AA188" i="1"/>
  <c r="AA186" i="1"/>
  <c r="AA217" i="1"/>
  <c r="AA178" i="1"/>
  <c r="AA176" i="1"/>
  <c r="AA158" i="1"/>
  <c r="AA152" i="1"/>
  <c r="AA143" i="1"/>
  <c r="AA221" i="1"/>
  <c r="AA129" i="1"/>
  <c r="AA122" i="1"/>
  <c r="AA114" i="1"/>
  <c r="AA104" i="1"/>
  <c r="AA101" i="1"/>
  <c r="AA100" i="1"/>
  <c r="AA91" i="1"/>
  <c r="AA85" i="1"/>
  <c r="AA81" i="1"/>
  <c r="AA78" i="1"/>
  <c r="AA75" i="1"/>
  <c r="AA70" i="1"/>
  <c r="AA66" i="1"/>
  <c r="AA62" i="1"/>
  <c r="AA58" i="1"/>
  <c r="AA53" i="1"/>
  <c r="AA49" i="1"/>
  <c r="AA46" i="1"/>
  <c r="AA42" i="1"/>
  <c r="AA38" i="1"/>
  <c r="AA35" i="1"/>
  <c r="AA31" i="1"/>
  <c r="AA26" i="1"/>
  <c r="AA23" i="1"/>
  <c r="AA19" i="1"/>
  <c r="AA15" i="1"/>
  <c r="AA12" i="1"/>
  <c r="AA234" i="1"/>
  <c r="AA209" i="1"/>
  <c r="AA200" i="1"/>
  <c r="AA190" i="1"/>
  <c r="AA154" i="1"/>
  <c r="AA148" i="1"/>
  <c r="AA140" i="1"/>
  <c r="AA134" i="1"/>
  <c r="AA125" i="1"/>
  <c r="AA117" i="1"/>
  <c r="AA108" i="1"/>
  <c r="AA105" i="1"/>
  <c r="AA102" i="1"/>
  <c r="AA95" i="1"/>
  <c r="AA224" i="1"/>
  <c r="AA90" i="1"/>
  <c r="AA88" i="1"/>
  <c r="AA84" i="1"/>
  <c r="AA80" i="1"/>
  <c r="AA236" i="1"/>
  <c r="AA74" i="1"/>
  <c r="AA69" i="1"/>
  <c r="AA65" i="1"/>
  <c r="AA61" i="1"/>
  <c r="AA56" i="1"/>
  <c r="AA52" i="1"/>
  <c r="AA48" i="1"/>
  <c r="AA45" i="1"/>
  <c r="AA41" i="1"/>
  <c r="AA37" i="1"/>
  <c r="AA34" i="1"/>
  <c r="AA30" i="1"/>
  <c r="AA25" i="1"/>
  <c r="AA22" i="1"/>
  <c r="AA18" i="1"/>
  <c r="AA14" i="1"/>
  <c r="AA11" i="1"/>
  <c r="AA7" i="1"/>
  <c r="AA201" i="1"/>
  <c r="AA159" i="1"/>
  <c r="AA151" i="1"/>
  <c r="AA144" i="1"/>
  <c r="AA137" i="1"/>
  <c r="AA130" i="1"/>
  <c r="AA121" i="1"/>
  <c r="AA112" i="1"/>
  <c r="AA109" i="1"/>
  <c r="AA106" i="1"/>
  <c r="AA98" i="1"/>
  <c r="AA96" i="1"/>
  <c r="AE118" i="1"/>
  <c r="AE212" i="1"/>
  <c r="AE208" i="1"/>
  <c r="AE205" i="1"/>
  <c r="AE198" i="1"/>
  <c r="AE194" i="1"/>
  <c r="AE215" i="1"/>
  <c r="AE206" i="1"/>
  <c r="AE201" i="1"/>
  <c r="AE197" i="1"/>
  <c r="AE190" i="1"/>
  <c r="AE187" i="1"/>
  <c r="AE184" i="1"/>
  <c r="AE217" i="1"/>
  <c r="AE176" i="1"/>
  <c r="AE173" i="1"/>
  <c r="AE226" i="1"/>
  <c r="AE165" i="1"/>
  <c r="AE161" i="1"/>
  <c r="AE214" i="1"/>
  <c r="AE210" i="1"/>
  <c r="AE219" i="1"/>
  <c r="AE193" i="1"/>
  <c r="AE186" i="1"/>
  <c r="AE183" i="1"/>
  <c r="AE169" i="1"/>
  <c r="AE228" i="1"/>
  <c r="AE158" i="1"/>
  <c r="AE154" i="1"/>
  <c r="AE151" i="1"/>
  <c r="AE147" i="1"/>
  <c r="AE143" i="1"/>
  <c r="AE140" i="1"/>
  <c r="AE137" i="1"/>
  <c r="AE133" i="1"/>
  <c r="AE129" i="1"/>
  <c r="AE125" i="1"/>
  <c r="AE121" i="1"/>
  <c r="AE116" i="1"/>
  <c r="AE112" i="1"/>
  <c r="AE108" i="1"/>
  <c r="AE104" i="1"/>
  <c r="AE233" i="1"/>
  <c r="AE98" i="1"/>
  <c r="AE95" i="1"/>
  <c r="AE216" i="1"/>
  <c r="AE213" i="1"/>
  <c r="AE209" i="1"/>
  <c r="AE223" i="1"/>
  <c r="AE192" i="1"/>
  <c r="AE188" i="1"/>
  <c r="AE218" i="1"/>
  <c r="AE178" i="1"/>
  <c r="AE174" i="1"/>
  <c r="AE171" i="1"/>
  <c r="AE162" i="1"/>
  <c r="AE159" i="1"/>
  <c r="AE157" i="1"/>
  <c r="AE150" i="1"/>
  <c r="AE146" i="1"/>
  <c r="AE142" i="1"/>
  <c r="AE139" i="1"/>
  <c r="AE136" i="1"/>
  <c r="AE132" i="1"/>
  <c r="AE128" i="1"/>
  <c r="AE124" i="1"/>
  <c r="AE120" i="1"/>
  <c r="AE200" i="1"/>
  <c r="AE191" i="1"/>
  <c r="AE156" i="1"/>
  <c r="AE148" i="1"/>
  <c r="AE141" i="1"/>
  <c r="AE134" i="1"/>
  <c r="AE127" i="1"/>
  <c r="AE117" i="1"/>
  <c r="AE109" i="1"/>
  <c r="AE106" i="1"/>
  <c r="AE103" i="1"/>
  <c r="AE96" i="1"/>
  <c r="AE93" i="1"/>
  <c r="AE92" i="1"/>
  <c r="AE86" i="1"/>
  <c r="AE82" i="1"/>
  <c r="AE220" i="1"/>
  <c r="AE76" i="1"/>
  <c r="AE72" i="1"/>
  <c r="AE67" i="1"/>
  <c r="AE222" i="1"/>
  <c r="AE59" i="1"/>
  <c r="AE54" i="1"/>
  <c r="AE50" i="1"/>
  <c r="AE47" i="1"/>
  <c r="AE43" i="1"/>
  <c r="AE39" i="1"/>
  <c r="AE36" i="1"/>
  <c r="AE32" i="1"/>
  <c r="AE27" i="1"/>
  <c r="AE20" i="1"/>
  <c r="AE16" i="1"/>
  <c r="AE13" i="1"/>
  <c r="AE8" i="1"/>
  <c r="AE4" i="1"/>
  <c r="AE207" i="1"/>
  <c r="AE164" i="1"/>
  <c r="AE160" i="1"/>
  <c r="AE153" i="1"/>
  <c r="AE144" i="1"/>
  <c r="AE138" i="1"/>
  <c r="AE130" i="1"/>
  <c r="AE123" i="1"/>
  <c r="AE113" i="1"/>
  <c r="AE110" i="1"/>
  <c r="AE107" i="1"/>
  <c r="AE99" i="1"/>
  <c r="AE97" i="1"/>
  <c r="AE94" i="1"/>
  <c r="AE91" i="1"/>
  <c r="AE85" i="1"/>
  <c r="AE81" i="1"/>
  <c r="AE78" i="1"/>
  <c r="AE75" i="1"/>
  <c r="AE70" i="1"/>
  <c r="AE66" i="1"/>
  <c r="AE62" i="1"/>
  <c r="AE58" i="1"/>
  <c r="AE53" i="1"/>
  <c r="AE49" i="1"/>
  <c r="AE46" i="1"/>
  <c r="AE42" i="1"/>
  <c r="AE38" i="1"/>
  <c r="AE35" i="1"/>
  <c r="AE31" i="1"/>
  <c r="AE26" i="1"/>
  <c r="AE23" i="1"/>
  <c r="AE19" i="1"/>
  <c r="AE15" i="1"/>
  <c r="AE12" i="1"/>
  <c r="AE234" i="1"/>
  <c r="AE195" i="1"/>
  <c r="AE180" i="1"/>
  <c r="AE175" i="1"/>
  <c r="AE168" i="1"/>
  <c r="AE167" i="1"/>
  <c r="AE166" i="1"/>
  <c r="AE163" i="1"/>
  <c r="AE155" i="1"/>
  <c r="AE149" i="1"/>
  <c r="AE135" i="1"/>
  <c r="AE126" i="1"/>
  <c r="AE119" i="1"/>
  <c r="AE114" i="1"/>
  <c r="AE111" i="1"/>
  <c r="AE101" i="1"/>
  <c r="AE100" i="1"/>
  <c r="AE225" i="1"/>
  <c r="AE5" i="1"/>
  <c r="AA9" i="1"/>
  <c r="AE14" i="1"/>
  <c r="AA16" i="1"/>
  <c r="AE21" i="1"/>
  <c r="AA24" i="1"/>
  <c r="AE30" i="1"/>
  <c r="AA32" i="1"/>
  <c r="AE231" i="1"/>
  <c r="AA40" i="1"/>
  <c r="AE45" i="1"/>
  <c r="AA47" i="1"/>
  <c r="AE51" i="1"/>
  <c r="AA55" i="1"/>
  <c r="AE61" i="1"/>
  <c r="AA222" i="1"/>
  <c r="AE68" i="1"/>
  <c r="AA73" i="1"/>
  <c r="AE236" i="1"/>
  <c r="AA220" i="1"/>
  <c r="AE83" i="1"/>
  <c r="AA87" i="1"/>
  <c r="AE90" i="1"/>
  <c r="AA92" i="1"/>
  <c r="AE224" i="1"/>
  <c r="AA99" i="1"/>
  <c r="AA174" i="1"/>
  <c r="AB214" i="1"/>
  <c r="AB210" i="1"/>
  <c r="AB219" i="1"/>
  <c r="AB201" i="1"/>
  <c r="AB223" i="1"/>
  <c r="AB192" i="1"/>
  <c r="AB190" i="1"/>
  <c r="AB189" i="1"/>
  <c r="AB188" i="1"/>
  <c r="AB187" i="1"/>
  <c r="AB218" i="1"/>
  <c r="AB186" i="1"/>
  <c r="AB185" i="1"/>
  <c r="AB184" i="1"/>
  <c r="AB183" i="1"/>
  <c r="AB182" i="1"/>
  <c r="AB181" i="1"/>
  <c r="AB217" i="1"/>
  <c r="AB180" i="1"/>
  <c r="AB179" i="1"/>
  <c r="AB178" i="1"/>
  <c r="AB176" i="1"/>
  <c r="AB175" i="1"/>
  <c r="AB174" i="1"/>
  <c r="AB173" i="1"/>
  <c r="AB171" i="1"/>
  <c r="AB169" i="1"/>
  <c r="AB168" i="1"/>
  <c r="AB226" i="1"/>
  <c r="AB228" i="1"/>
  <c r="AB167" i="1"/>
  <c r="AB166" i="1"/>
  <c r="AB165" i="1"/>
  <c r="AB164" i="1"/>
  <c r="AB163" i="1"/>
  <c r="AB162" i="1"/>
  <c r="AB161" i="1"/>
  <c r="AB160" i="1"/>
  <c r="AB159" i="1"/>
  <c r="AB216" i="1"/>
  <c r="AB207" i="1"/>
  <c r="AB205" i="1"/>
  <c r="AB200" i="1"/>
  <c r="AB215" i="1"/>
  <c r="AB211" i="1"/>
  <c r="AB198" i="1"/>
  <c r="AB194" i="1"/>
  <c r="AB156" i="1"/>
  <c r="AB153" i="1"/>
  <c r="AB149" i="1"/>
  <c r="AB145" i="1"/>
  <c r="AB141" i="1"/>
  <c r="AB138" i="1"/>
  <c r="AB135" i="1"/>
  <c r="AB131" i="1"/>
  <c r="AB127" i="1"/>
  <c r="AB123" i="1"/>
  <c r="AB119" i="1"/>
  <c r="AB114" i="1"/>
  <c r="AB110" i="1"/>
  <c r="AB106" i="1"/>
  <c r="AB102" i="1"/>
  <c r="AB100" i="1"/>
  <c r="AB97" i="1"/>
  <c r="AB93" i="1"/>
  <c r="AB204" i="1"/>
  <c r="AB197" i="1"/>
  <c r="AB193" i="1"/>
  <c r="AB155" i="1"/>
  <c r="AB152" i="1"/>
  <c r="AB148" i="1"/>
  <c r="AB144" i="1"/>
  <c r="AB221" i="1"/>
  <c r="AB134" i="1"/>
  <c r="AB130" i="1"/>
  <c r="AB126" i="1"/>
  <c r="AB122" i="1"/>
  <c r="AB117" i="1"/>
  <c r="AB209" i="1"/>
  <c r="AB157" i="1"/>
  <c r="AB154" i="1"/>
  <c r="AB142" i="1"/>
  <c r="AB140" i="1"/>
  <c r="AB128" i="1"/>
  <c r="AB125" i="1"/>
  <c r="AB111" i="1"/>
  <c r="AB108" i="1"/>
  <c r="AB105" i="1"/>
  <c r="AB225" i="1"/>
  <c r="AB95" i="1"/>
  <c r="AB224" i="1"/>
  <c r="AB90" i="1"/>
  <c r="AB88" i="1"/>
  <c r="AB84" i="1"/>
  <c r="AB80" i="1"/>
  <c r="AB236" i="1"/>
  <c r="AB74" i="1"/>
  <c r="AB69" i="1"/>
  <c r="AB65" i="1"/>
  <c r="AB61" i="1"/>
  <c r="AB56" i="1"/>
  <c r="AB52" i="1"/>
  <c r="AB48" i="1"/>
  <c r="AB45" i="1"/>
  <c r="AB41" i="1"/>
  <c r="AB37" i="1"/>
  <c r="AB34" i="1"/>
  <c r="AB30" i="1"/>
  <c r="AB25" i="1"/>
  <c r="AB22" i="1"/>
  <c r="AB18" i="1"/>
  <c r="AB14" i="1"/>
  <c r="AB11" i="1"/>
  <c r="AB7" i="1"/>
  <c r="AB212" i="1"/>
  <c r="AB191" i="1"/>
  <c r="AB151" i="1"/>
  <c r="AB139" i="1"/>
  <c r="AB137" i="1"/>
  <c r="AB124" i="1"/>
  <c r="AB121" i="1"/>
  <c r="AB115" i="1"/>
  <c r="AB112" i="1"/>
  <c r="AB109" i="1"/>
  <c r="AB232" i="1"/>
  <c r="AB98" i="1"/>
  <c r="AB96" i="1"/>
  <c r="AB196" i="1"/>
  <c r="AB89" i="1"/>
  <c r="AB87" i="1"/>
  <c r="AB83" i="1"/>
  <c r="AB79" i="1"/>
  <c r="AB77" i="1"/>
  <c r="AB73" i="1"/>
  <c r="AB68" i="1"/>
  <c r="AB64" i="1"/>
  <c r="AB60" i="1"/>
  <c r="AB55" i="1"/>
  <c r="AB51" i="1"/>
  <c r="AB44" i="1"/>
  <c r="AB40" i="1"/>
  <c r="AB231" i="1"/>
  <c r="AB33" i="1"/>
  <c r="AB28" i="1"/>
  <c r="AB24" i="1"/>
  <c r="AB21" i="1"/>
  <c r="AB17" i="1"/>
  <c r="AB235" i="1"/>
  <c r="AB9" i="1"/>
  <c r="AB213" i="1"/>
  <c r="AB150" i="1"/>
  <c r="AB147" i="1"/>
  <c r="AB136" i="1"/>
  <c r="AB133" i="1"/>
  <c r="AB120" i="1"/>
  <c r="AB116" i="1"/>
  <c r="AB113" i="1"/>
  <c r="AB103" i="1"/>
  <c r="AB233" i="1"/>
  <c r="AB99" i="1"/>
  <c r="AE9" i="1"/>
  <c r="AA235" i="1"/>
  <c r="AB16" i="1"/>
  <c r="AE18" i="1"/>
  <c r="AB19" i="1"/>
  <c r="AA20" i="1"/>
  <c r="AE24" i="1"/>
  <c r="AA28" i="1"/>
  <c r="AB32" i="1"/>
  <c r="AE34" i="1"/>
  <c r="AB35" i="1"/>
  <c r="AA36" i="1"/>
  <c r="AE40" i="1"/>
  <c r="AA44" i="1"/>
  <c r="AB47" i="1"/>
  <c r="AE48" i="1"/>
  <c r="AB49" i="1"/>
  <c r="AA50" i="1"/>
  <c r="AE55" i="1"/>
  <c r="AA60" i="1"/>
  <c r="AB222" i="1"/>
  <c r="AE65" i="1"/>
  <c r="AB66" i="1"/>
  <c r="AA67" i="1"/>
  <c r="AE73" i="1"/>
  <c r="AA77" i="1"/>
  <c r="AB220" i="1"/>
  <c r="AE80" i="1"/>
  <c r="AB81" i="1"/>
  <c r="AA82" i="1"/>
  <c r="AE87" i="1"/>
  <c r="AA89" i="1"/>
  <c r="AB92" i="1"/>
  <c r="AA97" i="1"/>
  <c r="AA233" i="1"/>
  <c r="AB101" i="1"/>
  <c r="AB107" i="1"/>
  <c r="AE115" i="1"/>
  <c r="AE77" i="1"/>
  <c r="AA79" i="1"/>
  <c r="AE84" i="1"/>
  <c r="AA86" i="1"/>
  <c r="AE89" i="1"/>
  <c r="AA196" i="1"/>
  <c r="AE102" i="1"/>
  <c r="AA113" i="1"/>
  <c r="AA126" i="1"/>
  <c r="AE131" i="1"/>
  <c r="AE145" i="1"/>
  <c r="AA155" i="1"/>
  <c r="AA162" i="1"/>
  <c r="AE182" i="1"/>
  <c r="AE211" i="1"/>
  <c r="AA4" i="1"/>
  <c r="AE11" i="1"/>
  <c r="AA13" i="1"/>
  <c r="AE17" i="1"/>
  <c r="AA21" i="1"/>
  <c r="AE25" i="1"/>
  <c r="AA27" i="1"/>
  <c r="AE33" i="1"/>
  <c r="AA231" i="1"/>
  <c r="AE41" i="1"/>
  <c r="AA43" i="1"/>
  <c r="AA51" i="1"/>
  <c r="AB54" i="1"/>
  <c r="AE56" i="1"/>
  <c r="AB58" i="1"/>
  <c r="AA59" i="1"/>
  <c r="AE64" i="1"/>
  <c r="AA68" i="1"/>
  <c r="AB72" i="1"/>
  <c r="AE74" i="1"/>
  <c r="AB75" i="1"/>
  <c r="AA76" i="1"/>
  <c r="AE79" i="1"/>
  <c r="AA83" i="1"/>
  <c r="AB86" i="1"/>
  <c r="AE88" i="1"/>
  <c r="AE196" i="1"/>
  <c r="AB94" i="1"/>
  <c r="AE232" i="1"/>
  <c r="AE105" i="1"/>
  <c r="AA110" i="1"/>
  <c r="AA116" i="1"/>
  <c r="AE122" i="1"/>
  <c r="AB129" i="1"/>
  <c r="AA133" i="1"/>
  <c r="AE221" i="1"/>
  <c r="AB143" i="1"/>
  <c r="AA147" i="1"/>
  <c r="AE152" i="1"/>
  <c r="AB158" i="1"/>
  <c r="AA161" i="1"/>
  <c r="AA165" i="1"/>
  <c r="AA169" i="1"/>
  <c r="AE179" i="1"/>
  <c r="AE181" i="1"/>
  <c r="AE185" i="1"/>
  <c r="AE189" i="1"/>
  <c r="AE204" i="1"/>
  <c r="AB208" i="1"/>
  <c r="AB118" i="1"/>
  <c r="Z118" i="1"/>
  <c r="Z212" i="1"/>
  <c r="Z208" i="1"/>
  <c r="Z205" i="1"/>
  <c r="Z198" i="1"/>
  <c r="Z194" i="1"/>
  <c r="Z209" i="1"/>
  <c r="Z219" i="1"/>
  <c r="Z204" i="1"/>
  <c r="Z191" i="1"/>
  <c r="Z190" i="1"/>
  <c r="Z187" i="1"/>
  <c r="Z184" i="1"/>
  <c r="Z217" i="1"/>
  <c r="Z176" i="1"/>
  <c r="Z173" i="1"/>
  <c r="Z226" i="1"/>
  <c r="Z165" i="1"/>
  <c r="Z161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221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233" i="1"/>
  <c r="Z232" i="1"/>
  <c r="Z100" i="1"/>
  <c r="Z99" i="1"/>
  <c r="Z98" i="1"/>
  <c r="Z225" i="1"/>
  <c r="Z97" i="1"/>
  <c r="Z96" i="1"/>
  <c r="Z95" i="1"/>
  <c r="Z94" i="1"/>
  <c r="Z93" i="1"/>
  <c r="Z200" i="1"/>
  <c r="Z195" i="1"/>
  <c r="Z188" i="1"/>
  <c r="Z218" i="1"/>
  <c r="Z178" i="1"/>
  <c r="Z174" i="1"/>
  <c r="Z171" i="1"/>
  <c r="Z162" i="1"/>
  <c r="Z159" i="1"/>
  <c r="Z215" i="1"/>
  <c r="Z211" i="1"/>
  <c r="Z207" i="1"/>
  <c r="Z189" i="1"/>
  <c r="Z181" i="1"/>
  <c r="Z179" i="1"/>
  <c r="Z175" i="1"/>
  <c r="Z166" i="1"/>
  <c r="Z163" i="1"/>
  <c r="Z160" i="1"/>
  <c r="AD216" i="1"/>
  <c r="AD213" i="1"/>
  <c r="AD209" i="1"/>
  <c r="AD206" i="1"/>
  <c r="AD200" i="1"/>
  <c r="AD195" i="1"/>
  <c r="AD191" i="1"/>
  <c r="AD214" i="1"/>
  <c r="AD211" i="1"/>
  <c r="AD208" i="1"/>
  <c r="AD223" i="1"/>
  <c r="AD193" i="1"/>
  <c r="AD185" i="1"/>
  <c r="AD181" i="1"/>
  <c r="AD178" i="1"/>
  <c r="AD168" i="1"/>
  <c r="AD166" i="1"/>
  <c r="AD162" i="1"/>
  <c r="AD158" i="1"/>
  <c r="AD157" i="1"/>
  <c r="AD156" i="1"/>
  <c r="AD155" i="1"/>
  <c r="AD154" i="1"/>
  <c r="AD153" i="1"/>
  <c r="AD152" i="1"/>
  <c r="AD151" i="1"/>
  <c r="AD150" i="1"/>
  <c r="AD149" i="1"/>
  <c r="AD148" i="1"/>
  <c r="AD147" i="1"/>
  <c r="AD146" i="1"/>
  <c r="AD145" i="1"/>
  <c r="AD144" i="1"/>
  <c r="AD143" i="1"/>
  <c r="AD142" i="1"/>
  <c r="AD141" i="1"/>
  <c r="AD140" i="1"/>
  <c r="AD139" i="1"/>
  <c r="AD138" i="1"/>
  <c r="AD221" i="1"/>
  <c r="AD137" i="1"/>
  <c r="AD136" i="1"/>
  <c r="AD135" i="1"/>
  <c r="AD134" i="1"/>
  <c r="AD133" i="1"/>
  <c r="AD132" i="1"/>
  <c r="AD131" i="1"/>
  <c r="AD130" i="1"/>
  <c r="AD129" i="1"/>
  <c r="AD128" i="1"/>
  <c r="AD127" i="1"/>
  <c r="AD126" i="1"/>
  <c r="AD125" i="1"/>
  <c r="AD124" i="1"/>
  <c r="AD123" i="1"/>
  <c r="AD122" i="1"/>
  <c r="AD121" i="1"/>
  <c r="AD120" i="1"/>
  <c r="AD119" i="1"/>
  <c r="AD117" i="1"/>
  <c r="AD116" i="1"/>
  <c r="AD115" i="1"/>
  <c r="AD114" i="1"/>
  <c r="AD113" i="1"/>
  <c r="AD112" i="1"/>
  <c r="AD111" i="1"/>
  <c r="AD110" i="1"/>
  <c r="AD109" i="1"/>
  <c r="AD108" i="1"/>
  <c r="AD107" i="1"/>
  <c r="AD106" i="1"/>
  <c r="AD105" i="1"/>
  <c r="AD104" i="1"/>
  <c r="AD103" i="1"/>
  <c r="AD102" i="1"/>
  <c r="AD101" i="1"/>
  <c r="AD233" i="1"/>
  <c r="AD232" i="1"/>
  <c r="AD100" i="1"/>
  <c r="AD99" i="1"/>
  <c r="AD98" i="1"/>
  <c r="AD225" i="1"/>
  <c r="AD97" i="1"/>
  <c r="AD96" i="1"/>
  <c r="AD95" i="1"/>
  <c r="AD94" i="1"/>
  <c r="AD93" i="1"/>
  <c r="AD224" i="1"/>
  <c r="AD207" i="1"/>
  <c r="AD204" i="1"/>
  <c r="AD197" i="1"/>
  <c r="AD190" i="1"/>
  <c r="AD182" i="1"/>
  <c r="AD180" i="1"/>
  <c r="AD176" i="1"/>
  <c r="AD167" i="1"/>
  <c r="AD164" i="1"/>
  <c r="AD161" i="1"/>
  <c r="AD210" i="1"/>
  <c r="AD219" i="1"/>
  <c r="AD201" i="1"/>
  <c r="AD186" i="1"/>
  <c r="AD183" i="1"/>
  <c r="AD217" i="1"/>
  <c r="AD169" i="1"/>
  <c r="AD228" i="1"/>
  <c r="AD165" i="1"/>
  <c r="Z4" i="1"/>
  <c r="AD5" i="1"/>
  <c r="Z8" i="1"/>
  <c r="AD9" i="1"/>
  <c r="Z13" i="1"/>
  <c r="AD235" i="1"/>
  <c r="Z16" i="1"/>
  <c r="AD17" i="1"/>
  <c r="Z20" i="1"/>
  <c r="AD21" i="1"/>
  <c r="AD24" i="1"/>
  <c r="Z27" i="1"/>
  <c r="AD28" i="1"/>
  <c r="Z32" i="1"/>
  <c r="AD33" i="1"/>
  <c r="Z36" i="1"/>
  <c r="AD231" i="1"/>
  <c r="Z39" i="1"/>
  <c r="AD40" i="1"/>
  <c r="Z43" i="1"/>
  <c r="AD44" i="1"/>
  <c r="Z47" i="1"/>
  <c r="Z50" i="1"/>
  <c r="AD51" i="1"/>
  <c r="Z54" i="1"/>
  <c r="AD55" i="1"/>
  <c r="Z59" i="1"/>
  <c r="AD60" i="1"/>
  <c r="Z222" i="1"/>
  <c r="AD64" i="1"/>
  <c r="Z67" i="1"/>
  <c r="AD68" i="1"/>
  <c r="Z72" i="1"/>
  <c r="AD73" i="1"/>
  <c r="Z76" i="1"/>
  <c r="AD77" i="1"/>
  <c r="Z220" i="1"/>
  <c r="AD79" i="1"/>
  <c r="Z82" i="1"/>
  <c r="AD83" i="1"/>
  <c r="Z86" i="1"/>
  <c r="AD87" i="1"/>
  <c r="AD89" i="1"/>
  <c r="Z92" i="1"/>
  <c r="AD196" i="1"/>
  <c r="Z228" i="1"/>
  <c r="Z169" i="1"/>
  <c r="AD179" i="1"/>
  <c r="Z180" i="1"/>
  <c r="Z182" i="1"/>
  <c r="Z185" i="1"/>
  <c r="AD187" i="1"/>
  <c r="AD189" i="1"/>
  <c r="Z193" i="1"/>
  <c r="AD212" i="1"/>
  <c r="Z214" i="1"/>
  <c r="AC216" i="1"/>
  <c r="AC118" i="1"/>
  <c r="AC215" i="1"/>
  <c r="AC214" i="1"/>
  <c r="AC213" i="1"/>
  <c r="AC212" i="1"/>
  <c r="AC211" i="1"/>
  <c r="AC210" i="1"/>
  <c r="AC209" i="1"/>
  <c r="AC208" i="1"/>
  <c r="AC207" i="1"/>
  <c r="AC219" i="1"/>
  <c r="AC206" i="1"/>
  <c r="AC205" i="1"/>
  <c r="AC204" i="1"/>
  <c r="AC201" i="1"/>
  <c r="AC200" i="1"/>
  <c r="AC198" i="1"/>
  <c r="AC197" i="1"/>
  <c r="AC223" i="1"/>
  <c r="AC195" i="1"/>
  <c r="AC194" i="1"/>
  <c r="AC193" i="1"/>
  <c r="AC192" i="1"/>
  <c r="AC191" i="1"/>
  <c r="AC188" i="1"/>
  <c r="AC186" i="1"/>
  <c r="AC182" i="1"/>
  <c r="AC179" i="1"/>
  <c r="AC174" i="1"/>
  <c r="AC169" i="1"/>
  <c r="AC167" i="1"/>
  <c r="AC163" i="1"/>
  <c r="AC159" i="1"/>
  <c r="AC4" i="1"/>
  <c r="AC5" i="1"/>
  <c r="AC7" i="1"/>
  <c r="AC234" i="1"/>
  <c r="AC8" i="1"/>
  <c r="AC9" i="1"/>
  <c r="AC11" i="1"/>
  <c r="AC12" i="1"/>
  <c r="AC13" i="1"/>
  <c r="AC235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30" i="1"/>
  <c r="AC31" i="1"/>
  <c r="AC32" i="1"/>
  <c r="AC33" i="1"/>
  <c r="AC34" i="1"/>
  <c r="AC35" i="1"/>
  <c r="AC36" i="1"/>
  <c r="AC231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8" i="1"/>
  <c r="AC59" i="1"/>
  <c r="AC60" i="1"/>
  <c r="AC61" i="1"/>
  <c r="AC62" i="1"/>
  <c r="AC222" i="1"/>
  <c r="AC64" i="1"/>
  <c r="AC65" i="1"/>
  <c r="AC66" i="1"/>
  <c r="AC67" i="1"/>
  <c r="AC68" i="1"/>
  <c r="AC69" i="1"/>
  <c r="AC70" i="1"/>
  <c r="AC72" i="1"/>
  <c r="AC73" i="1"/>
  <c r="AC74" i="1"/>
  <c r="AC75" i="1"/>
  <c r="AC76" i="1"/>
  <c r="AC77" i="1"/>
  <c r="AC236" i="1"/>
  <c r="AC78" i="1"/>
  <c r="AC220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196" i="1"/>
  <c r="AC224" i="1"/>
  <c r="AC96" i="1"/>
  <c r="AC99" i="1"/>
  <c r="AC101" i="1"/>
  <c r="AC105" i="1"/>
  <c r="AC109" i="1"/>
  <c r="AC113" i="1"/>
  <c r="AC117" i="1"/>
  <c r="AC122" i="1"/>
  <c r="AC126" i="1"/>
  <c r="AC130" i="1"/>
  <c r="AC134" i="1"/>
  <c r="AC221" i="1"/>
  <c r="AC144" i="1"/>
  <c r="AC148" i="1"/>
  <c r="AC152" i="1"/>
  <c r="AC155" i="1"/>
  <c r="AC160" i="1"/>
  <c r="AC168" i="1"/>
  <c r="AC173" i="1"/>
  <c r="AC175" i="1"/>
  <c r="AC185" i="1"/>
  <c r="AC187" i="1"/>
  <c r="AC189" i="1"/>
  <c r="H8" i="9"/>
  <c r="G8" i="9"/>
  <c r="BW4" i="2" s="1"/>
  <c r="F8" i="9"/>
  <c r="BV4" i="2" s="1"/>
  <c r="E8" i="9"/>
  <c r="BU4" i="2" s="1"/>
  <c r="D8" i="9"/>
  <c r="BT4" i="2" s="1"/>
  <c r="C8" i="9"/>
  <c r="BS4" i="2" s="1"/>
  <c r="AK201" i="1" l="1"/>
  <c r="AM4" i="1"/>
  <c r="AC238" i="1"/>
  <c r="AE238" i="1"/>
  <c r="AD238" i="1"/>
  <c r="BX4" i="2"/>
  <c r="N4" i="10"/>
  <c r="P31" i="5"/>
  <c r="M36" i="5"/>
  <c r="J36" i="5"/>
  <c r="G36" i="5"/>
  <c r="R32" i="5"/>
  <c r="M31" i="5"/>
  <c r="S31" i="5"/>
  <c r="Q32" i="5"/>
  <c r="O32" i="5"/>
  <c r="N32" i="5"/>
  <c r="L32" i="5"/>
  <c r="K32" i="5"/>
  <c r="M32" i="5" s="1"/>
  <c r="I32" i="5"/>
  <c r="H32" i="5"/>
  <c r="J31" i="5"/>
  <c r="G31" i="5"/>
  <c r="F32" i="5"/>
  <c r="E32" i="5"/>
  <c r="L26" i="5"/>
  <c r="K26" i="5"/>
  <c r="M22" i="5"/>
  <c r="M24" i="5" s="1"/>
  <c r="S22" i="5"/>
  <c r="R26" i="5"/>
  <c r="Q26" i="5"/>
  <c r="O26" i="5"/>
  <c r="N26" i="5"/>
  <c r="P22" i="5"/>
  <c r="C32" i="5"/>
  <c r="D36" i="5"/>
  <c r="D31" i="5"/>
  <c r="B32" i="5"/>
  <c r="L16" i="5"/>
  <c r="L19" i="5" s="1"/>
  <c r="K16" i="5"/>
  <c r="K19" i="5" s="1"/>
  <c r="M19" i="5" s="1"/>
  <c r="I16" i="5"/>
  <c r="I19" i="5" s="1"/>
  <c r="H16" i="5"/>
  <c r="H19" i="5" s="1"/>
  <c r="F16" i="5"/>
  <c r="F19" i="5" s="1"/>
  <c r="E16" i="5"/>
  <c r="E19" i="5" s="1"/>
  <c r="G19" i="5" s="1"/>
  <c r="C16" i="5"/>
  <c r="C19" i="5" s="1"/>
  <c r="B16" i="5"/>
  <c r="B19" i="5" s="1"/>
  <c r="S35" i="5"/>
  <c r="P35" i="5"/>
  <c r="P36" i="5" s="1"/>
  <c r="G47" i="5"/>
  <c r="AK242" i="1" l="1"/>
  <c r="AM201" i="1"/>
  <c r="D32" i="5"/>
  <c r="E21" i="10"/>
  <c r="AH18" i="5"/>
  <c r="C22" i="10"/>
  <c r="AF19" i="5"/>
  <c r="B22" i="10"/>
  <c r="AE19" i="5"/>
  <c r="AO19" i="5" s="1"/>
  <c r="D22" i="10"/>
  <c r="AG19" i="5"/>
  <c r="G32" i="5"/>
  <c r="J32" i="5"/>
  <c r="P32" i="5"/>
  <c r="B21" i="10"/>
  <c r="AE18" i="5"/>
  <c r="AO18" i="5" s="1"/>
  <c r="E22" i="10"/>
  <c r="AH19" i="5"/>
  <c r="J19" i="5"/>
  <c r="AG16" i="5" s="1"/>
  <c r="F22" i="10"/>
  <c r="AI19" i="5"/>
  <c r="D19" i="5"/>
  <c r="AE16" i="5" s="1"/>
  <c r="AO15" i="5" s="1"/>
  <c r="J16" i="5"/>
  <c r="AG8" i="5" s="1"/>
  <c r="AF16" i="5"/>
  <c r="C20" i="10"/>
  <c r="AH16" i="5"/>
  <c r="E20" i="10"/>
  <c r="AE10" i="5"/>
  <c r="AO10" i="5" s="1"/>
  <c r="B6" i="10"/>
  <c r="Q6" i="10" s="1"/>
  <c r="D5" i="10"/>
  <c r="AH10" i="5"/>
  <c r="E6" i="10"/>
  <c r="AJ11" i="5"/>
  <c r="G7" i="10"/>
  <c r="S26" i="5"/>
  <c r="AJ17" i="5" s="1"/>
  <c r="G27" i="10" s="1"/>
  <c r="S24" i="5"/>
  <c r="M26" i="5"/>
  <c r="AH17" i="5" s="1"/>
  <c r="E27" i="10" s="1"/>
  <c r="M16" i="5"/>
  <c r="AI11" i="5"/>
  <c r="F7" i="10"/>
  <c r="P26" i="5"/>
  <c r="AI17" i="5" s="1"/>
  <c r="F27" i="10" s="1"/>
  <c r="P24" i="5"/>
  <c r="D16" i="5"/>
  <c r="AH9" i="5"/>
  <c r="E12" i="10"/>
  <c r="G16" i="5"/>
  <c r="AF10" i="5"/>
  <c r="C6" i="10"/>
  <c r="S36" i="5"/>
  <c r="AG10" i="5"/>
  <c r="D6" i="10"/>
  <c r="AJ10" i="5"/>
  <c r="G6" i="10"/>
  <c r="AI10" i="5"/>
  <c r="F6" i="10"/>
  <c r="S32" i="5"/>
  <c r="I28" i="7"/>
  <c r="I29" i="7" s="1"/>
  <c r="U3" i="1" s="1"/>
  <c r="H28" i="7"/>
  <c r="H29" i="7" s="1"/>
  <c r="G28" i="7"/>
  <c r="G29" i="7" s="1"/>
  <c r="F28" i="7"/>
  <c r="F29" i="7" s="1"/>
  <c r="R3" i="1" s="1"/>
  <c r="E28" i="7"/>
  <c r="E29" i="7" s="1"/>
  <c r="Q3" i="1" s="1"/>
  <c r="D28" i="7"/>
  <c r="D29" i="7" s="1"/>
  <c r="D14" i="13"/>
  <c r="T3" i="1"/>
  <c r="S3" i="1"/>
  <c r="P3" i="1"/>
  <c r="H206" i="1"/>
  <c r="H238" i="1" s="1"/>
  <c r="G206" i="1"/>
  <c r="G238" i="1" s="1"/>
  <c r="F206" i="1"/>
  <c r="F238" i="1" s="1"/>
  <c r="AM242" i="1" l="1"/>
  <c r="Q21" i="10"/>
  <c r="P21" i="10"/>
  <c r="R238" i="1"/>
  <c r="P173" i="1"/>
  <c r="P177" i="1"/>
  <c r="P172" i="1"/>
  <c r="P6" i="1"/>
  <c r="P238" i="1"/>
  <c r="S177" i="1"/>
  <c r="S6" i="1"/>
  <c r="S238" i="1"/>
  <c r="Q172" i="1"/>
  <c r="Q6" i="1"/>
  <c r="Q173" i="1"/>
  <c r="Q177" i="1"/>
  <c r="U6" i="1"/>
  <c r="U238" i="1"/>
  <c r="Q238" i="1"/>
  <c r="T238" i="1"/>
  <c r="T177" i="1"/>
  <c r="T6" i="1"/>
  <c r="R177" i="1"/>
  <c r="R6" i="1"/>
  <c r="S237" i="1"/>
  <c r="S71" i="1"/>
  <c r="S57" i="1"/>
  <c r="Q237" i="1"/>
  <c r="Q71" i="1"/>
  <c r="Q57" i="1"/>
  <c r="U237" i="1"/>
  <c r="U71" i="1"/>
  <c r="U57" i="1"/>
  <c r="P237" i="1"/>
  <c r="P57" i="1"/>
  <c r="T237" i="1"/>
  <c r="T57" i="1"/>
  <c r="T71" i="1"/>
  <c r="R237" i="1"/>
  <c r="R71" i="1"/>
  <c r="R57" i="1"/>
  <c r="B20" i="10"/>
  <c r="R229" i="1"/>
  <c r="R230" i="1"/>
  <c r="U229" i="1"/>
  <c r="U230" i="1"/>
  <c r="Q229" i="1"/>
  <c r="Q230" i="1"/>
  <c r="P229" i="1"/>
  <c r="P230" i="1"/>
  <c r="T229" i="1"/>
  <c r="T230" i="1"/>
  <c r="S229" i="1"/>
  <c r="S230" i="1"/>
  <c r="O6" i="10"/>
  <c r="P6" i="10"/>
  <c r="O21" i="10"/>
  <c r="S227" i="1"/>
  <c r="S199" i="1"/>
  <c r="P29" i="1"/>
  <c r="P227" i="1"/>
  <c r="P199" i="1"/>
  <c r="T227" i="1"/>
  <c r="T199" i="1"/>
  <c r="R227" i="1"/>
  <c r="R199" i="1"/>
  <c r="Q227" i="1"/>
  <c r="Q199" i="1"/>
  <c r="U227" i="1"/>
  <c r="U199" i="1"/>
  <c r="G241" i="1"/>
  <c r="H241" i="1"/>
  <c r="T63" i="1"/>
  <c r="T29" i="1"/>
  <c r="B19" i="10"/>
  <c r="B61" i="7"/>
  <c r="M4" i="12"/>
  <c r="C17" i="13"/>
  <c r="H17" i="13" s="1"/>
  <c r="Q63" i="1"/>
  <c r="Q29" i="1"/>
  <c r="C61" i="7"/>
  <c r="M394" i="19"/>
  <c r="M395" i="19" s="1"/>
  <c r="C19" i="10" s="1"/>
  <c r="N4" i="12"/>
  <c r="D20" i="10"/>
  <c r="R63" i="1"/>
  <c r="R29" i="1"/>
  <c r="D61" i="7"/>
  <c r="N394" i="19"/>
  <c r="N395" i="19" s="1"/>
  <c r="D19" i="10" s="1"/>
  <c r="O4" i="12"/>
  <c r="F61" i="7"/>
  <c r="P394" i="19"/>
  <c r="P395" i="19" s="1"/>
  <c r="F19" i="10" s="1"/>
  <c r="Q4" i="12"/>
  <c r="U63" i="1"/>
  <c r="U29" i="1"/>
  <c r="D17" i="13"/>
  <c r="G61" i="7"/>
  <c r="Q394" i="19"/>
  <c r="Q395" i="19" s="1"/>
  <c r="G19" i="10" s="1"/>
  <c r="R4" i="12"/>
  <c r="S63" i="1"/>
  <c r="S29" i="1"/>
  <c r="E61" i="7"/>
  <c r="P4" i="12"/>
  <c r="D21" i="10"/>
  <c r="AG18" i="5"/>
  <c r="F21" i="10"/>
  <c r="AI18" i="5"/>
  <c r="G21" i="10"/>
  <c r="N21" i="10" s="1"/>
  <c r="AJ18" i="5"/>
  <c r="C21" i="10"/>
  <c r="AF18" i="5"/>
  <c r="P71" i="1"/>
  <c r="P63" i="1"/>
  <c r="U172" i="1"/>
  <c r="U177" i="1"/>
  <c r="S170" i="1"/>
  <c r="S172" i="1"/>
  <c r="R170" i="1"/>
  <c r="R172" i="1"/>
  <c r="T170" i="1"/>
  <c r="T172" i="1"/>
  <c r="Q10" i="1"/>
  <c r="Q170" i="1"/>
  <c r="U10" i="1"/>
  <c r="U170" i="1"/>
  <c r="P4" i="1"/>
  <c r="P170" i="1"/>
  <c r="S184" i="1"/>
  <c r="S10" i="1"/>
  <c r="R10" i="1"/>
  <c r="T12" i="1"/>
  <c r="T10" i="1"/>
  <c r="G22" i="10"/>
  <c r="AJ19" i="5"/>
  <c r="N6" i="10"/>
  <c r="AB206" i="1"/>
  <c r="AB238" i="1" s="1"/>
  <c r="AA206" i="1"/>
  <c r="AA238" i="1" s="1"/>
  <c r="Z206" i="1"/>
  <c r="Z238" i="1" s="1"/>
  <c r="AF8" i="5"/>
  <c r="C5" i="10"/>
  <c r="AI9" i="5"/>
  <c r="F12" i="10"/>
  <c r="AH8" i="5"/>
  <c r="E5" i="10"/>
  <c r="AJ9" i="5"/>
  <c r="G12" i="10"/>
  <c r="AE8" i="5"/>
  <c r="AO7" i="5" s="1"/>
  <c r="B5" i="10"/>
  <c r="S34" i="1"/>
  <c r="S76" i="1"/>
  <c r="S127" i="1"/>
  <c r="S43" i="1"/>
  <c r="S82" i="1"/>
  <c r="S217" i="1"/>
  <c r="S11" i="1"/>
  <c r="S50" i="1"/>
  <c r="S204" i="1"/>
  <c r="S25" i="1"/>
  <c r="S59" i="1"/>
  <c r="S98" i="1"/>
  <c r="S118" i="1"/>
  <c r="T20" i="1"/>
  <c r="T14" i="1"/>
  <c r="T8" i="1"/>
  <c r="S18" i="1"/>
  <c r="S36" i="1"/>
  <c r="S67" i="1"/>
  <c r="S94" i="1"/>
  <c r="S173" i="1"/>
  <c r="S212" i="1"/>
  <c r="S102" i="1"/>
  <c r="P215" i="1"/>
  <c r="P207" i="1"/>
  <c r="P197" i="1"/>
  <c r="P183" i="1"/>
  <c r="P175" i="1"/>
  <c r="P228" i="1"/>
  <c r="P159" i="1"/>
  <c r="P154" i="1"/>
  <c r="P153" i="1"/>
  <c r="P146" i="1"/>
  <c r="P143" i="1"/>
  <c r="P221" i="1"/>
  <c r="P126" i="1"/>
  <c r="P124" i="1"/>
  <c r="P114" i="1"/>
  <c r="P233" i="1"/>
  <c r="P100" i="1"/>
  <c r="P95" i="1"/>
  <c r="P94" i="1"/>
  <c r="P196" i="1"/>
  <c r="P91" i="1"/>
  <c r="P89" i="1"/>
  <c r="P87" i="1"/>
  <c r="P85" i="1"/>
  <c r="P83" i="1"/>
  <c r="P82" i="1"/>
  <c r="P79" i="1"/>
  <c r="P78" i="1"/>
  <c r="P77" i="1"/>
  <c r="P76" i="1"/>
  <c r="P73" i="1"/>
  <c r="P70" i="1"/>
  <c r="P68" i="1"/>
  <c r="P67" i="1"/>
  <c r="P64" i="1"/>
  <c r="P62" i="1"/>
  <c r="P60" i="1"/>
  <c r="P59" i="1"/>
  <c r="P55" i="1"/>
  <c r="P53" i="1"/>
  <c r="P51" i="1"/>
  <c r="P50" i="1"/>
  <c r="P46" i="1"/>
  <c r="P44" i="1"/>
  <c r="P43" i="1"/>
  <c r="P40" i="1"/>
  <c r="P38" i="1"/>
  <c r="P231" i="1"/>
  <c r="P209" i="1"/>
  <c r="P191" i="1"/>
  <c r="P178" i="1"/>
  <c r="P162" i="1"/>
  <c r="P160" i="1"/>
  <c r="P151" i="1"/>
  <c r="P148" i="1"/>
  <c r="P144" i="1"/>
  <c r="P140" i="1"/>
  <c r="P138" i="1"/>
  <c r="P132" i="1"/>
  <c r="P129" i="1"/>
  <c r="P122" i="1"/>
  <c r="P116" i="1"/>
  <c r="P107" i="1"/>
  <c r="P104" i="1"/>
  <c r="P98" i="1"/>
  <c r="P93" i="1"/>
  <c r="P81" i="1"/>
  <c r="P75" i="1"/>
  <c r="P66" i="1"/>
  <c r="P58" i="1"/>
  <c r="P49" i="1"/>
  <c r="P42" i="1"/>
  <c r="P181" i="1"/>
  <c r="P158" i="1"/>
  <c r="P133" i="1"/>
  <c r="P117" i="1"/>
  <c r="P113" i="1"/>
  <c r="P108" i="1"/>
  <c r="P34" i="1"/>
  <c r="P32" i="1"/>
  <c r="P30" i="1"/>
  <c r="P25" i="1"/>
  <c r="P22" i="1"/>
  <c r="P18" i="1"/>
  <c r="P16" i="1"/>
  <c r="P14" i="1"/>
  <c r="P11" i="1"/>
  <c r="P8" i="1"/>
  <c r="P7" i="1"/>
  <c r="P200" i="1"/>
  <c r="P219" i="1"/>
  <c r="P145" i="1"/>
  <c r="P137" i="1"/>
  <c r="P123" i="1"/>
  <c r="P112" i="1"/>
  <c r="P232" i="1"/>
  <c r="P213" i="1"/>
  <c r="P205" i="1"/>
  <c r="P161" i="1"/>
  <c r="P152" i="1"/>
  <c r="P139" i="1"/>
  <c r="P131" i="1"/>
  <c r="P121" i="1"/>
  <c r="P115" i="1"/>
  <c r="P106" i="1"/>
  <c r="P101" i="1"/>
  <c r="P99" i="1"/>
  <c r="P36" i="1"/>
  <c r="P33" i="1"/>
  <c r="P31" i="1"/>
  <c r="P28" i="1"/>
  <c r="P27" i="1"/>
  <c r="P24" i="1"/>
  <c r="P23" i="1"/>
  <c r="P21" i="1"/>
  <c r="P20" i="1"/>
  <c r="P17" i="1"/>
  <c r="P15" i="1"/>
  <c r="P235" i="1"/>
  <c r="P13" i="1"/>
  <c r="P9" i="1"/>
  <c r="P234" i="1"/>
  <c r="P5" i="1"/>
  <c r="P168" i="1"/>
  <c r="P155" i="1"/>
  <c r="P147" i="1"/>
  <c r="P134" i="1"/>
  <c r="P130" i="1"/>
  <c r="P125" i="1"/>
  <c r="P109" i="1"/>
  <c r="P105" i="1"/>
  <c r="P96" i="1"/>
  <c r="P92" i="1"/>
  <c r="P88" i="1"/>
  <c r="P84" i="1"/>
  <c r="T216" i="1"/>
  <c r="T185" i="1"/>
  <c r="T171" i="1"/>
  <c r="T161" i="1"/>
  <c r="T150" i="1"/>
  <c r="T147" i="1"/>
  <c r="T139" i="1"/>
  <c r="T135" i="1"/>
  <c r="T131" i="1"/>
  <c r="T128" i="1"/>
  <c r="T117" i="1"/>
  <c r="T115" i="1"/>
  <c r="T110" i="1"/>
  <c r="T106" i="1"/>
  <c r="T103" i="1"/>
  <c r="T225" i="1"/>
  <c r="T224" i="1"/>
  <c r="T88" i="1"/>
  <c r="T80" i="1"/>
  <c r="T74" i="1"/>
  <c r="T65" i="1"/>
  <c r="T56" i="1"/>
  <c r="T48" i="1"/>
  <c r="T41" i="1"/>
  <c r="T215" i="1"/>
  <c r="T211" i="1"/>
  <c r="T197" i="1"/>
  <c r="T218" i="1"/>
  <c r="T183" i="1"/>
  <c r="T180" i="1"/>
  <c r="T228" i="1"/>
  <c r="T156" i="1"/>
  <c r="T154" i="1"/>
  <c r="T153" i="1"/>
  <c r="T146" i="1"/>
  <c r="T136" i="1"/>
  <c r="T133" i="1"/>
  <c r="T126" i="1"/>
  <c r="T124" i="1"/>
  <c r="T119" i="1"/>
  <c r="T111" i="1"/>
  <c r="T108" i="1"/>
  <c r="T101" i="1"/>
  <c r="T100" i="1"/>
  <c r="T95" i="1"/>
  <c r="T196" i="1"/>
  <c r="T91" i="1"/>
  <c r="T89" i="1"/>
  <c r="T87" i="1"/>
  <c r="T85" i="1"/>
  <c r="T83" i="1"/>
  <c r="T79" i="1"/>
  <c r="T78" i="1"/>
  <c r="T77" i="1"/>
  <c r="T73" i="1"/>
  <c r="T70" i="1"/>
  <c r="T68" i="1"/>
  <c r="T64" i="1"/>
  <c r="T62" i="1"/>
  <c r="T60" i="1"/>
  <c r="T55" i="1"/>
  <c r="T53" i="1"/>
  <c r="T51" i="1"/>
  <c r="T46" i="1"/>
  <c r="T44" i="1"/>
  <c r="T40" i="1"/>
  <c r="T38" i="1"/>
  <c r="T231" i="1"/>
  <c r="T189" i="1"/>
  <c r="T149" i="1"/>
  <c r="T145" i="1"/>
  <c r="T127" i="1"/>
  <c r="T123" i="1"/>
  <c r="T102" i="1"/>
  <c r="T232" i="1"/>
  <c r="T94" i="1"/>
  <c r="T90" i="1"/>
  <c r="T86" i="1"/>
  <c r="T82" i="1"/>
  <c r="T236" i="1"/>
  <c r="T75" i="1"/>
  <c r="T72" i="1"/>
  <c r="T67" i="1"/>
  <c r="T61" i="1"/>
  <c r="T58" i="1"/>
  <c r="T54" i="1"/>
  <c r="T50" i="1"/>
  <c r="T45" i="1"/>
  <c r="T42" i="1"/>
  <c r="T39" i="1"/>
  <c r="T36" i="1"/>
  <c r="T209" i="1"/>
  <c r="T162" i="1"/>
  <c r="T157" i="1"/>
  <c r="T148" i="1"/>
  <c r="T140" i="1"/>
  <c r="T132" i="1"/>
  <c r="T116" i="1"/>
  <c r="T107" i="1"/>
  <c r="T155" i="1"/>
  <c r="T142" i="1"/>
  <c r="T134" i="1"/>
  <c r="T125" i="1"/>
  <c r="T109" i="1"/>
  <c r="T96" i="1"/>
  <c r="T93" i="1"/>
  <c r="T92" i="1"/>
  <c r="T84" i="1"/>
  <c r="T81" i="1"/>
  <c r="T220" i="1"/>
  <c r="T76" i="1"/>
  <c r="T69" i="1"/>
  <c r="T66" i="1"/>
  <c r="T222" i="1"/>
  <c r="T59" i="1"/>
  <c r="T52" i="1"/>
  <c r="T49" i="1"/>
  <c r="T47" i="1"/>
  <c r="T43" i="1"/>
  <c r="T37" i="1"/>
  <c r="T34" i="1"/>
  <c r="T25" i="1"/>
  <c r="T18" i="1"/>
  <c r="T11" i="1"/>
  <c r="T191" i="1"/>
  <c r="T178" i="1"/>
  <c r="T160" i="1"/>
  <c r="T141" i="1"/>
  <c r="T138" i="1"/>
  <c r="T120" i="1"/>
  <c r="T114" i="1"/>
  <c r="T233" i="1"/>
  <c r="T7" i="1"/>
  <c r="T13" i="1"/>
  <c r="T16" i="1"/>
  <c r="T19" i="1"/>
  <c r="T22" i="1"/>
  <c r="T27" i="1"/>
  <c r="T32" i="1"/>
  <c r="T35" i="1"/>
  <c r="P41" i="1"/>
  <c r="P47" i="1"/>
  <c r="P52" i="1"/>
  <c r="R66" i="1"/>
  <c r="P74" i="1"/>
  <c r="P220" i="1"/>
  <c r="P86" i="1"/>
  <c r="P224" i="1"/>
  <c r="T234" i="1"/>
  <c r="P12" i="1"/>
  <c r="T235" i="1"/>
  <c r="T17" i="1"/>
  <c r="R20" i="1"/>
  <c r="T23" i="1"/>
  <c r="P26" i="1"/>
  <c r="T28" i="1"/>
  <c r="T33" i="1"/>
  <c r="R42" i="1"/>
  <c r="P48" i="1"/>
  <c r="P54" i="1"/>
  <c r="P61" i="1"/>
  <c r="R75" i="1"/>
  <c r="P80" i="1"/>
  <c r="R121" i="1"/>
  <c r="R101" i="1"/>
  <c r="R97" i="1"/>
  <c r="R204" i="1"/>
  <c r="R173" i="1"/>
  <c r="R114" i="1"/>
  <c r="R94" i="1"/>
  <c r="R82" i="1"/>
  <c r="R76" i="1"/>
  <c r="R67" i="1"/>
  <c r="R59" i="1"/>
  <c r="R50" i="1"/>
  <c r="R43" i="1"/>
  <c r="R36" i="1"/>
  <c r="R210" i="1"/>
  <c r="R201" i="1"/>
  <c r="R167" i="1"/>
  <c r="R137" i="1"/>
  <c r="R225" i="1"/>
  <c r="R35" i="1"/>
  <c r="R26" i="1"/>
  <c r="R19" i="1"/>
  <c r="R12" i="1"/>
  <c r="R223" i="1"/>
  <c r="R179" i="1"/>
  <c r="R169" i="1"/>
  <c r="R151" i="1"/>
  <c r="R93" i="1"/>
  <c r="T26" i="1"/>
  <c r="T30" i="1"/>
  <c r="P37" i="1"/>
  <c r="R49" i="1"/>
  <c r="P56" i="1"/>
  <c r="P222" i="1"/>
  <c r="P69" i="1"/>
  <c r="R81" i="1"/>
  <c r="T97" i="1"/>
  <c r="T5" i="1"/>
  <c r="T9" i="1"/>
  <c r="R13" i="1"/>
  <c r="T15" i="1"/>
  <c r="P19" i="1"/>
  <c r="T21" i="1"/>
  <c r="T24" i="1"/>
  <c r="R27" i="1"/>
  <c r="T31" i="1"/>
  <c r="P35" i="1"/>
  <c r="P39" i="1"/>
  <c r="P45" i="1"/>
  <c r="R58" i="1"/>
  <c r="P65" i="1"/>
  <c r="P72" i="1"/>
  <c r="P236" i="1"/>
  <c r="P90" i="1"/>
  <c r="P206" i="1"/>
  <c r="S210" i="1"/>
  <c r="S190" i="1"/>
  <c r="S179" i="1"/>
  <c r="S156" i="1"/>
  <c r="S133" i="1"/>
  <c r="S108" i="1"/>
  <c r="S141" i="1"/>
  <c r="S233" i="1"/>
  <c r="S97" i="1"/>
  <c r="S41" i="1"/>
  <c r="S56" i="1"/>
  <c r="S74" i="1"/>
  <c r="S88" i="1"/>
  <c r="S147" i="1"/>
  <c r="S185" i="1"/>
  <c r="R206" i="1"/>
  <c r="S13" i="1"/>
  <c r="S20" i="1"/>
  <c r="S27" i="1"/>
  <c r="S48" i="1"/>
  <c r="S65" i="1"/>
  <c r="S80" i="1"/>
  <c r="S224" i="1"/>
  <c r="S216" i="1"/>
  <c r="Q4" i="1"/>
  <c r="Q216" i="1"/>
  <c r="Q210" i="1"/>
  <c r="Q209" i="1"/>
  <c r="Q201" i="1"/>
  <c r="Q200" i="1"/>
  <c r="Q192" i="1"/>
  <c r="Q191" i="1"/>
  <c r="Q186" i="1"/>
  <c r="Q185" i="1"/>
  <c r="Q179" i="1"/>
  <c r="Q178" i="1"/>
  <c r="Q169" i="1"/>
  <c r="Q168" i="1"/>
  <c r="Q163" i="1"/>
  <c r="Q162" i="1"/>
  <c r="Q160" i="1"/>
  <c r="Q158" i="1"/>
  <c r="Q156" i="1"/>
  <c r="Q154" i="1"/>
  <c r="Q153" i="1"/>
  <c r="Q151" i="1"/>
  <c r="Q149" i="1"/>
  <c r="Q147" i="1"/>
  <c r="Q145" i="1"/>
  <c r="Q143" i="1"/>
  <c r="Q141" i="1"/>
  <c r="Q140" i="1"/>
  <c r="Q138" i="1"/>
  <c r="Q137" i="1"/>
  <c r="Q135" i="1"/>
  <c r="Q133" i="1"/>
  <c r="Q131" i="1"/>
  <c r="Q129" i="1"/>
  <c r="Q127" i="1"/>
  <c r="Q125" i="1"/>
  <c r="Q123" i="1"/>
  <c r="Q121" i="1"/>
  <c r="Q119" i="1"/>
  <c r="Q116" i="1"/>
  <c r="Q114" i="1"/>
  <c r="Q112" i="1"/>
  <c r="Q110" i="1"/>
  <c r="Q108" i="1"/>
  <c r="Q106" i="1"/>
  <c r="Q104" i="1"/>
  <c r="Q102" i="1"/>
  <c r="Q233" i="1"/>
  <c r="Q100" i="1"/>
  <c r="Q98" i="1"/>
  <c r="Q97" i="1"/>
  <c r="Q211" i="1"/>
  <c r="Q205" i="1"/>
  <c r="Q204" i="1"/>
  <c r="Q197" i="1"/>
  <c r="Q223" i="1"/>
  <c r="Q190" i="1"/>
  <c r="Q180" i="1"/>
  <c r="Q228" i="1"/>
  <c r="Q167" i="1"/>
  <c r="Q155" i="1"/>
  <c r="Q148" i="1"/>
  <c r="Q134" i="1"/>
  <c r="Q126" i="1"/>
  <c r="Q117" i="1"/>
  <c r="Q109" i="1"/>
  <c r="Q101" i="1"/>
  <c r="Q96" i="1"/>
  <c r="Q94" i="1"/>
  <c r="Q224" i="1"/>
  <c r="Q92" i="1"/>
  <c r="Q90" i="1"/>
  <c r="Q88" i="1"/>
  <c r="Q86" i="1"/>
  <c r="Q84" i="1"/>
  <c r="Q82" i="1"/>
  <c r="Q80" i="1"/>
  <c r="Q220" i="1"/>
  <c r="Q236" i="1"/>
  <c r="Q76" i="1"/>
  <c r="Q74" i="1"/>
  <c r="Q72" i="1"/>
  <c r="Q69" i="1"/>
  <c r="Q67" i="1"/>
  <c r="Q65" i="1"/>
  <c r="Q222" i="1"/>
  <c r="Q61" i="1"/>
  <c r="Q59" i="1"/>
  <c r="Q56" i="1"/>
  <c r="Q54" i="1"/>
  <c r="Q52" i="1"/>
  <c r="Q50" i="1"/>
  <c r="Q48" i="1"/>
  <c r="Q47" i="1"/>
  <c r="Q45" i="1"/>
  <c r="Q43" i="1"/>
  <c r="Q41" i="1"/>
  <c r="Q39" i="1"/>
  <c r="Q37" i="1"/>
  <c r="Q36" i="1"/>
  <c r="Q34" i="1"/>
  <c r="Q32" i="1"/>
  <c r="Q30" i="1"/>
  <c r="Q27" i="1"/>
  <c r="Q25" i="1"/>
  <c r="Q22" i="1"/>
  <c r="Q20" i="1"/>
  <c r="Q18" i="1"/>
  <c r="Q16" i="1"/>
  <c r="Q14" i="1"/>
  <c r="Q13" i="1"/>
  <c r="Q11" i="1"/>
  <c r="Q8" i="1"/>
  <c r="Q7" i="1"/>
  <c r="Q213" i="1"/>
  <c r="Q212" i="1"/>
  <c r="Q207" i="1"/>
  <c r="Q206" i="1"/>
  <c r="Q198" i="1"/>
  <c r="Q218" i="1"/>
  <c r="Q181" i="1"/>
  <c r="Q217" i="1"/>
  <c r="Q175" i="1"/>
  <c r="Q174" i="1"/>
  <c r="Q226" i="1"/>
  <c r="Q161" i="1"/>
  <c r="Q146" i="1"/>
  <c r="Q139" i="1"/>
  <c r="Q132" i="1"/>
  <c r="Q124" i="1"/>
  <c r="U4" i="1"/>
  <c r="U212" i="1"/>
  <c r="U211" i="1"/>
  <c r="U204" i="1"/>
  <c r="U194" i="1"/>
  <c r="U193" i="1"/>
  <c r="U187" i="1"/>
  <c r="U218" i="1"/>
  <c r="U217" i="1"/>
  <c r="U180" i="1"/>
  <c r="U173" i="1"/>
  <c r="U171" i="1"/>
  <c r="U165" i="1"/>
  <c r="U164" i="1"/>
  <c r="U160" i="1"/>
  <c r="U158" i="1"/>
  <c r="U156" i="1"/>
  <c r="U154" i="1"/>
  <c r="U153" i="1"/>
  <c r="U151" i="1"/>
  <c r="U149" i="1"/>
  <c r="U147" i="1"/>
  <c r="U145" i="1"/>
  <c r="U143" i="1"/>
  <c r="U141" i="1"/>
  <c r="U140" i="1"/>
  <c r="U138" i="1"/>
  <c r="U137" i="1"/>
  <c r="U135" i="1"/>
  <c r="U133" i="1"/>
  <c r="U131" i="1"/>
  <c r="U129" i="1"/>
  <c r="U127" i="1"/>
  <c r="U125" i="1"/>
  <c r="U123" i="1"/>
  <c r="U121" i="1"/>
  <c r="U119" i="1"/>
  <c r="U116" i="1"/>
  <c r="U114" i="1"/>
  <c r="U112" i="1"/>
  <c r="U110" i="1"/>
  <c r="U108" i="1"/>
  <c r="U106" i="1"/>
  <c r="U104" i="1"/>
  <c r="U102" i="1"/>
  <c r="U233" i="1"/>
  <c r="U100" i="1"/>
  <c r="U98" i="1"/>
  <c r="U97" i="1"/>
  <c r="U215" i="1"/>
  <c r="U214" i="1"/>
  <c r="U209" i="1"/>
  <c r="U208" i="1"/>
  <c r="U201" i="1"/>
  <c r="U219" i="1"/>
  <c r="U183" i="1"/>
  <c r="U182" i="1"/>
  <c r="U178" i="1"/>
  <c r="U176" i="1"/>
  <c r="U169" i="1"/>
  <c r="U157" i="1"/>
  <c r="U150" i="1"/>
  <c r="U142" i="1"/>
  <c r="U136" i="1"/>
  <c r="U128" i="1"/>
  <c r="U120" i="1"/>
  <c r="U111" i="1"/>
  <c r="U103" i="1"/>
  <c r="U225" i="1"/>
  <c r="U94" i="1"/>
  <c r="U224" i="1"/>
  <c r="U92" i="1"/>
  <c r="U90" i="1"/>
  <c r="U88" i="1"/>
  <c r="U86" i="1"/>
  <c r="U84" i="1"/>
  <c r="U82" i="1"/>
  <c r="U80" i="1"/>
  <c r="U220" i="1"/>
  <c r="U236" i="1"/>
  <c r="U76" i="1"/>
  <c r="U74" i="1"/>
  <c r="U72" i="1"/>
  <c r="U69" i="1"/>
  <c r="U67" i="1"/>
  <c r="U65" i="1"/>
  <c r="U222" i="1"/>
  <c r="U61" i="1"/>
  <c r="U59" i="1"/>
  <c r="U56" i="1"/>
  <c r="U54" i="1"/>
  <c r="U52" i="1"/>
  <c r="U50" i="1"/>
  <c r="U48" i="1"/>
  <c r="U47" i="1"/>
  <c r="U45" i="1"/>
  <c r="U43" i="1"/>
  <c r="U41" i="1"/>
  <c r="U39" i="1"/>
  <c r="U37" i="1"/>
  <c r="U36" i="1"/>
  <c r="U34" i="1"/>
  <c r="U32" i="1"/>
  <c r="U30" i="1"/>
  <c r="U27" i="1"/>
  <c r="U25" i="1"/>
  <c r="U22" i="1"/>
  <c r="U20" i="1"/>
  <c r="U18" i="1"/>
  <c r="U16" i="1"/>
  <c r="U14" i="1"/>
  <c r="U13" i="1"/>
  <c r="U11" i="1"/>
  <c r="U8" i="1"/>
  <c r="U7" i="1"/>
  <c r="U216" i="1"/>
  <c r="U118" i="1"/>
  <c r="U210" i="1"/>
  <c r="U195" i="1"/>
  <c r="U189" i="1"/>
  <c r="U188" i="1"/>
  <c r="U185" i="1"/>
  <c r="U184" i="1"/>
  <c r="U179" i="1"/>
  <c r="U166" i="1"/>
  <c r="U155" i="1"/>
  <c r="U148" i="1"/>
  <c r="U134" i="1"/>
  <c r="U126" i="1"/>
  <c r="Q5" i="1"/>
  <c r="U234" i="1"/>
  <c r="Q235" i="1"/>
  <c r="U15" i="1"/>
  <c r="Q21" i="1"/>
  <c r="U23" i="1"/>
  <c r="Q28" i="1"/>
  <c r="U31" i="1"/>
  <c r="Q231" i="1"/>
  <c r="U38" i="1"/>
  <c r="Q44" i="1"/>
  <c r="U46" i="1"/>
  <c r="Q51" i="1"/>
  <c r="U53" i="1"/>
  <c r="Q60" i="1"/>
  <c r="U62" i="1"/>
  <c r="Q68" i="1"/>
  <c r="U70" i="1"/>
  <c r="Q77" i="1"/>
  <c r="U78" i="1"/>
  <c r="Q83" i="1"/>
  <c r="U85" i="1"/>
  <c r="Q89" i="1"/>
  <c r="U91" i="1"/>
  <c r="Q95" i="1"/>
  <c r="U99" i="1"/>
  <c r="Q107" i="1"/>
  <c r="Q113" i="1"/>
  <c r="U117" i="1"/>
  <c r="Q120" i="1"/>
  <c r="U124" i="1"/>
  <c r="Q130" i="1"/>
  <c r="Q136" i="1"/>
  <c r="U139" i="1"/>
  <c r="Q144" i="1"/>
  <c r="Q150" i="1"/>
  <c r="Q159" i="1"/>
  <c r="Q165" i="1"/>
  <c r="U228" i="1"/>
  <c r="Q176" i="1"/>
  <c r="U186" i="1"/>
  <c r="Q219" i="1"/>
  <c r="Q194" i="1"/>
  <c r="U197" i="1"/>
  <c r="U205" i="1"/>
  <c r="Q208" i="1"/>
  <c r="R4" i="1"/>
  <c r="R216" i="1"/>
  <c r="R215" i="1"/>
  <c r="R213" i="1"/>
  <c r="R211" i="1"/>
  <c r="R209" i="1"/>
  <c r="R207" i="1"/>
  <c r="R205" i="1"/>
  <c r="R200" i="1"/>
  <c r="R197" i="1"/>
  <c r="R195" i="1"/>
  <c r="R193" i="1"/>
  <c r="R191" i="1"/>
  <c r="R189" i="1"/>
  <c r="R219" i="1"/>
  <c r="R218" i="1"/>
  <c r="R185" i="1"/>
  <c r="R183" i="1"/>
  <c r="R181" i="1"/>
  <c r="R180" i="1"/>
  <c r="R178" i="1"/>
  <c r="R175" i="1"/>
  <c r="R171" i="1"/>
  <c r="R168" i="1"/>
  <c r="R228" i="1"/>
  <c r="R166" i="1"/>
  <c r="R164" i="1"/>
  <c r="R162" i="1"/>
  <c r="R118" i="1"/>
  <c r="R208" i="1"/>
  <c r="R198" i="1"/>
  <c r="R190" i="1"/>
  <c r="R184" i="1"/>
  <c r="R176" i="1"/>
  <c r="R226" i="1"/>
  <c r="R212" i="1"/>
  <c r="R186" i="1"/>
  <c r="R217" i="1"/>
  <c r="R174" i="1"/>
  <c r="R161" i="1"/>
  <c r="R154" i="1"/>
  <c r="R147" i="1"/>
  <c r="R146" i="1"/>
  <c r="R140" i="1"/>
  <c r="R139" i="1"/>
  <c r="R133" i="1"/>
  <c r="R132" i="1"/>
  <c r="R125" i="1"/>
  <c r="R124" i="1"/>
  <c r="R116" i="1"/>
  <c r="R115" i="1"/>
  <c r="R108" i="1"/>
  <c r="R107" i="1"/>
  <c r="R233" i="1"/>
  <c r="R232" i="1"/>
  <c r="R214" i="1"/>
  <c r="R192" i="1"/>
  <c r="R187" i="1"/>
  <c r="R182" i="1"/>
  <c r="R163" i="1"/>
  <c r="R160" i="1"/>
  <c r="R159" i="1"/>
  <c r="R153" i="1"/>
  <c r="R152" i="1"/>
  <c r="R145" i="1"/>
  <c r="R144" i="1"/>
  <c r="R138" i="1"/>
  <c r="R221" i="1"/>
  <c r="R131" i="1"/>
  <c r="R130" i="1"/>
  <c r="R123" i="1"/>
  <c r="R122" i="1"/>
  <c r="R5" i="1"/>
  <c r="R7" i="1"/>
  <c r="Q234" i="1"/>
  <c r="U9" i="1"/>
  <c r="R235" i="1"/>
  <c r="R14" i="1"/>
  <c r="Q15" i="1"/>
  <c r="U17" i="1"/>
  <c r="R21" i="1"/>
  <c r="R22" i="1"/>
  <c r="Q23" i="1"/>
  <c r="U24" i="1"/>
  <c r="R28" i="1"/>
  <c r="R30" i="1"/>
  <c r="Q31" i="1"/>
  <c r="U33" i="1"/>
  <c r="R231" i="1"/>
  <c r="R37" i="1"/>
  <c r="Q38" i="1"/>
  <c r="U40" i="1"/>
  <c r="R44" i="1"/>
  <c r="R45" i="1"/>
  <c r="Q46" i="1"/>
  <c r="R51" i="1"/>
  <c r="R52" i="1"/>
  <c r="Q53" i="1"/>
  <c r="U55" i="1"/>
  <c r="R60" i="1"/>
  <c r="R61" i="1"/>
  <c r="Q62" i="1"/>
  <c r="U64" i="1"/>
  <c r="R68" i="1"/>
  <c r="R69" i="1"/>
  <c r="Q70" i="1"/>
  <c r="U73" i="1"/>
  <c r="R77" i="1"/>
  <c r="R236" i="1"/>
  <c r="Q78" i="1"/>
  <c r="U79" i="1"/>
  <c r="R83" i="1"/>
  <c r="R84" i="1"/>
  <c r="Q85" i="1"/>
  <c r="U87" i="1"/>
  <c r="R89" i="1"/>
  <c r="R90" i="1"/>
  <c r="Q91" i="1"/>
  <c r="U196" i="1"/>
  <c r="R95" i="1"/>
  <c r="R96" i="1"/>
  <c r="Q232" i="1"/>
  <c r="Q105" i="1"/>
  <c r="R106" i="1"/>
  <c r="U109" i="1"/>
  <c r="Q111" i="1"/>
  <c r="R112" i="1"/>
  <c r="R113" i="1"/>
  <c r="U115" i="1"/>
  <c r="R119" i="1"/>
  <c r="R120" i="1"/>
  <c r="R126" i="1"/>
  <c r="U130" i="1"/>
  <c r="R135" i="1"/>
  <c r="R136" i="1"/>
  <c r="U144" i="1"/>
  <c r="R149" i="1"/>
  <c r="R150" i="1"/>
  <c r="R155" i="1"/>
  <c r="U159" i="1"/>
  <c r="U162" i="1"/>
  <c r="R165" i="1"/>
  <c r="U167" i="1"/>
  <c r="U226" i="1"/>
  <c r="Q171" i="1"/>
  <c r="U174" i="1"/>
  <c r="Q183" i="1"/>
  <c r="Q188" i="1"/>
  <c r="U191" i="1"/>
  <c r="R194" i="1"/>
  <c r="U223" i="1"/>
  <c r="U198" i="1"/>
  <c r="U206" i="1"/>
  <c r="Q215" i="1"/>
  <c r="S215" i="1"/>
  <c r="S214" i="1"/>
  <c r="S207" i="1"/>
  <c r="S206" i="1"/>
  <c r="S197" i="1"/>
  <c r="S223" i="1"/>
  <c r="S189" i="1"/>
  <c r="S188" i="1"/>
  <c r="S183" i="1"/>
  <c r="S182" i="1"/>
  <c r="S175" i="1"/>
  <c r="S174" i="1"/>
  <c r="S228" i="1"/>
  <c r="S167" i="1"/>
  <c r="S161" i="1"/>
  <c r="S159" i="1"/>
  <c r="S157" i="1"/>
  <c r="S155" i="1"/>
  <c r="S152" i="1"/>
  <c r="S150" i="1"/>
  <c r="S148" i="1"/>
  <c r="S146" i="1"/>
  <c r="S144" i="1"/>
  <c r="S142" i="1"/>
  <c r="S139" i="1"/>
  <c r="S221" i="1"/>
  <c r="S136" i="1"/>
  <c r="S134" i="1"/>
  <c r="S132" i="1"/>
  <c r="S130" i="1"/>
  <c r="S128" i="1"/>
  <c r="S126" i="1"/>
  <c r="S124" i="1"/>
  <c r="S122" i="1"/>
  <c r="S120" i="1"/>
  <c r="S117" i="1"/>
  <c r="S115" i="1"/>
  <c r="S113" i="1"/>
  <c r="S111" i="1"/>
  <c r="S109" i="1"/>
  <c r="S107" i="1"/>
  <c r="S105" i="1"/>
  <c r="S103" i="1"/>
  <c r="S101" i="1"/>
  <c r="S232" i="1"/>
  <c r="S99" i="1"/>
  <c r="S225" i="1"/>
  <c r="S96" i="1"/>
  <c r="S213" i="1"/>
  <c r="S198" i="1"/>
  <c r="S192" i="1"/>
  <c r="S191" i="1"/>
  <c r="S187" i="1"/>
  <c r="S218" i="1"/>
  <c r="S181" i="1"/>
  <c r="S226" i="1"/>
  <c r="S163" i="1"/>
  <c r="S162" i="1"/>
  <c r="S160" i="1"/>
  <c r="S153" i="1"/>
  <c r="S145" i="1"/>
  <c r="S138" i="1"/>
  <c r="S131" i="1"/>
  <c r="S123" i="1"/>
  <c r="S114" i="1"/>
  <c r="S106" i="1"/>
  <c r="S100" i="1"/>
  <c r="S95" i="1"/>
  <c r="S93" i="1"/>
  <c r="S196" i="1"/>
  <c r="S91" i="1"/>
  <c r="S89" i="1"/>
  <c r="S87" i="1"/>
  <c r="S85" i="1"/>
  <c r="S83" i="1"/>
  <c r="S81" i="1"/>
  <c r="S79" i="1"/>
  <c r="S78" i="1"/>
  <c r="S77" i="1"/>
  <c r="S75" i="1"/>
  <c r="S73" i="1"/>
  <c r="S70" i="1"/>
  <c r="S68" i="1"/>
  <c r="S66" i="1"/>
  <c r="S64" i="1"/>
  <c r="S62" i="1"/>
  <c r="S60" i="1"/>
  <c r="S58" i="1"/>
  <c r="S55" i="1"/>
  <c r="S53" i="1"/>
  <c r="S51" i="1"/>
  <c r="S49" i="1"/>
  <c r="S46" i="1"/>
  <c r="S44" i="1"/>
  <c r="S42" i="1"/>
  <c r="S40" i="1"/>
  <c r="S38" i="1"/>
  <c r="S231" i="1"/>
  <c r="S35" i="1"/>
  <c r="S33" i="1"/>
  <c r="S31" i="1"/>
  <c r="S28" i="1"/>
  <c r="S26" i="1"/>
  <c r="S24" i="1"/>
  <c r="S23" i="1"/>
  <c r="S21" i="1"/>
  <c r="S19" i="1"/>
  <c r="S17" i="1"/>
  <c r="S15" i="1"/>
  <c r="S235" i="1"/>
  <c r="S12" i="1"/>
  <c r="S9" i="1"/>
  <c r="S234" i="1"/>
  <c r="S5" i="1"/>
  <c r="S208" i="1"/>
  <c r="S201" i="1"/>
  <c r="S200" i="1"/>
  <c r="S194" i="1"/>
  <c r="S193" i="1"/>
  <c r="S219" i="1"/>
  <c r="S176" i="1"/>
  <c r="S169" i="1"/>
  <c r="S168" i="1"/>
  <c r="S165" i="1"/>
  <c r="S164" i="1"/>
  <c r="S158" i="1"/>
  <c r="S151" i="1"/>
  <c r="S143" i="1"/>
  <c r="S137" i="1"/>
  <c r="S129" i="1"/>
  <c r="S121" i="1"/>
  <c r="S4" i="1"/>
  <c r="S7" i="1"/>
  <c r="R234" i="1"/>
  <c r="R8" i="1"/>
  <c r="Q9" i="1"/>
  <c r="U12" i="1"/>
  <c r="S14" i="1"/>
  <c r="R15" i="1"/>
  <c r="R16" i="1"/>
  <c r="Q17" i="1"/>
  <c r="U19" i="1"/>
  <c r="S22" i="1"/>
  <c r="R23" i="1"/>
  <c r="Q24" i="1"/>
  <c r="U26" i="1"/>
  <c r="S30" i="1"/>
  <c r="R31" i="1"/>
  <c r="R32" i="1"/>
  <c r="Q33" i="1"/>
  <c r="U35" i="1"/>
  <c r="S37" i="1"/>
  <c r="R38" i="1"/>
  <c r="R39" i="1"/>
  <c r="Q40" i="1"/>
  <c r="U42" i="1"/>
  <c r="S45" i="1"/>
  <c r="R46" i="1"/>
  <c r="R47" i="1"/>
  <c r="U49" i="1"/>
  <c r="S52" i="1"/>
  <c r="R53" i="1"/>
  <c r="R54" i="1"/>
  <c r="Q55" i="1"/>
  <c r="U58" i="1"/>
  <c r="S61" i="1"/>
  <c r="R62" i="1"/>
  <c r="R222" i="1"/>
  <c r="Q64" i="1"/>
  <c r="U66" i="1"/>
  <c r="S69" i="1"/>
  <c r="R70" i="1"/>
  <c r="R72" i="1"/>
  <c r="Q73" i="1"/>
  <c r="U75" i="1"/>
  <c r="S236" i="1"/>
  <c r="R78" i="1"/>
  <c r="R220" i="1"/>
  <c r="Q79" i="1"/>
  <c r="U81" i="1"/>
  <c r="S84" i="1"/>
  <c r="R85" i="1"/>
  <c r="R86" i="1"/>
  <c r="Q87" i="1"/>
  <c r="S90" i="1"/>
  <c r="R91" i="1"/>
  <c r="R92" i="1"/>
  <c r="Q196" i="1"/>
  <c r="U93" i="1"/>
  <c r="Q99" i="1"/>
  <c r="R100" i="1"/>
  <c r="U101" i="1"/>
  <c r="Q103" i="1"/>
  <c r="R104" i="1"/>
  <c r="R105" i="1"/>
  <c r="U107" i="1"/>
  <c r="R110" i="1"/>
  <c r="R111" i="1"/>
  <c r="S112" i="1"/>
  <c r="U113" i="1"/>
  <c r="R117" i="1"/>
  <c r="S119" i="1"/>
  <c r="Q122" i="1"/>
  <c r="S125" i="1"/>
  <c r="Q128" i="1"/>
  <c r="R129" i="1"/>
  <c r="U132" i="1"/>
  <c r="S135" i="1"/>
  <c r="Q221" i="1"/>
  <c r="S140" i="1"/>
  <c r="Q142" i="1"/>
  <c r="R143" i="1"/>
  <c r="U146" i="1"/>
  <c r="S149" i="1"/>
  <c r="Q152" i="1"/>
  <c r="S154" i="1"/>
  <c r="Q157" i="1"/>
  <c r="R158" i="1"/>
  <c r="U161" i="1"/>
  <c r="U163" i="1"/>
  <c r="Q166" i="1"/>
  <c r="S171" i="1"/>
  <c r="S178" i="1"/>
  <c r="S180" i="1"/>
  <c r="U181" i="1"/>
  <c r="Q187" i="1"/>
  <c r="R188" i="1"/>
  <c r="U190" i="1"/>
  <c r="U192" i="1"/>
  <c r="Q195" i="1"/>
  <c r="S209" i="1"/>
  <c r="S211" i="1"/>
  <c r="U213" i="1"/>
  <c r="U5" i="1"/>
  <c r="S8" i="1"/>
  <c r="R9" i="1"/>
  <c r="R11" i="1"/>
  <c r="Q12" i="1"/>
  <c r="U235" i="1"/>
  <c r="S16" i="1"/>
  <c r="R17" i="1"/>
  <c r="R18" i="1"/>
  <c r="Q19" i="1"/>
  <c r="U21" i="1"/>
  <c r="R24" i="1"/>
  <c r="R25" i="1"/>
  <c r="Q26" i="1"/>
  <c r="U28" i="1"/>
  <c r="S32" i="1"/>
  <c r="R33" i="1"/>
  <c r="R34" i="1"/>
  <c r="Q35" i="1"/>
  <c r="U231" i="1"/>
  <c r="S39" i="1"/>
  <c r="R40" i="1"/>
  <c r="R41" i="1"/>
  <c r="Q42" i="1"/>
  <c r="U44" i="1"/>
  <c r="S47" i="1"/>
  <c r="R48" i="1"/>
  <c r="Q49" i="1"/>
  <c r="U51" i="1"/>
  <c r="S54" i="1"/>
  <c r="R55" i="1"/>
  <c r="R56" i="1"/>
  <c r="Q58" i="1"/>
  <c r="U60" i="1"/>
  <c r="S222" i="1"/>
  <c r="R64" i="1"/>
  <c r="R65" i="1"/>
  <c r="Q66" i="1"/>
  <c r="U68" i="1"/>
  <c r="S72" i="1"/>
  <c r="R73" i="1"/>
  <c r="R74" i="1"/>
  <c r="Q75" i="1"/>
  <c r="U77" i="1"/>
  <c r="S220" i="1"/>
  <c r="R79" i="1"/>
  <c r="R80" i="1"/>
  <c r="Q81" i="1"/>
  <c r="U83" i="1"/>
  <c r="S86" i="1"/>
  <c r="R87" i="1"/>
  <c r="R88" i="1"/>
  <c r="U89" i="1"/>
  <c r="S92" i="1"/>
  <c r="R196" i="1"/>
  <c r="R224" i="1"/>
  <c r="Q93" i="1"/>
  <c r="U95" i="1"/>
  <c r="U96" i="1"/>
  <c r="Q225" i="1"/>
  <c r="R98" i="1"/>
  <c r="R99" i="1"/>
  <c r="U232" i="1"/>
  <c r="R102" i="1"/>
  <c r="R103" i="1"/>
  <c r="S104" i="1"/>
  <c r="U105" i="1"/>
  <c r="R109" i="1"/>
  <c r="S110" i="1"/>
  <c r="Q115" i="1"/>
  <c r="S116" i="1"/>
  <c r="U122" i="1"/>
  <c r="R127" i="1"/>
  <c r="R128" i="1"/>
  <c r="R134" i="1"/>
  <c r="U221" i="1"/>
  <c r="R141" i="1"/>
  <c r="R142" i="1"/>
  <c r="R148" i="1"/>
  <c r="U152" i="1"/>
  <c r="R156" i="1"/>
  <c r="R157" i="1"/>
  <c r="Q164" i="1"/>
  <c r="S166" i="1"/>
  <c r="U168" i="1"/>
  <c r="U175" i="1"/>
  <c r="Q182" i="1"/>
  <c r="Q184" i="1"/>
  <c r="S186" i="1"/>
  <c r="Q189" i="1"/>
  <c r="Q193" i="1"/>
  <c r="S195" i="1"/>
  <c r="U200" i="1"/>
  <c r="S205" i="1"/>
  <c r="U207" i="1"/>
  <c r="Q214" i="1"/>
  <c r="Q118" i="1"/>
  <c r="P118" i="1"/>
  <c r="P214" i="1"/>
  <c r="P212" i="1"/>
  <c r="P210" i="1"/>
  <c r="P208" i="1"/>
  <c r="P204" i="1"/>
  <c r="P201" i="1"/>
  <c r="P198" i="1"/>
  <c r="P223" i="1"/>
  <c r="P194" i="1"/>
  <c r="P192" i="1"/>
  <c r="P190" i="1"/>
  <c r="P188" i="1"/>
  <c r="P187" i="1"/>
  <c r="P186" i="1"/>
  <c r="P184" i="1"/>
  <c r="P182" i="1"/>
  <c r="P217" i="1"/>
  <c r="P179" i="1"/>
  <c r="P176" i="1"/>
  <c r="P174" i="1"/>
  <c r="P169" i="1"/>
  <c r="P226" i="1"/>
  <c r="P167" i="1"/>
  <c r="P165" i="1"/>
  <c r="P163" i="1"/>
  <c r="P211" i="1"/>
  <c r="P193" i="1"/>
  <c r="P218" i="1"/>
  <c r="P180" i="1"/>
  <c r="P171" i="1"/>
  <c r="P164" i="1"/>
  <c r="T118" i="1"/>
  <c r="T214" i="1"/>
  <c r="T212" i="1"/>
  <c r="T210" i="1"/>
  <c r="T208" i="1"/>
  <c r="T206" i="1"/>
  <c r="T204" i="1"/>
  <c r="T201" i="1"/>
  <c r="T198" i="1"/>
  <c r="T223" i="1"/>
  <c r="T194" i="1"/>
  <c r="T192" i="1"/>
  <c r="T190" i="1"/>
  <c r="T188" i="1"/>
  <c r="T187" i="1"/>
  <c r="T186" i="1"/>
  <c r="T184" i="1"/>
  <c r="T182" i="1"/>
  <c r="T217" i="1"/>
  <c r="T179" i="1"/>
  <c r="T176" i="1"/>
  <c r="T174" i="1"/>
  <c r="T173" i="1"/>
  <c r="T169" i="1"/>
  <c r="T226" i="1"/>
  <c r="T167" i="1"/>
  <c r="T165" i="1"/>
  <c r="T163" i="1"/>
  <c r="T213" i="1"/>
  <c r="T205" i="1"/>
  <c r="T195" i="1"/>
  <c r="T219" i="1"/>
  <c r="T181" i="1"/>
  <c r="T166" i="1"/>
  <c r="T4" i="1"/>
  <c r="P97" i="1"/>
  <c r="P225" i="1"/>
  <c r="T98" i="1"/>
  <c r="T99" i="1"/>
  <c r="P102" i="1"/>
  <c r="P103" i="1"/>
  <c r="T104" i="1"/>
  <c r="T105" i="1"/>
  <c r="P110" i="1"/>
  <c r="P111" i="1"/>
  <c r="T112" i="1"/>
  <c r="T113" i="1"/>
  <c r="P119" i="1"/>
  <c r="P120" i="1"/>
  <c r="T121" i="1"/>
  <c r="T122" i="1"/>
  <c r="P127" i="1"/>
  <c r="P128" i="1"/>
  <c r="T129" i="1"/>
  <c r="T130" i="1"/>
  <c r="P135" i="1"/>
  <c r="P136" i="1"/>
  <c r="T137" i="1"/>
  <c r="T221" i="1"/>
  <c r="P141" i="1"/>
  <c r="P142" i="1"/>
  <c r="T143" i="1"/>
  <c r="T144" i="1"/>
  <c r="P149" i="1"/>
  <c r="P150" i="1"/>
  <c r="T151" i="1"/>
  <c r="T152" i="1"/>
  <c r="P156" i="1"/>
  <c r="P157" i="1"/>
  <c r="T158" i="1"/>
  <c r="T159" i="1"/>
  <c r="T164" i="1"/>
  <c r="P166" i="1"/>
  <c r="T168" i="1"/>
  <c r="T175" i="1"/>
  <c r="P185" i="1"/>
  <c r="P189" i="1"/>
  <c r="T193" i="1"/>
  <c r="P195" i="1"/>
  <c r="T200" i="1"/>
  <c r="T207" i="1"/>
  <c r="P216" i="1"/>
  <c r="AW99" i="2"/>
  <c r="AV99" i="2"/>
  <c r="AU99" i="2"/>
  <c r="AT99" i="2"/>
  <c r="AS99" i="2"/>
  <c r="AR99" i="2"/>
  <c r="AW76" i="2"/>
  <c r="AV76" i="2"/>
  <c r="AU76" i="2"/>
  <c r="AT76" i="2"/>
  <c r="AS76" i="2"/>
  <c r="AR76" i="2"/>
  <c r="D2" i="10" l="1"/>
  <c r="C2" i="10"/>
  <c r="Q19" i="10"/>
  <c r="P19" i="10"/>
  <c r="T241" i="1"/>
  <c r="Q241" i="1"/>
  <c r="S241" i="1"/>
  <c r="P241" i="1"/>
  <c r="X242" i="1" s="1"/>
  <c r="U241" i="1"/>
  <c r="R241" i="1"/>
  <c r="G17" i="13"/>
  <c r="P339" i="12"/>
  <c r="P165" i="12"/>
  <c r="P181" i="12"/>
  <c r="P82" i="12"/>
  <c r="P319" i="12"/>
  <c r="P98" i="12"/>
  <c r="P321" i="12"/>
  <c r="P311" i="12"/>
  <c r="P210" i="12"/>
  <c r="P315" i="12"/>
  <c r="P189" i="12"/>
  <c r="P40" i="12"/>
  <c r="P343" i="12"/>
  <c r="P227" i="12"/>
  <c r="P65" i="12"/>
  <c r="P71" i="12"/>
  <c r="P79" i="12"/>
  <c r="P87" i="12"/>
  <c r="P95" i="12"/>
  <c r="P104" i="12"/>
  <c r="P112" i="12"/>
  <c r="P120" i="12"/>
  <c r="P128" i="12"/>
  <c r="P136" i="12"/>
  <c r="P145" i="12"/>
  <c r="P153" i="12"/>
  <c r="P14" i="12"/>
  <c r="P23" i="12"/>
  <c r="P31" i="12"/>
  <c r="P41" i="12"/>
  <c r="P48" i="12"/>
  <c r="P56" i="12"/>
  <c r="P57" i="12"/>
  <c r="P115" i="12"/>
  <c r="P131" i="12"/>
  <c r="P157" i="12"/>
  <c r="P166" i="12"/>
  <c r="P176" i="12"/>
  <c r="P184" i="12"/>
  <c r="P195" i="12"/>
  <c r="P202" i="12"/>
  <c r="P211" i="12"/>
  <c r="P6" i="12"/>
  <c r="P17" i="12"/>
  <c r="P32" i="12"/>
  <c r="P46" i="12"/>
  <c r="P76" i="12"/>
  <c r="P92" i="12"/>
  <c r="P148" i="12"/>
  <c r="P219" i="12"/>
  <c r="P228" i="12"/>
  <c r="P51" i="12"/>
  <c r="P125" i="12"/>
  <c r="P59" i="12"/>
  <c r="P67" i="12"/>
  <c r="P77" i="12"/>
  <c r="P89" i="12"/>
  <c r="P99" i="12"/>
  <c r="P110" i="12"/>
  <c r="P122" i="12"/>
  <c r="P132" i="12"/>
  <c r="P142" i="12"/>
  <c r="P5" i="12"/>
  <c r="P18" i="12"/>
  <c r="P29" i="12"/>
  <c r="P43" i="12"/>
  <c r="P52" i="12"/>
  <c r="P53" i="12"/>
  <c r="P119" i="12"/>
  <c r="P139" i="12"/>
  <c r="P164" i="12"/>
  <c r="P178" i="12"/>
  <c r="P188" i="12"/>
  <c r="P201" i="12"/>
  <c r="P213" i="12"/>
  <c r="P10" i="12"/>
  <c r="P28" i="12"/>
  <c r="P62" i="12"/>
  <c r="P84" i="12"/>
  <c r="P144" i="12"/>
  <c r="P222" i="12"/>
  <c r="P26" i="12"/>
  <c r="P117" i="12"/>
  <c r="P170" i="12"/>
  <c r="P203" i="12"/>
  <c r="P235" i="12"/>
  <c r="P242" i="12"/>
  <c r="P250" i="12"/>
  <c r="P258" i="12"/>
  <c r="P266" i="12"/>
  <c r="P274" i="12"/>
  <c r="P283" i="12"/>
  <c r="P291" i="12"/>
  <c r="P300" i="12"/>
  <c r="P323" i="12"/>
  <c r="P327" i="12"/>
  <c r="P340" i="12"/>
  <c r="P168" i="12"/>
  <c r="P259" i="12"/>
  <c r="P277" i="12"/>
  <c r="P19" i="12"/>
  <c r="P78" i="12"/>
  <c r="P163" i="12"/>
  <c r="P183" i="12"/>
  <c r="P208" i="12"/>
  <c r="P229" i="12"/>
  <c r="P22" i="12"/>
  <c r="P105" i="12"/>
  <c r="P137" i="12"/>
  <c r="P192" i="12"/>
  <c r="P239" i="12"/>
  <c r="P247" i="12"/>
  <c r="P257" i="12"/>
  <c r="P271" i="12"/>
  <c r="P286" i="12"/>
  <c r="P318" i="12"/>
  <c r="P303" i="12"/>
  <c r="P194" i="12"/>
  <c r="P322" i="12"/>
  <c r="P317" i="12"/>
  <c r="P293" i="12"/>
  <c r="P214" i="12"/>
  <c r="P177" i="12"/>
  <c r="P15" i="12"/>
  <c r="P329" i="12"/>
  <c r="P290" i="12"/>
  <c r="P61" i="12"/>
  <c r="P69" i="12"/>
  <c r="P81" i="12"/>
  <c r="P91" i="12"/>
  <c r="P101" i="12"/>
  <c r="P114" i="12"/>
  <c r="P124" i="12"/>
  <c r="P134" i="12"/>
  <c r="P147" i="12"/>
  <c r="P8" i="12"/>
  <c r="P20" i="12"/>
  <c r="P33" i="12"/>
  <c r="P45" i="12"/>
  <c r="P54" i="12"/>
  <c r="P103" i="12"/>
  <c r="P123" i="12"/>
  <c r="P143" i="12"/>
  <c r="P169" i="12"/>
  <c r="P180" i="12"/>
  <c r="P190" i="12"/>
  <c r="P204" i="12"/>
  <c r="P215" i="12"/>
  <c r="P13" i="12"/>
  <c r="P35" i="12"/>
  <c r="P68" i="12"/>
  <c r="P88" i="12"/>
  <c r="P152" i="12"/>
  <c r="P224" i="12"/>
  <c r="P34" i="12"/>
  <c r="P133" i="12"/>
  <c r="P174" i="12"/>
  <c r="P207" i="12"/>
  <c r="P237" i="12"/>
  <c r="P244" i="12"/>
  <c r="P252" i="12"/>
  <c r="P260" i="12"/>
  <c r="P268" i="12"/>
  <c r="P276" i="12"/>
  <c r="P285" i="12"/>
  <c r="P294" i="12"/>
  <c r="P302" i="12"/>
  <c r="P324" i="12"/>
  <c r="P333" i="12"/>
  <c r="P342" i="12"/>
  <c r="P198" i="12"/>
  <c r="P265" i="12"/>
  <c r="P278" i="12"/>
  <c r="P36" i="12"/>
  <c r="P86" i="12"/>
  <c r="P167" i="12"/>
  <c r="P187" i="12"/>
  <c r="P212" i="12"/>
  <c r="P328" i="12"/>
  <c r="P30" i="12"/>
  <c r="P113" i="12"/>
  <c r="P146" i="12"/>
  <c r="P205" i="12"/>
  <c r="P241" i="12"/>
  <c r="P249" i="12"/>
  <c r="P261" i="12"/>
  <c r="P275" i="12"/>
  <c r="P288" i="12"/>
  <c r="P299" i="12"/>
  <c r="P73" i="12"/>
  <c r="P93" i="12"/>
  <c r="P116" i="12"/>
  <c r="P138" i="12"/>
  <c r="P11" i="12"/>
  <c r="P37" i="12"/>
  <c r="P58" i="12"/>
  <c r="P127" i="12"/>
  <c r="P171" i="12"/>
  <c r="P197" i="12"/>
  <c r="P216" i="12"/>
  <c r="P38" i="12"/>
  <c r="P96" i="12"/>
  <c r="P226" i="12"/>
  <c r="P141" i="12"/>
  <c r="P231" i="12"/>
  <c r="P246" i="12"/>
  <c r="P262" i="12"/>
  <c r="P279" i="12"/>
  <c r="P296" i="12"/>
  <c r="P325" i="12"/>
  <c r="P344" i="12"/>
  <c r="P267" i="12"/>
  <c r="P44" i="12"/>
  <c r="P175" i="12"/>
  <c r="P218" i="12"/>
  <c r="P55" i="12"/>
  <c r="P154" i="12"/>
  <c r="P243" i="12"/>
  <c r="P263" i="12"/>
  <c r="P332" i="12"/>
  <c r="P310" i="12"/>
  <c r="P221" i="12"/>
  <c r="P185" i="12"/>
  <c r="P297" i="12"/>
  <c r="P182" i="12"/>
  <c r="P305" i="12"/>
  <c r="P232" i="12"/>
  <c r="P94" i="12"/>
  <c r="P335" i="12"/>
  <c r="P234" i="12"/>
  <c r="P280" i="12"/>
  <c r="P295" i="12"/>
  <c r="P320" i="12"/>
  <c r="P331" i="12"/>
  <c r="P308" i="12"/>
  <c r="P156" i="12"/>
  <c r="P66" i="12"/>
  <c r="P108" i="12"/>
  <c r="P27" i="12"/>
  <c r="P111" i="12"/>
  <c r="P186" i="12"/>
  <c r="P80" i="12"/>
  <c r="P109" i="12"/>
  <c r="P256" i="12"/>
  <c r="P289" i="12"/>
  <c r="P337" i="12"/>
  <c r="P102" i="12"/>
  <c r="P338" i="12"/>
  <c r="P255" i="12"/>
  <c r="P313" i="12"/>
  <c r="P223" i="12"/>
  <c r="P74" i="12"/>
  <c r="P301" i="12"/>
  <c r="P75" i="12"/>
  <c r="P97" i="12"/>
  <c r="P118" i="12"/>
  <c r="P140" i="12"/>
  <c r="P16" i="12"/>
  <c r="P39" i="12"/>
  <c r="P49" i="12"/>
  <c r="P135" i="12"/>
  <c r="P173" i="12"/>
  <c r="P199" i="12"/>
  <c r="P7" i="12"/>
  <c r="P42" i="12"/>
  <c r="P100" i="12"/>
  <c r="P230" i="12"/>
  <c r="P150" i="12"/>
  <c r="P233" i="12"/>
  <c r="P248" i="12"/>
  <c r="P264" i="12"/>
  <c r="P281" i="12"/>
  <c r="P298" i="12"/>
  <c r="P326" i="12"/>
  <c r="P159" i="12"/>
  <c r="P273" i="12"/>
  <c r="P70" i="12"/>
  <c r="P179" i="12"/>
  <c r="P225" i="12"/>
  <c r="P60" i="12"/>
  <c r="P172" i="12"/>
  <c r="P245" i="12"/>
  <c r="P269" i="12"/>
  <c r="P330" i="12"/>
  <c r="P306" i="12"/>
  <c r="P341" i="12"/>
  <c r="P309" i="12"/>
  <c r="P220" i="12"/>
  <c r="P161" i="12"/>
  <c r="P336" i="12"/>
  <c r="P316" i="12"/>
  <c r="P217" i="12"/>
  <c r="P63" i="12"/>
  <c r="P83" i="12"/>
  <c r="P106" i="12"/>
  <c r="P126" i="12"/>
  <c r="P149" i="12"/>
  <c r="P25" i="12"/>
  <c r="P47" i="12"/>
  <c r="P107" i="12"/>
  <c r="P160" i="12"/>
  <c r="P206" i="12"/>
  <c r="P21" i="12"/>
  <c r="P72" i="12"/>
  <c r="P155" i="12"/>
  <c r="P64" i="12"/>
  <c r="P196" i="12"/>
  <c r="P238" i="12"/>
  <c r="P254" i="12"/>
  <c r="P270" i="12"/>
  <c r="P287" i="12"/>
  <c r="P334" i="12"/>
  <c r="P282" i="12"/>
  <c r="P191" i="12"/>
  <c r="P121" i="12"/>
  <c r="P253" i="12"/>
  <c r="P314" i="12"/>
  <c r="P304" i="12"/>
  <c r="P90" i="12"/>
  <c r="P85" i="12"/>
  <c r="P130" i="12"/>
  <c r="P151" i="12"/>
  <c r="P50" i="12"/>
  <c r="P162" i="12"/>
  <c r="P209" i="12"/>
  <c r="P24" i="12"/>
  <c r="P158" i="12"/>
  <c r="P200" i="12"/>
  <c r="P240" i="12"/>
  <c r="P272" i="12"/>
  <c r="P307" i="12"/>
  <c r="P251" i="12"/>
  <c r="P12" i="12"/>
  <c r="P193" i="12"/>
  <c r="P129" i="12"/>
  <c r="P236" i="12"/>
  <c r="P284" i="12"/>
  <c r="P292" i="12"/>
  <c r="P312" i="12"/>
  <c r="N16" i="12"/>
  <c r="N294" i="12"/>
  <c r="N182" i="12"/>
  <c r="N184" i="12"/>
  <c r="N293" i="12"/>
  <c r="N298" i="12"/>
  <c r="N270" i="12"/>
  <c r="N239" i="12"/>
  <c r="N272" i="12"/>
  <c r="N255" i="12"/>
  <c r="N331" i="12"/>
  <c r="N289" i="12"/>
  <c r="N259" i="12"/>
  <c r="N85" i="12"/>
  <c r="N56" i="12"/>
  <c r="N341" i="12"/>
  <c r="N277" i="12"/>
  <c r="N89" i="12"/>
  <c r="N52" i="12"/>
  <c r="N11" i="12"/>
  <c r="N10" i="12"/>
  <c r="N295" i="12"/>
  <c r="N281" i="12"/>
  <c r="N269" i="12"/>
  <c r="N248" i="12"/>
  <c r="N234" i="12"/>
  <c r="N296" i="12"/>
  <c r="N253" i="12"/>
  <c r="N344" i="12"/>
  <c r="N223" i="12"/>
  <c r="N285" i="12"/>
  <c r="N261" i="12"/>
  <c r="N273" i="12"/>
  <c r="N84" i="12"/>
  <c r="N66" i="12"/>
  <c r="N41" i="12"/>
  <c r="N288" i="12"/>
  <c r="N280" i="12"/>
  <c r="N264" i="12"/>
  <c r="N246" i="12"/>
  <c r="N230" i="12"/>
  <c r="N206" i="12"/>
  <c r="N199" i="12"/>
  <c r="N185" i="12"/>
  <c r="N122" i="12"/>
  <c r="N106" i="12"/>
  <c r="N207" i="12"/>
  <c r="N266" i="12"/>
  <c r="N237" i="12"/>
  <c r="N225" i="12"/>
  <c r="N306" i="12"/>
  <c r="N287" i="12"/>
  <c r="N263" i="12"/>
  <c r="N299" i="12"/>
  <c r="N275" i="12"/>
  <c r="N210" i="12"/>
  <c r="N44" i="12"/>
  <c r="N342" i="12"/>
  <c r="N300" i="12"/>
  <c r="N282" i="12"/>
  <c r="N274" i="12"/>
  <c r="N265" i="12"/>
  <c r="N232" i="12"/>
  <c r="N209" i="12"/>
  <c r="N201" i="12"/>
  <c r="N187" i="12"/>
  <c r="N111" i="12"/>
  <c r="N12" i="12"/>
  <c r="N20" i="12"/>
  <c r="N33" i="12"/>
  <c r="N50" i="12"/>
  <c r="N63" i="12"/>
  <c r="N81" i="12"/>
  <c r="N100" i="12"/>
  <c r="N116" i="12"/>
  <c r="N133" i="12"/>
  <c r="N149" i="12"/>
  <c r="N165" i="12"/>
  <c r="N26" i="12"/>
  <c r="N43" i="12"/>
  <c r="N60" i="12"/>
  <c r="N78" i="12"/>
  <c r="N92" i="12"/>
  <c r="N109" i="12"/>
  <c r="N126" i="12"/>
  <c r="N142" i="12"/>
  <c r="N158" i="12"/>
  <c r="N23" i="12"/>
  <c r="N62" i="12"/>
  <c r="N79" i="12"/>
  <c r="N123" i="12"/>
  <c r="N251" i="12"/>
  <c r="N332" i="12"/>
  <c r="N88" i="12"/>
  <c r="N303" i="12"/>
  <c r="N284" i="12"/>
  <c r="N244" i="12"/>
  <c r="N197" i="12"/>
  <c r="N119" i="12"/>
  <c r="N21" i="12"/>
  <c r="N42" i="12"/>
  <c r="N59" i="12"/>
  <c r="N86" i="12"/>
  <c r="N108" i="12"/>
  <c r="N129" i="12"/>
  <c r="N153" i="12"/>
  <c r="N8" i="12"/>
  <c r="N38" i="12"/>
  <c r="N64" i="12"/>
  <c r="N83" i="12"/>
  <c r="N105" i="12"/>
  <c r="N130" i="12"/>
  <c r="N150" i="12"/>
  <c r="N7" i="12"/>
  <c r="N67" i="12"/>
  <c r="N94" i="12"/>
  <c r="N135" i="12"/>
  <c r="N151" i="12"/>
  <c r="N167" i="12"/>
  <c r="N186" i="12"/>
  <c r="N205" i="12"/>
  <c r="N226" i="12"/>
  <c r="N238" i="12"/>
  <c r="N256" i="12"/>
  <c r="N28" i="12"/>
  <c r="N65" i="12"/>
  <c r="N80" i="12"/>
  <c r="N128" i="12"/>
  <c r="N148" i="12"/>
  <c r="N164" i="12"/>
  <c r="N178" i="12"/>
  <c r="N191" i="12"/>
  <c r="N203" i="12"/>
  <c r="N229" i="12"/>
  <c r="N245" i="12"/>
  <c r="N335" i="12"/>
  <c r="N325" i="12"/>
  <c r="N302" i="12"/>
  <c r="N290" i="12"/>
  <c r="N213" i="12"/>
  <c r="N177" i="12"/>
  <c r="N107" i="12"/>
  <c r="N15" i="12"/>
  <c r="N35" i="12"/>
  <c r="N322" i="12"/>
  <c r="N249" i="12"/>
  <c r="N321" i="12"/>
  <c r="N291" i="12"/>
  <c r="N343" i="12"/>
  <c r="N301" i="12"/>
  <c r="N333" i="12"/>
  <c r="N305" i="12"/>
  <c r="N283" i="12"/>
  <c r="N242" i="12"/>
  <c r="N189" i="12"/>
  <c r="N114" i="12"/>
  <c r="N17" i="12"/>
  <c r="N25" i="12"/>
  <c r="N46" i="12"/>
  <c r="N69" i="12"/>
  <c r="N91" i="12"/>
  <c r="N112" i="12"/>
  <c r="N137" i="12"/>
  <c r="N157" i="12"/>
  <c r="N14" i="12"/>
  <c r="N47" i="12"/>
  <c r="N70" i="12"/>
  <c r="N87" i="12"/>
  <c r="N113" i="12"/>
  <c r="N134" i="12"/>
  <c r="N154" i="12"/>
  <c r="N27" i="12"/>
  <c r="N71" i="12"/>
  <c r="N98" i="12"/>
  <c r="N139" i="12"/>
  <c r="N155" i="12"/>
  <c r="N172" i="12"/>
  <c r="N195" i="12"/>
  <c r="N212" i="12"/>
  <c r="N231" i="12"/>
  <c r="N243" i="12"/>
  <c r="N257" i="12"/>
  <c r="N32" i="12"/>
  <c r="N68" i="12"/>
  <c r="N93" i="12"/>
  <c r="N132" i="12"/>
  <c r="N152" i="12"/>
  <c r="N169" i="12"/>
  <c r="N183" i="12"/>
  <c r="N193" i="12"/>
  <c r="N214" i="12"/>
  <c r="N233" i="12"/>
  <c r="N250" i="12"/>
  <c r="N328" i="12"/>
  <c r="N324" i="12"/>
  <c r="N276" i="12"/>
  <c r="N267" i="12"/>
  <c r="N258" i="12"/>
  <c r="N211" i="12"/>
  <c r="N173" i="12"/>
  <c r="N118" i="12"/>
  <c r="N102" i="12"/>
  <c r="N216" i="12"/>
  <c r="N22" i="12"/>
  <c r="N268" i="12"/>
  <c r="N221" i="12"/>
  <c r="N45" i="12"/>
  <c r="N49" i="12"/>
  <c r="N278" i="12"/>
  <c r="N37" i="12"/>
  <c r="N77" i="12"/>
  <c r="N125" i="12"/>
  <c r="N166" i="12"/>
  <c r="N55" i="12"/>
  <c r="N101" i="12"/>
  <c r="N146" i="12"/>
  <c r="N39" i="12"/>
  <c r="N131" i="12"/>
  <c r="N163" i="12"/>
  <c r="N200" i="12"/>
  <c r="N236" i="12"/>
  <c r="N24" i="12"/>
  <c r="N76" i="12"/>
  <c r="N140" i="12"/>
  <c r="N174" i="12"/>
  <c r="N198" i="12"/>
  <c r="N241" i="12"/>
  <c r="N262" i="12"/>
  <c r="N179" i="12"/>
  <c r="N53" i="12"/>
  <c r="N57" i="12"/>
  <c r="N279" i="12"/>
  <c r="N228" i="12"/>
  <c r="N29" i="12"/>
  <c r="N73" i="12"/>
  <c r="N120" i="12"/>
  <c r="N161" i="12"/>
  <c r="N51" i="12"/>
  <c r="N96" i="12"/>
  <c r="N138" i="12"/>
  <c r="N31" i="12"/>
  <c r="N127" i="12"/>
  <c r="N159" i="12"/>
  <c r="N196" i="12"/>
  <c r="N235" i="12"/>
  <c r="N5" i="12"/>
  <c r="N72" i="12"/>
  <c r="N136" i="12"/>
  <c r="N170" i="12"/>
  <c r="N194" i="12"/>
  <c r="N240" i="12"/>
  <c r="N340" i="12"/>
  <c r="N297" i="12"/>
  <c r="N181" i="12"/>
  <c r="N99" i="12"/>
  <c r="N36" i="12"/>
  <c r="N13" i="12"/>
  <c r="N337" i="12"/>
  <c r="N317" i="12"/>
  <c r="N309" i="12"/>
  <c r="N307" i="12"/>
  <c r="N58" i="12"/>
  <c r="N145" i="12"/>
  <c r="N82" i="12"/>
  <c r="N6" i="12"/>
  <c r="N147" i="12"/>
  <c r="N222" i="12"/>
  <c r="N61" i="12"/>
  <c r="N160" i="12"/>
  <c r="N224" i="12"/>
  <c r="N326" i="12"/>
  <c r="N110" i="12"/>
  <c r="N334" i="12"/>
  <c r="N330" i="12"/>
  <c r="N312" i="12"/>
  <c r="N339" i="12"/>
  <c r="N311" i="12"/>
  <c r="N314" i="12"/>
  <c r="N204" i="12"/>
  <c r="N18" i="12"/>
  <c r="N95" i="12"/>
  <c r="N30" i="12"/>
  <c r="N117" i="12"/>
  <c r="N75" i="12"/>
  <c r="N176" i="12"/>
  <c r="N247" i="12"/>
  <c r="N97" i="12"/>
  <c r="N188" i="12"/>
  <c r="N254" i="12"/>
  <c r="N220" i="12"/>
  <c r="N171" i="12"/>
  <c r="N338" i="12"/>
  <c r="N329" i="12"/>
  <c r="N316" i="12"/>
  <c r="N227" i="12"/>
  <c r="N202" i="12"/>
  <c r="N104" i="12"/>
  <c r="N121" i="12"/>
  <c r="N180" i="12"/>
  <c r="N124" i="12"/>
  <c r="N271" i="12"/>
  <c r="N313" i="12"/>
  <c r="N175" i="12"/>
  <c r="N310" i="12"/>
  <c r="N144" i="12"/>
  <c r="N208" i="12"/>
  <c r="N103" i="12"/>
  <c r="N292" i="12"/>
  <c r="N260" i="12"/>
  <c r="N54" i="12"/>
  <c r="N74" i="12"/>
  <c r="N143" i="12"/>
  <c r="N40" i="12"/>
  <c r="N219" i="12"/>
  <c r="N286" i="12"/>
  <c r="N319" i="12"/>
  <c r="N318" i="12"/>
  <c r="N308" i="12"/>
  <c r="N141" i="12"/>
  <c r="N162" i="12"/>
  <c r="N217" i="12"/>
  <c r="N156" i="12"/>
  <c r="N327" i="12"/>
  <c r="N115" i="12"/>
  <c r="N323" i="12"/>
  <c r="N48" i="12"/>
  <c r="N315" i="12"/>
  <c r="N192" i="12"/>
  <c r="N19" i="12"/>
  <c r="N34" i="12"/>
  <c r="N90" i="12"/>
  <c r="N252" i="12"/>
  <c r="N190" i="12"/>
  <c r="N304" i="12"/>
  <c r="N215" i="12"/>
  <c r="N168" i="12"/>
  <c r="N218" i="12"/>
  <c r="N320" i="12"/>
  <c r="N336" i="12"/>
  <c r="Q23" i="12"/>
  <c r="Q56" i="12"/>
  <c r="Q108" i="12"/>
  <c r="Q140" i="12"/>
  <c r="Q169" i="12"/>
  <c r="Q193" i="12"/>
  <c r="Q199" i="12"/>
  <c r="Q205" i="12"/>
  <c r="Q220" i="12"/>
  <c r="Q226" i="12"/>
  <c r="Q253" i="12"/>
  <c r="Q306" i="12"/>
  <c r="Q314" i="12"/>
  <c r="Q320" i="12"/>
  <c r="Q337" i="12"/>
  <c r="Q340" i="12"/>
  <c r="Q75" i="12"/>
  <c r="Q101" i="12"/>
  <c r="Q113" i="12"/>
  <c r="Q186" i="12"/>
  <c r="Q254" i="12"/>
  <c r="Q308" i="12"/>
  <c r="Q17" i="12"/>
  <c r="Q33" i="12"/>
  <c r="Q42" i="12"/>
  <c r="Q76" i="12"/>
  <c r="Q102" i="12"/>
  <c r="Q124" i="12"/>
  <c r="Q152" i="12"/>
  <c r="Q175" i="12"/>
  <c r="Q333" i="12"/>
  <c r="Q10" i="12"/>
  <c r="Q19" i="12"/>
  <c r="Q87" i="12"/>
  <c r="Q129" i="12"/>
  <c r="Q155" i="12"/>
  <c r="Q176" i="12"/>
  <c r="Q198" i="12"/>
  <c r="Q204" i="12"/>
  <c r="Q223" i="12"/>
  <c r="Q260" i="12"/>
  <c r="Q288" i="12"/>
  <c r="Q296" i="12"/>
  <c r="Q316" i="12"/>
  <c r="Q322" i="12"/>
  <c r="Q327" i="12"/>
  <c r="Q328" i="12"/>
  <c r="Q339" i="12"/>
  <c r="Q27" i="12"/>
  <c r="Q41" i="12"/>
  <c r="Q166" i="12"/>
  <c r="Q282" i="12"/>
  <c r="Q242" i="12"/>
  <c r="Q274" i="12"/>
  <c r="Q332" i="12"/>
  <c r="Q331" i="12"/>
  <c r="Q304" i="12"/>
  <c r="Q231" i="12"/>
  <c r="Q144" i="12"/>
  <c r="Q334" i="12"/>
  <c r="Q321" i="12"/>
  <c r="Q267" i="12"/>
  <c r="Q207" i="12"/>
  <c r="Q137" i="12"/>
  <c r="Q82" i="12"/>
  <c r="Q11" i="12"/>
  <c r="Q38" i="12"/>
  <c r="Q60" i="12"/>
  <c r="Q73" i="12"/>
  <c r="Q88" i="12"/>
  <c r="Q106" i="12"/>
  <c r="Q122" i="12"/>
  <c r="Q138" i="12"/>
  <c r="Q153" i="12"/>
  <c r="Q174" i="12"/>
  <c r="Q196" i="12"/>
  <c r="Q213" i="12"/>
  <c r="Q232" i="12"/>
  <c r="Q251" i="12"/>
  <c r="Q265" i="12"/>
  <c r="Q285" i="12"/>
  <c r="Q297" i="12"/>
  <c r="Q309" i="12"/>
  <c r="Q317" i="12"/>
  <c r="Q21" i="12"/>
  <c r="Q39" i="12"/>
  <c r="Q58" i="12"/>
  <c r="Q74" i="12"/>
  <c r="Q96" i="12"/>
  <c r="Q111" i="12"/>
  <c r="Q127" i="12"/>
  <c r="Q143" i="12"/>
  <c r="Q158" i="12"/>
  <c r="Q171" i="12"/>
  <c r="Q185" i="12"/>
  <c r="Q197" i="12"/>
  <c r="Q210" i="12"/>
  <c r="Q225" i="12"/>
  <c r="Q241" i="12"/>
  <c r="Q259" i="12"/>
  <c r="Q273" i="12"/>
  <c r="Q286" i="12"/>
  <c r="Q341" i="12"/>
  <c r="Q330" i="12"/>
  <c r="Q284" i="12"/>
  <c r="Q250" i="12"/>
  <c r="Q230" i="12"/>
  <c r="Q151" i="12"/>
  <c r="Q112" i="12"/>
  <c r="Q86" i="12"/>
  <c r="Q54" i="12"/>
  <c r="Q16" i="12"/>
  <c r="Q280" i="12"/>
  <c r="Q249" i="12"/>
  <c r="Q208" i="12"/>
  <c r="Q179" i="12"/>
  <c r="Q148" i="12"/>
  <c r="Q117" i="12"/>
  <c r="Q83" i="12"/>
  <c r="Q50" i="12"/>
  <c r="Q7" i="12"/>
  <c r="Q44" i="12"/>
  <c r="Q30" i="12"/>
  <c r="Q238" i="12"/>
  <c r="Q329" i="12"/>
  <c r="Q302" i="12"/>
  <c r="Q217" i="12"/>
  <c r="Q172" i="12"/>
  <c r="Q132" i="12"/>
  <c r="Q67" i="12"/>
  <c r="Q303" i="12"/>
  <c r="Q257" i="12"/>
  <c r="Q121" i="12"/>
  <c r="Q68" i="12"/>
  <c r="Q13" i="12"/>
  <c r="Q43" i="12"/>
  <c r="Q64" i="12"/>
  <c r="Q77" i="12"/>
  <c r="Q91" i="12"/>
  <c r="Q110" i="12"/>
  <c r="Q126" i="12"/>
  <c r="Q142" i="12"/>
  <c r="Q157" i="12"/>
  <c r="Q177" i="12"/>
  <c r="Q200" i="12"/>
  <c r="Q218" i="12"/>
  <c r="Q235" i="12"/>
  <c r="Q255" i="12"/>
  <c r="Q269" i="12"/>
  <c r="Q289" i="12"/>
  <c r="Q300" i="12"/>
  <c r="Q311" i="12"/>
  <c r="Q319" i="12"/>
  <c r="Q25" i="12"/>
  <c r="Q45" i="12"/>
  <c r="Q61" i="12"/>
  <c r="Q78" i="12"/>
  <c r="Q100" i="12"/>
  <c r="Q115" i="12"/>
  <c r="Q131" i="12"/>
  <c r="Q146" i="12"/>
  <c r="Q162" i="12"/>
  <c r="Q178" i="12"/>
  <c r="Q189" i="12"/>
  <c r="Q201" i="12"/>
  <c r="Q214" i="12"/>
  <c r="Q229" i="12"/>
  <c r="Q245" i="12"/>
  <c r="Q263" i="12"/>
  <c r="Q277" i="12"/>
  <c r="Q290" i="12"/>
  <c r="Q338" i="12"/>
  <c r="Q324" i="12"/>
  <c r="Q299" i="12"/>
  <c r="Q246" i="12"/>
  <c r="Q222" i="12"/>
  <c r="Q136" i="12"/>
  <c r="Q104" i="12"/>
  <c r="Q80" i="12"/>
  <c r="Q47" i="12"/>
  <c r="Q298" i="12"/>
  <c r="Q275" i="12"/>
  <c r="Q243" i="12"/>
  <c r="Q192" i="12"/>
  <c r="Q173" i="12"/>
  <c r="Q141" i="12"/>
  <c r="Q109" i="12"/>
  <c r="Q79" i="12"/>
  <c r="Q46" i="12"/>
  <c r="Q221" i="12"/>
  <c r="Q40" i="12"/>
  <c r="Q26" i="12"/>
  <c r="Q15" i="12"/>
  <c r="Q342" i="12"/>
  <c r="Q264" i="12"/>
  <c r="Q167" i="12"/>
  <c r="Q63" i="12"/>
  <c r="Q287" i="12"/>
  <c r="Q163" i="12"/>
  <c r="Q49" i="12"/>
  <c r="Q24" i="12"/>
  <c r="Q66" i="12"/>
  <c r="Q95" i="12"/>
  <c r="Q130" i="12"/>
  <c r="Q161" i="12"/>
  <c r="Q202" i="12"/>
  <c r="Q240" i="12"/>
  <c r="Q272" i="12"/>
  <c r="Q305" i="12"/>
  <c r="Q12" i="12"/>
  <c r="Q48" i="12"/>
  <c r="Q85" i="12"/>
  <c r="Q119" i="12"/>
  <c r="Q150" i="12"/>
  <c r="Q181" i="12"/>
  <c r="Q203" i="12"/>
  <c r="Q233" i="12"/>
  <c r="Q266" i="12"/>
  <c r="Q294" i="12"/>
  <c r="Q336" i="12"/>
  <c r="Q295" i="12"/>
  <c r="Q239" i="12"/>
  <c r="Q180" i="12"/>
  <c r="Q98" i="12"/>
  <c r="Q37" i="12"/>
  <c r="Q268" i="12"/>
  <c r="Q187" i="12"/>
  <c r="Q133" i="12"/>
  <c r="Q71" i="12"/>
  <c r="Q55" i="12"/>
  <c r="Q22" i="12"/>
  <c r="Q312" i="12"/>
  <c r="Q190" i="12"/>
  <c r="Q93" i="12"/>
  <c r="Q323" i="12"/>
  <c r="Q212" i="12"/>
  <c r="Q94" i="12"/>
  <c r="Q6" i="12"/>
  <c r="Q57" i="12"/>
  <c r="Q84" i="12"/>
  <c r="Q118" i="12"/>
  <c r="Q149" i="12"/>
  <c r="Q188" i="12"/>
  <c r="Q228" i="12"/>
  <c r="Q262" i="12"/>
  <c r="Q293" i="12"/>
  <c r="Q315" i="12"/>
  <c r="Q35" i="12"/>
  <c r="Q70" i="12"/>
  <c r="Q107" i="12"/>
  <c r="Q139" i="12"/>
  <c r="Q168" i="12"/>
  <c r="Q194" i="12"/>
  <c r="Q219" i="12"/>
  <c r="Q252" i="12"/>
  <c r="Q281" i="12"/>
  <c r="Q344" i="12"/>
  <c r="Q310" i="12"/>
  <c r="Q256" i="12"/>
  <c r="Q195" i="12"/>
  <c r="Q120" i="12"/>
  <c r="Q62" i="12"/>
  <c r="Q283" i="12"/>
  <c r="Q215" i="12"/>
  <c r="Q156" i="12"/>
  <c r="Q89" i="12"/>
  <c r="Q34" i="12"/>
  <c r="Q8" i="12"/>
  <c r="Q335" i="12"/>
  <c r="Q160" i="12"/>
  <c r="Q278" i="12"/>
  <c r="Q69" i="12"/>
  <c r="Q134" i="12"/>
  <c r="Q209" i="12"/>
  <c r="Q276" i="12"/>
  <c r="Q14" i="12"/>
  <c r="Q92" i="12"/>
  <c r="Q154" i="12"/>
  <c r="Q206" i="12"/>
  <c r="Q270" i="12"/>
  <c r="Q291" i="12"/>
  <c r="Q159" i="12"/>
  <c r="Q32" i="12"/>
  <c r="Q182" i="12"/>
  <c r="Q59" i="12"/>
  <c r="Q51" i="12"/>
  <c r="Q211" i="12"/>
  <c r="Q325" i="12"/>
  <c r="Q105" i="12"/>
  <c r="Q52" i="12"/>
  <c r="Q114" i="12"/>
  <c r="Q184" i="12"/>
  <c r="Q258" i="12"/>
  <c r="Q313" i="12"/>
  <c r="Q65" i="12"/>
  <c r="Q135" i="12"/>
  <c r="Q191" i="12"/>
  <c r="Q248" i="12"/>
  <c r="Q318" i="12"/>
  <c r="Q72" i="12"/>
  <c r="Q227" i="12"/>
  <c r="Q97" i="12"/>
  <c r="Q18" i="12"/>
  <c r="Q326" i="12"/>
  <c r="Q234" i="12"/>
  <c r="Q81" i="12"/>
  <c r="Q224" i="12"/>
  <c r="Q31" i="12"/>
  <c r="Q165" i="12"/>
  <c r="Q279" i="12"/>
  <c r="Q271" i="12"/>
  <c r="Q28" i="12"/>
  <c r="Q36" i="12"/>
  <c r="Q247" i="12"/>
  <c r="Q147" i="12"/>
  <c r="Q99" i="12"/>
  <c r="Q244" i="12"/>
  <c r="Q53" i="12"/>
  <c r="Q183" i="12"/>
  <c r="Q301" i="12"/>
  <c r="Q237" i="12"/>
  <c r="Q261" i="12"/>
  <c r="Q20" i="12"/>
  <c r="Q343" i="12"/>
  <c r="Q170" i="12"/>
  <c r="Q123" i="12"/>
  <c r="Q125" i="12"/>
  <c r="Q116" i="12"/>
  <c r="Q145" i="12"/>
  <c r="Q103" i="12"/>
  <c r="Q164" i="12"/>
  <c r="Q29" i="12"/>
  <c r="Q236" i="12"/>
  <c r="Q292" i="12"/>
  <c r="Q128" i="12"/>
  <c r="Q307" i="12"/>
  <c r="Q216" i="12"/>
  <c r="Q90" i="12"/>
  <c r="Q5" i="12"/>
  <c r="O19" i="10"/>
  <c r="N19" i="10"/>
  <c r="R182" i="12"/>
  <c r="R319" i="12"/>
  <c r="R268" i="12"/>
  <c r="R253" i="12"/>
  <c r="R237" i="12"/>
  <c r="R207" i="12"/>
  <c r="R7" i="12"/>
  <c r="R318" i="12"/>
  <c r="R293" i="12"/>
  <c r="R266" i="12"/>
  <c r="R251" i="12"/>
  <c r="R235" i="12"/>
  <c r="R264" i="12"/>
  <c r="R296" i="12"/>
  <c r="R270" i="12"/>
  <c r="R239" i="12"/>
  <c r="R310" i="12"/>
  <c r="R341" i="12"/>
  <c r="R313" i="12"/>
  <c r="R303" i="12"/>
  <c r="R275" i="12"/>
  <c r="R168" i="12"/>
  <c r="R153" i="12"/>
  <c r="R37" i="12"/>
  <c r="R308" i="12"/>
  <c r="R304" i="12"/>
  <c r="R289" i="12"/>
  <c r="R261" i="12"/>
  <c r="R157" i="12"/>
  <c r="R73" i="12"/>
  <c r="R38" i="12"/>
  <c r="R333" i="12"/>
  <c r="R327" i="12"/>
  <c r="R323" i="12"/>
  <c r="R302" i="12"/>
  <c r="R286" i="12"/>
  <c r="R276" i="12"/>
  <c r="R262" i="12"/>
  <c r="R60" i="12"/>
  <c r="R294" i="12"/>
  <c r="R225" i="12"/>
  <c r="R338" i="12"/>
  <c r="R301" i="12"/>
  <c r="R166" i="12"/>
  <c r="R145" i="12"/>
  <c r="R69" i="12"/>
  <c r="R33" i="12"/>
  <c r="R331" i="12"/>
  <c r="R305" i="12"/>
  <c r="R287" i="12"/>
  <c r="R162" i="12"/>
  <c r="R29" i="12"/>
  <c r="R340" i="12"/>
  <c r="R329" i="12"/>
  <c r="R317" i="12"/>
  <c r="R298" i="12"/>
  <c r="R272" i="12"/>
  <c r="R215" i="12"/>
  <c r="R173" i="12"/>
  <c r="R137" i="12"/>
  <c r="R5" i="12"/>
  <c r="R27" i="12"/>
  <c r="R40" i="12"/>
  <c r="R56" i="12"/>
  <c r="R67" i="12"/>
  <c r="R84" i="12"/>
  <c r="R97" i="12"/>
  <c r="R110" i="12"/>
  <c r="R127" i="12"/>
  <c r="R143" i="12"/>
  <c r="R159" i="12"/>
  <c r="R16" i="12"/>
  <c r="R36" i="12"/>
  <c r="R53" i="12"/>
  <c r="R72" i="12"/>
  <c r="R90" i="12"/>
  <c r="R107" i="12"/>
  <c r="R124" i="12"/>
  <c r="R140" i="12"/>
  <c r="R156" i="12"/>
  <c r="R12" i="12"/>
  <c r="R42" i="12"/>
  <c r="R58" i="12"/>
  <c r="R322" i="12"/>
  <c r="R249" i="12"/>
  <c r="R311" i="12"/>
  <c r="R339" i="12"/>
  <c r="R316" i="12"/>
  <c r="R150" i="12"/>
  <c r="R74" i="12"/>
  <c r="R332" i="12"/>
  <c r="R306" i="12"/>
  <c r="R146" i="12"/>
  <c r="R70" i="12"/>
  <c r="R22" i="12"/>
  <c r="R330" i="12"/>
  <c r="R324" i="12"/>
  <c r="R290" i="12"/>
  <c r="R256" i="12"/>
  <c r="R216" i="12"/>
  <c r="R175" i="12"/>
  <c r="R142" i="12"/>
  <c r="R126" i="12"/>
  <c r="R63" i="12"/>
  <c r="R23" i="12"/>
  <c r="R39" i="12"/>
  <c r="R52" i="12"/>
  <c r="R66" i="12"/>
  <c r="R79" i="12"/>
  <c r="R93" i="12"/>
  <c r="R106" i="12"/>
  <c r="R123" i="12"/>
  <c r="R139" i="12"/>
  <c r="R155" i="12"/>
  <c r="R11" i="12"/>
  <c r="R32" i="12"/>
  <c r="R49" i="12"/>
  <c r="R68" i="12"/>
  <c r="R85" i="12"/>
  <c r="R103" i="12"/>
  <c r="R119" i="12"/>
  <c r="R136" i="12"/>
  <c r="R152" i="12"/>
  <c r="R165" i="12"/>
  <c r="R21" i="12"/>
  <c r="R54" i="12"/>
  <c r="R101" i="12"/>
  <c r="R117" i="12"/>
  <c r="R178" i="12"/>
  <c r="R189" i="12"/>
  <c r="R203" i="12"/>
  <c r="R214" i="12"/>
  <c r="R229" i="12"/>
  <c r="R250" i="12"/>
  <c r="R19" i="12"/>
  <c r="R55" i="12"/>
  <c r="R104" i="12"/>
  <c r="R120" i="12"/>
  <c r="R180" i="12"/>
  <c r="R200" i="12"/>
  <c r="R217" i="12"/>
  <c r="R231" i="12"/>
  <c r="R247" i="12"/>
  <c r="R299" i="12"/>
  <c r="R30" i="12"/>
  <c r="R263" i="12"/>
  <c r="R81" i="12"/>
  <c r="R34" i="12"/>
  <c r="R335" i="12"/>
  <c r="R312" i="12"/>
  <c r="R271" i="12"/>
  <c r="R213" i="12"/>
  <c r="R171" i="12"/>
  <c r="R10" i="12"/>
  <c r="R44" i="12"/>
  <c r="R71" i="12"/>
  <c r="R98" i="12"/>
  <c r="R131" i="12"/>
  <c r="R163" i="12"/>
  <c r="R41" i="12"/>
  <c r="R76" i="12"/>
  <c r="R111" i="12"/>
  <c r="R144" i="12"/>
  <c r="R13" i="12"/>
  <c r="R82" i="12"/>
  <c r="R113" i="12"/>
  <c r="R183" i="12"/>
  <c r="R191" i="12"/>
  <c r="R210" i="12"/>
  <c r="R233" i="12"/>
  <c r="R8" i="12"/>
  <c r="R51" i="12"/>
  <c r="R108" i="12"/>
  <c r="R172" i="12"/>
  <c r="R196" i="12"/>
  <c r="R222" i="12"/>
  <c r="R238" i="12"/>
  <c r="R257" i="12"/>
  <c r="R343" i="12"/>
  <c r="R315" i="12"/>
  <c r="R282" i="12"/>
  <c r="R278" i="12"/>
  <c r="R269" i="12"/>
  <c r="R260" i="12"/>
  <c r="R242" i="12"/>
  <c r="R230" i="12"/>
  <c r="R201" i="12"/>
  <c r="R187" i="12"/>
  <c r="R138" i="12"/>
  <c r="R122" i="12"/>
  <c r="R91" i="12"/>
  <c r="R334" i="12"/>
  <c r="R192" i="12"/>
  <c r="R77" i="12"/>
  <c r="R259" i="12"/>
  <c r="R78" i="12"/>
  <c r="R25" i="12"/>
  <c r="R267" i="12"/>
  <c r="R211" i="12"/>
  <c r="R169" i="12"/>
  <c r="R15" i="12"/>
  <c r="R48" i="12"/>
  <c r="R75" i="12"/>
  <c r="R102" i="12"/>
  <c r="R135" i="12"/>
  <c r="R6" i="12"/>
  <c r="R45" i="12"/>
  <c r="R80" i="12"/>
  <c r="R115" i="12"/>
  <c r="R148" i="12"/>
  <c r="R17" i="12"/>
  <c r="R86" i="12"/>
  <c r="R121" i="12"/>
  <c r="R184" i="12"/>
  <c r="R198" i="12"/>
  <c r="R219" i="12"/>
  <c r="R241" i="12"/>
  <c r="R14" i="12"/>
  <c r="R83" i="12"/>
  <c r="R112" i="12"/>
  <c r="R176" i="12"/>
  <c r="R205" i="12"/>
  <c r="R226" i="12"/>
  <c r="R243" i="12"/>
  <c r="R342" i="12"/>
  <c r="R314" i="12"/>
  <c r="R300" i="12"/>
  <c r="R288" i="12"/>
  <c r="R281" i="12"/>
  <c r="R240" i="12"/>
  <c r="R228" i="12"/>
  <c r="R199" i="12"/>
  <c r="R185" i="12"/>
  <c r="R133" i="12"/>
  <c r="R64" i="12"/>
  <c r="R221" i="12"/>
  <c r="R273" i="12"/>
  <c r="R283" i="12"/>
  <c r="R325" i="12"/>
  <c r="R218" i="12"/>
  <c r="R177" i="12"/>
  <c r="R92" i="12"/>
  <c r="R65" i="12"/>
  <c r="R118" i="12"/>
  <c r="R28" i="12"/>
  <c r="R99" i="12"/>
  <c r="R164" i="12"/>
  <c r="R109" i="12"/>
  <c r="R190" i="12"/>
  <c r="R224" i="12"/>
  <c r="R47" i="12"/>
  <c r="R167" i="12"/>
  <c r="R212" i="12"/>
  <c r="R252" i="12"/>
  <c r="R337" i="12"/>
  <c r="R320" i="12"/>
  <c r="R295" i="12"/>
  <c r="R279" i="12"/>
  <c r="R232" i="12"/>
  <c r="R202" i="12"/>
  <c r="R125" i="12"/>
  <c r="R96" i="12"/>
  <c r="R292" i="12"/>
  <c r="R223" i="12"/>
  <c r="R277" i="12"/>
  <c r="R285" i="12"/>
  <c r="R326" i="12"/>
  <c r="R179" i="12"/>
  <c r="R95" i="12"/>
  <c r="R61" i="12"/>
  <c r="R114" i="12"/>
  <c r="R24" i="12"/>
  <c r="R94" i="12"/>
  <c r="R160" i="12"/>
  <c r="R105" i="12"/>
  <c r="R188" i="12"/>
  <c r="R220" i="12"/>
  <c r="R43" i="12"/>
  <c r="R116" i="12"/>
  <c r="R206" i="12"/>
  <c r="R248" i="12"/>
  <c r="R321" i="12"/>
  <c r="R280" i="12"/>
  <c r="R265" i="12"/>
  <c r="R234" i="12"/>
  <c r="R204" i="12"/>
  <c r="R130" i="12"/>
  <c r="R255" i="12"/>
  <c r="R307" i="12"/>
  <c r="R18" i="12"/>
  <c r="R258" i="12"/>
  <c r="R129" i="12"/>
  <c r="R89" i="12"/>
  <c r="R62" i="12"/>
  <c r="R50" i="12"/>
  <c r="R209" i="12"/>
  <c r="R100" i="12"/>
  <c r="R236" i="12"/>
  <c r="R284" i="12"/>
  <c r="R244" i="12"/>
  <c r="R195" i="12"/>
  <c r="R193" i="12"/>
  <c r="R336" i="12"/>
  <c r="R161" i="12"/>
  <c r="R154" i="12"/>
  <c r="R297" i="12"/>
  <c r="R31" i="12"/>
  <c r="R147" i="12"/>
  <c r="R128" i="12"/>
  <c r="R170" i="12"/>
  <c r="R245" i="12"/>
  <c r="R181" i="12"/>
  <c r="R309" i="12"/>
  <c r="R274" i="12"/>
  <c r="R59" i="12"/>
  <c r="R149" i="12"/>
  <c r="R151" i="12"/>
  <c r="R174" i="12"/>
  <c r="R186" i="12"/>
  <c r="R344" i="12"/>
  <c r="R141" i="12"/>
  <c r="R328" i="12"/>
  <c r="R88" i="12"/>
  <c r="R46" i="12"/>
  <c r="R87" i="12"/>
  <c r="R197" i="12"/>
  <c r="R194" i="12"/>
  <c r="R26" i="12"/>
  <c r="R134" i="12"/>
  <c r="R57" i="12"/>
  <c r="R208" i="12"/>
  <c r="R227" i="12"/>
  <c r="R246" i="12"/>
  <c r="R158" i="12"/>
  <c r="R291" i="12"/>
  <c r="R35" i="12"/>
  <c r="R132" i="12"/>
  <c r="R254" i="12"/>
  <c r="R20" i="12"/>
  <c r="O89" i="12"/>
  <c r="O184" i="12"/>
  <c r="O238" i="12"/>
  <c r="O264" i="12"/>
  <c r="O291" i="12"/>
  <c r="O298" i="12"/>
  <c r="O216" i="12"/>
  <c r="O235" i="12"/>
  <c r="O272" i="12"/>
  <c r="O195" i="12"/>
  <c r="O256" i="12"/>
  <c r="O169" i="12"/>
  <c r="O209" i="12"/>
  <c r="O220" i="12"/>
  <c r="O248" i="12"/>
  <c r="O305" i="12"/>
  <c r="O206" i="12"/>
  <c r="O240" i="12"/>
  <c r="O333" i="12"/>
  <c r="O344" i="12"/>
  <c r="O283" i="12"/>
  <c r="O320" i="12"/>
  <c r="O122" i="12"/>
  <c r="O15" i="12"/>
  <c r="O325" i="12"/>
  <c r="O300" i="12"/>
  <c r="O258" i="12"/>
  <c r="O230" i="12"/>
  <c r="O176" i="12"/>
  <c r="O73" i="12"/>
  <c r="O326" i="12"/>
  <c r="O289" i="12"/>
  <c r="O254" i="12"/>
  <c r="O221" i="12"/>
  <c r="O66" i="12"/>
  <c r="O342" i="12"/>
  <c r="O330" i="12"/>
  <c r="O287" i="12"/>
  <c r="O260" i="12"/>
  <c r="O223" i="12"/>
  <c r="O138" i="12"/>
  <c r="O307" i="12"/>
  <c r="O250" i="12"/>
  <c r="O199" i="12"/>
  <c r="O97" i="12"/>
  <c r="O324" i="12"/>
  <c r="O270" i="12"/>
  <c r="O227" i="12"/>
  <c r="O57" i="12"/>
  <c r="O334" i="12"/>
  <c r="O294" i="12"/>
  <c r="O252" i="12"/>
  <c r="O180" i="12"/>
  <c r="O49" i="12"/>
  <c r="O8" i="12"/>
  <c r="O18" i="12"/>
  <c r="O27" i="12"/>
  <c r="O37" i="12"/>
  <c r="O45" i="12"/>
  <c r="O52" i="12"/>
  <c r="O60" i="12"/>
  <c r="O70" i="12"/>
  <c r="O78" i="12"/>
  <c r="O86" i="12"/>
  <c r="O94" i="12"/>
  <c r="O102" i="12"/>
  <c r="O109" i="12"/>
  <c r="O117" i="12"/>
  <c r="O125" i="12"/>
  <c r="O133" i="12"/>
  <c r="O141" i="12"/>
  <c r="O327" i="12"/>
  <c r="O285" i="12"/>
  <c r="O242" i="12"/>
  <c r="O188" i="12"/>
  <c r="O63" i="12"/>
  <c r="O262" i="12"/>
  <c r="O202" i="12"/>
  <c r="O40" i="12"/>
  <c r="O331" i="12"/>
  <c r="O279" i="12"/>
  <c r="O244" i="12"/>
  <c r="O149" i="12"/>
  <c r="O340" i="12"/>
  <c r="O266" i="12"/>
  <c r="O130" i="12"/>
  <c r="O296" i="12"/>
  <c r="O164" i="12"/>
  <c r="O322" i="12"/>
  <c r="O231" i="12"/>
  <c r="O11" i="12"/>
  <c r="O23" i="12"/>
  <c r="O33" i="12"/>
  <c r="O47" i="12"/>
  <c r="O56" i="12"/>
  <c r="O68" i="12"/>
  <c r="O80" i="12"/>
  <c r="O90" i="12"/>
  <c r="O100" i="12"/>
  <c r="O111" i="12"/>
  <c r="O121" i="12"/>
  <c r="O131" i="12"/>
  <c r="O143" i="12"/>
  <c r="O150" i="12"/>
  <c r="O158" i="12"/>
  <c r="O10" i="12"/>
  <c r="O24" i="12"/>
  <c r="O38" i="12"/>
  <c r="O65" i="12"/>
  <c r="O79" i="12"/>
  <c r="O95" i="12"/>
  <c r="O155" i="12"/>
  <c r="O226" i="12"/>
  <c r="O104" i="12"/>
  <c r="O120" i="12"/>
  <c r="O136" i="12"/>
  <c r="O165" i="12"/>
  <c r="O172" i="12"/>
  <c r="O179" i="12"/>
  <c r="O187" i="12"/>
  <c r="O193" i="12"/>
  <c r="O200" i="12"/>
  <c r="O208" i="12"/>
  <c r="O217" i="12"/>
  <c r="O329" i="12"/>
  <c r="O316" i="12"/>
  <c r="O312" i="12"/>
  <c r="O308" i="12"/>
  <c r="O301" i="12"/>
  <c r="O293" i="12"/>
  <c r="O286" i="12"/>
  <c r="O278" i="12"/>
  <c r="O273" i="12"/>
  <c r="O265" i="12"/>
  <c r="O257" i="12"/>
  <c r="O249" i="12"/>
  <c r="O241" i="12"/>
  <c r="O232" i="12"/>
  <c r="O171" i="12"/>
  <c r="O142" i="12"/>
  <c r="O110" i="12"/>
  <c r="O22" i="12"/>
  <c r="O229" i="12"/>
  <c r="O211" i="12"/>
  <c r="O186" i="12"/>
  <c r="O101" i="12"/>
  <c r="O69" i="12"/>
  <c r="O12" i="12"/>
  <c r="O29" i="12"/>
  <c r="O50" i="12"/>
  <c r="O74" i="12"/>
  <c r="O84" i="12"/>
  <c r="O105" i="12"/>
  <c r="O127" i="12"/>
  <c r="O146" i="12"/>
  <c r="O6" i="12"/>
  <c r="O32" i="12"/>
  <c r="O71" i="12"/>
  <c r="O147" i="12"/>
  <c r="O51" i="12"/>
  <c r="O128" i="12"/>
  <c r="O168" i="12"/>
  <c r="O183" i="12"/>
  <c r="O196" i="12"/>
  <c r="O212" i="12"/>
  <c r="O318" i="12"/>
  <c r="O310" i="12"/>
  <c r="O304" i="12"/>
  <c r="O290" i="12"/>
  <c r="O277" i="12"/>
  <c r="O261" i="12"/>
  <c r="O245" i="12"/>
  <c r="O201" i="12"/>
  <c r="O126" i="12"/>
  <c r="O335" i="12"/>
  <c r="O36" i="12"/>
  <c r="O173" i="12"/>
  <c r="O337" i="12"/>
  <c r="O20" i="12"/>
  <c r="O43" i="12"/>
  <c r="O64" i="12"/>
  <c r="O88" i="12"/>
  <c r="O107" i="12"/>
  <c r="O129" i="12"/>
  <c r="O148" i="12"/>
  <c r="O7" i="12"/>
  <c r="O61" i="12"/>
  <c r="O91" i="12"/>
  <c r="O224" i="12"/>
  <c r="O132" i="12"/>
  <c r="O170" i="12"/>
  <c r="O192" i="12"/>
  <c r="O207" i="12"/>
  <c r="O317" i="12"/>
  <c r="O309" i="12"/>
  <c r="O288" i="12"/>
  <c r="O275" i="12"/>
  <c r="O259" i="12"/>
  <c r="O234" i="12"/>
  <c r="O145" i="12"/>
  <c r="O328" i="12"/>
  <c r="O190" i="12"/>
  <c r="O323" i="12"/>
  <c r="O237" i="12"/>
  <c r="O281" i="12"/>
  <c r="O114" i="12"/>
  <c r="O302" i="12"/>
  <c r="O213" i="12"/>
  <c r="O26" i="12"/>
  <c r="O14" i="12"/>
  <c r="O25" i="12"/>
  <c r="O39" i="12"/>
  <c r="O48" i="12"/>
  <c r="O58" i="12"/>
  <c r="O72" i="12"/>
  <c r="O82" i="12"/>
  <c r="O92" i="12"/>
  <c r="O103" i="12"/>
  <c r="O113" i="12"/>
  <c r="O123" i="12"/>
  <c r="O135" i="12"/>
  <c r="O144" i="12"/>
  <c r="O152" i="12"/>
  <c r="O160" i="12"/>
  <c r="O13" i="12"/>
  <c r="O28" i="12"/>
  <c r="O42" i="12"/>
  <c r="O67" i="12"/>
  <c r="O83" i="12"/>
  <c r="O99" i="12"/>
  <c r="O219" i="12"/>
  <c r="O228" i="12"/>
  <c r="O108" i="12"/>
  <c r="O124" i="12"/>
  <c r="O140" i="12"/>
  <c r="O167" i="12"/>
  <c r="O174" i="12"/>
  <c r="O181" i="12"/>
  <c r="O189" i="12"/>
  <c r="O194" i="12"/>
  <c r="O203" i="12"/>
  <c r="O210" i="12"/>
  <c r="O343" i="12"/>
  <c r="O319" i="12"/>
  <c r="O315" i="12"/>
  <c r="O311" i="12"/>
  <c r="O306" i="12"/>
  <c r="O299" i="12"/>
  <c r="O292" i="12"/>
  <c r="O284" i="12"/>
  <c r="O271" i="12"/>
  <c r="O263" i="12"/>
  <c r="O255" i="12"/>
  <c r="O247" i="12"/>
  <c r="O239" i="12"/>
  <c r="O204" i="12"/>
  <c r="O159" i="12"/>
  <c r="O134" i="12"/>
  <c r="O59" i="12"/>
  <c r="O338" i="12"/>
  <c r="O225" i="12"/>
  <c r="O182" i="12"/>
  <c r="O166" i="12"/>
  <c r="O93" i="12"/>
  <c r="O44" i="12"/>
  <c r="O321" i="12"/>
  <c r="O332" i="12"/>
  <c r="O246" i="12"/>
  <c r="O34" i="12"/>
  <c r="O276" i="12"/>
  <c r="O106" i="12"/>
  <c r="O16" i="12"/>
  <c r="O41" i="12"/>
  <c r="O62" i="12"/>
  <c r="O96" i="12"/>
  <c r="O115" i="12"/>
  <c r="O137" i="12"/>
  <c r="O154" i="12"/>
  <c r="O17" i="12"/>
  <c r="O46" i="12"/>
  <c r="O87" i="12"/>
  <c r="O222" i="12"/>
  <c r="O112" i="12"/>
  <c r="O161" i="12"/>
  <c r="O175" i="12"/>
  <c r="O191" i="12"/>
  <c r="O205" i="12"/>
  <c r="O341" i="12"/>
  <c r="O314" i="12"/>
  <c r="O297" i="12"/>
  <c r="O282" i="12"/>
  <c r="O269" i="12"/>
  <c r="O253" i="12"/>
  <c r="O236" i="12"/>
  <c r="O153" i="12"/>
  <c r="O53" i="12"/>
  <c r="O218" i="12"/>
  <c r="O178" i="12"/>
  <c r="O162" i="12"/>
  <c r="O85" i="12"/>
  <c r="O274" i="12"/>
  <c r="O233" i="12"/>
  <c r="O268" i="12"/>
  <c r="O81" i="12"/>
  <c r="O5" i="12"/>
  <c r="O31" i="12"/>
  <c r="O54" i="12"/>
  <c r="O76" i="12"/>
  <c r="O98" i="12"/>
  <c r="O119" i="12"/>
  <c r="O139" i="12"/>
  <c r="O156" i="12"/>
  <c r="O21" i="12"/>
  <c r="O35" i="12"/>
  <c r="O75" i="12"/>
  <c r="O151" i="12"/>
  <c r="O55" i="12"/>
  <c r="O116" i="12"/>
  <c r="O163" i="12"/>
  <c r="O177" i="12"/>
  <c r="O185" i="12"/>
  <c r="O198" i="12"/>
  <c r="O214" i="12"/>
  <c r="O339" i="12"/>
  <c r="O313" i="12"/>
  <c r="O303" i="12"/>
  <c r="O295" i="12"/>
  <c r="O280" i="12"/>
  <c r="O267" i="12"/>
  <c r="O251" i="12"/>
  <c r="O243" i="12"/>
  <c r="O197" i="12"/>
  <c r="O118" i="12"/>
  <c r="O30" i="12"/>
  <c r="O215" i="12"/>
  <c r="O157" i="12"/>
  <c r="O77" i="12"/>
  <c r="O19" i="12"/>
  <c r="O336" i="12"/>
  <c r="M280" i="12"/>
  <c r="M18" i="12"/>
  <c r="M279" i="12"/>
  <c r="M193" i="12"/>
  <c r="M307" i="12"/>
  <c r="M190" i="12"/>
  <c r="M332" i="12"/>
  <c r="M21" i="12"/>
  <c r="M281" i="12"/>
  <c r="M306" i="12"/>
  <c r="M282" i="12"/>
  <c r="M283" i="12"/>
  <c r="M194" i="12"/>
  <c r="M20" i="12"/>
  <c r="M19" i="12"/>
  <c r="M191" i="12"/>
  <c r="M293" i="12"/>
  <c r="M24" i="12"/>
  <c r="M28" i="12"/>
  <c r="M32" i="12"/>
  <c r="M59" i="12"/>
  <c r="M63" i="12"/>
  <c r="M69" i="12"/>
  <c r="M73" i="12"/>
  <c r="M77" i="12"/>
  <c r="M81" i="12"/>
  <c r="M187" i="12"/>
  <c r="M228" i="12"/>
  <c r="M232" i="12"/>
  <c r="M241" i="12"/>
  <c r="M245" i="12"/>
  <c r="M273" i="12"/>
  <c r="M277" i="12"/>
  <c r="M287" i="12"/>
  <c r="M291" i="12"/>
  <c r="M6" i="12"/>
  <c r="M12" i="12"/>
  <c r="M17" i="12"/>
  <c r="M40" i="12"/>
  <c r="M93" i="12"/>
  <c r="M97" i="12"/>
  <c r="M106" i="12"/>
  <c r="M110" i="12"/>
  <c r="M114" i="12"/>
  <c r="M118" i="12"/>
  <c r="M122" i="12"/>
  <c r="M25" i="12"/>
  <c r="M29" i="12"/>
  <c r="M33" i="12"/>
  <c r="M60" i="12"/>
  <c r="M64" i="12"/>
  <c r="M70" i="12"/>
  <c r="M74" i="12"/>
  <c r="M78" i="12"/>
  <c r="M82" i="12"/>
  <c r="M188" i="12"/>
  <c r="M229" i="12"/>
  <c r="M233" i="12"/>
  <c r="M242" i="12"/>
  <c r="M246" i="12"/>
  <c r="M274" i="12"/>
  <c r="M284" i="12"/>
  <c r="M288" i="12"/>
  <c r="M305" i="12"/>
  <c r="M8" i="12"/>
  <c r="M14" i="12"/>
  <c r="M37" i="12"/>
  <c r="M90" i="12"/>
  <c r="M94" i="12"/>
  <c r="M98" i="12"/>
  <c r="M107" i="12"/>
  <c r="M111" i="12"/>
  <c r="M115" i="12"/>
  <c r="M119" i="12"/>
  <c r="M145" i="12"/>
  <c r="M149" i="12"/>
  <c r="M153" i="12"/>
  <c r="M157" i="12"/>
  <c r="M161" i="12"/>
  <c r="M165" i="12"/>
  <c r="M178" i="12"/>
  <c r="M207" i="12"/>
  <c r="M257" i="12"/>
  <c r="M261" i="12"/>
  <c r="M294" i="12"/>
  <c r="M298" i="12"/>
  <c r="M253" i="12"/>
  <c r="M237" i="12"/>
  <c r="M215" i="12"/>
  <c r="M211" i="12"/>
  <c r="M202" i="12"/>
  <c r="M198" i="12"/>
  <c r="M183" i="12"/>
  <c r="M141" i="12"/>
  <c r="M137" i="12"/>
  <c r="M133" i="12"/>
  <c r="M129" i="12"/>
  <c r="M125" i="12"/>
  <c r="M342" i="12"/>
  <c r="M209" i="12"/>
  <c r="M335" i="12"/>
  <c r="M23" i="12"/>
  <c r="M31" i="12"/>
  <c r="M62" i="12"/>
  <c r="M72" i="12"/>
  <c r="M80" i="12"/>
  <c r="M195" i="12"/>
  <c r="M235" i="12"/>
  <c r="M248" i="12"/>
  <c r="M286" i="12"/>
  <c r="M5" i="12"/>
  <c r="M16" i="12"/>
  <c r="M92" i="12"/>
  <c r="M105" i="12"/>
  <c r="M113" i="12"/>
  <c r="M121" i="12"/>
  <c r="M150" i="12"/>
  <c r="M155" i="12"/>
  <c r="M160" i="12"/>
  <c r="M169" i="12"/>
  <c r="M180" i="12"/>
  <c r="M220" i="12"/>
  <c r="M262" i="12"/>
  <c r="M296" i="12"/>
  <c r="M255" i="12"/>
  <c r="M236" i="12"/>
  <c r="M213" i="12"/>
  <c r="M204" i="12"/>
  <c r="M197" i="12"/>
  <c r="M143" i="12"/>
  <c r="M138" i="12"/>
  <c r="M132" i="12"/>
  <c r="M127" i="12"/>
  <c r="M343" i="12"/>
  <c r="M167" i="12"/>
  <c r="M100" i="12"/>
  <c r="M45" i="12"/>
  <c r="M41" i="12"/>
  <c r="M299" i="12"/>
  <c r="M203" i="12"/>
  <c r="M308" i="12"/>
  <c r="M30" i="12"/>
  <c r="M61" i="12"/>
  <c r="M71" i="12"/>
  <c r="M79" i="12"/>
  <c r="M189" i="12"/>
  <c r="M234" i="12"/>
  <c r="M247" i="12"/>
  <c r="M285" i="12"/>
  <c r="M344" i="12"/>
  <c r="M15" i="12"/>
  <c r="M91" i="12"/>
  <c r="M104" i="12"/>
  <c r="M112" i="12"/>
  <c r="M120" i="12"/>
  <c r="M148" i="12"/>
  <c r="M154" i="12"/>
  <c r="M159" i="12"/>
  <c r="M164" i="12"/>
  <c r="M179" i="12"/>
  <c r="M219" i="12"/>
  <c r="M260" i="12"/>
  <c r="M295" i="12"/>
  <c r="M300" i="12"/>
  <c r="M249" i="12"/>
  <c r="M214" i="12"/>
  <c r="M205" i="12"/>
  <c r="M199" i="12"/>
  <c r="M182" i="12"/>
  <c r="M139" i="12"/>
  <c r="M134" i="12"/>
  <c r="M128" i="12"/>
  <c r="M123" i="12"/>
  <c r="M292" i="12"/>
  <c r="M101" i="12"/>
  <c r="M46" i="12"/>
  <c r="M42" i="12"/>
  <c r="M301" i="12"/>
  <c r="M251" i="12"/>
  <c r="M271" i="12"/>
  <c r="M267" i="12"/>
  <c r="M239" i="12"/>
  <c r="M225" i="12"/>
  <c r="M174" i="12"/>
  <c r="M170" i="12"/>
  <c r="M86" i="12"/>
  <c r="M58" i="12"/>
  <c r="M54" i="12"/>
  <c r="M50" i="12"/>
  <c r="M327" i="12"/>
  <c r="M13" i="12"/>
  <c r="M48" i="12"/>
  <c r="M76" i="12"/>
  <c r="M231" i="12"/>
  <c r="M276" i="12"/>
  <c r="M11" i="12"/>
  <c r="M96" i="12"/>
  <c r="M117" i="12"/>
  <c r="M152" i="12"/>
  <c r="M163" i="12"/>
  <c r="M210" i="12"/>
  <c r="M264" i="12"/>
  <c r="M250" i="12"/>
  <c r="M206" i="12"/>
  <c r="M184" i="12"/>
  <c r="M135" i="12"/>
  <c r="M124" i="12"/>
  <c r="M102" i="12"/>
  <c r="M43" i="12"/>
  <c r="M254" i="12"/>
  <c r="M269" i="12"/>
  <c r="M240" i="12"/>
  <c r="M224" i="12"/>
  <c r="M172" i="12"/>
  <c r="M87" i="12"/>
  <c r="M57" i="12"/>
  <c r="M52" i="12"/>
  <c r="M328" i="12"/>
  <c r="M67" i="12"/>
  <c r="M26" i="12"/>
  <c r="M65" i="12"/>
  <c r="M185" i="12"/>
  <c r="M243" i="12"/>
  <c r="M289" i="12"/>
  <c r="M38" i="12"/>
  <c r="M108" i="12"/>
  <c r="M146" i="12"/>
  <c r="M156" i="12"/>
  <c r="M176" i="12"/>
  <c r="M258" i="12"/>
  <c r="M297" i="12"/>
  <c r="M221" i="12"/>
  <c r="M201" i="12"/>
  <c r="M142" i="12"/>
  <c r="M131" i="12"/>
  <c r="M341" i="12"/>
  <c r="M99" i="12"/>
  <c r="M7" i="12"/>
  <c r="M304" i="12"/>
  <c r="M268" i="12"/>
  <c r="M238" i="12"/>
  <c r="M223" i="12"/>
  <c r="M171" i="12"/>
  <c r="M85" i="12"/>
  <c r="M56" i="12"/>
  <c r="M51" i="12"/>
  <c r="M326" i="12"/>
  <c r="M66" i="12"/>
  <c r="M27" i="12"/>
  <c r="M186" i="12"/>
  <c r="M290" i="12"/>
  <c r="M109" i="12"/>
  <c r="M158" i="12"/>
  <c r="M259" i="12"/>
  <c r="M217" i="12"/>
  <c r="M140" i="12"/>
  <c r="M340" i="12"/>
  <c r="M303" i="12"/>
  <c r="M266" i="12"/>
  <c r="M222" i="12"/>
  <c r="M84" i="12"/>
  <c r="M49" i="12"/>
  <c r="M275" i="12"/>
  <c r="M151" i="12"/>
  <c r="M252" i="12"/>
  <c r="M126" i="12"/>
  <c r="M270" i="12"/>
  <c r="M88" i="12"/>
  <c r="M324" i="12"/>
  <c r="M34" i="12"/>
  <c r="M230" i="12"/>
  <c r="M10" i="12"/>
  <c r="M116" i="12"/>
  <c r="M162" i="12"/>
  <c r="M263" i="12"/>
  <c r="M212" i="12"/>
  <c r="M136" i="12"/>
  <c r="M166" i="12"/>
  <c r="M256" i="12"/>
  <c r="M265" i="12"/>
  <c r="M173" i="12"/>
  <c r="M83" i="12"/>
  <c r="M334" i="12"/>
  <c r="M68" i="12"/>
  <c r="M244" i="12"/>
  <c r="M39" i="12"/>
  <c r="M147" i="12"/>
  <c r="M177" i="12"/>
  <c r="M302" i="12"/>
  <c r="M200" i="12"/>
  <c r="M130" i="12"/>
  <c r="M47" i="12"/>
  <c r="M272" i="12"/>
  <c r="M227" i="12"/>
  <c r="M89" i="12"/>
  <c r="M55" i="12"/>
  <c r="M325" i="12"/>
  <c r="M75" i="12"/>
  <c r="M95" i="12"/>
  <c r="M181" i="12"/>
  <c r="M196" i="12"/>
  <c r="M44" i="12"/>
  <c r="M226" i="12"/>
  <c r="M53" i="12"/>
  <c r="M208" i="12"/>
  <c r="M216" i="12"/>
  <c r="M331" i="12"/>
  <c r="M322" i="12"/>
  <c r="M318" i="12"/>
  <c r="M337" i="12"/>
  <c r="M310" i="12"/>
  <c r="M175" i="12"/>
  <c r="M339" i="12"/>
  <c r="M144" i="12"/>
  <c r="M313" i="12"/>
  <c r="M315" i="12"/>
  <c r="M319" i="12"/>
  <c r="M317" i="12"/>
  <c r="M309" i="12"/>
  <c r="M338" i="12"/>
  <c r="M330" i="12"/>
  <c r="M278" i="12"/>
  <c r="M103" i="12"/>
  <c r="M168" i="12"/>
  <c r="M333" i="12"/>
  <c r="M321" i="12"/>
  <c r="M323" i="12"/>
  <c r="M22" i="12"/>
  <c r="M314" i="12"/>
  <c r="M36" i="12"/>
  <c r="M316" i="12"/>
  <c r="M192" i="12"/>
  <c r="M311" i="12"/>
  <c r="M312" i="12"/>
  <c r="M329" i="12"/>
  <c r="M35" i="12"/>
  <c r="M320" i="12"/>
  <c r="M218" i="12"/>
  <c r="M336" i="12"/>
  <c r="AW106" i="2"/>
  <c r="AV106" i="2"/>
  <c r="AU106" i="2"/>
  <c r="W242" i="1" l="1"/>
  <c r="M345" i="12"/>
  <c r="P345" i="12"/>
  <c r="R345" i="12"/>
  <c r="O345" i="12"/>
  <c r="Q345" i="12"/>
  <c r="N345" i="12"/>
  <c r="E17" i="10"/>
  <c r="F17" i="10"/>
  <c r="D17" i="10"/>
  <c r="B17" i="10"/>
  <c r="G17" i="10"/>
  <c r="D20" i="13" s="1"/>
  <c r="C17" i="10"/>
  <c r="AU254" i="2"/>
  <c r="AT254" i="2"/>
  <c r="AS254" i="2"/>
  <c r="AR254" i="2"/>
  <c r="AW253" i="2"/>
  <c r="AV253" i="2"/>
  <c r="AU253" i="2"/>
  <c r="AT253" i="2"/>
  <c r="AS253" i="2"/>
  <c r="AR253" i="2"/>
  <c r="AW252" i="2"/>
  <c r="AV252" i="2"/>
  <c r="AU252" i="2"/>
  <c r="AT252" i="2"/>
  <c r="AS252" i="2"/>
  <c r="AR252" i="2"/>
  <c r="AW251" i="2"/>
  <c r="AV251" i="2"/>
  <c r="AU251" i="2"/>
  <c r="AT251" i="2"/>
  <c r="AS251" i="2"/>
  <c r="AR251" i="2"/>
  <c r="AW250" i="2"/>
  <c r="AV250" i="2"/>
  <c r="AU250" i="2"/>
  <c r="AT250" i="2"/>
  <c r="AS250" i="2"/>
  <c r="AR250" i="2"/>
  <c r="AW249" i="2"/>
  <c r="AV249" i="2"/>
  <c r="AU249" i="2"/>
  <c r="AT249" i="2"/>
  <c r="AS249" i="2"/>
  <c r="AR249" i="2"/>
  <c r="AW246" i="2"/>
  <c r="AV246" i="2"/>
  <c r="AU246" i="2"/>
  <c r="AT246" i="2"/>
  <c r="AS246" i="2"/>
  <c r="AR246" i="2"/>
  <c r="AW235" i="2"/>
  <c r="AV235" i="2"/>
  <c r="AU235" i="2"/>
  <c r="AT235" i="2"/>
  <c r="AS235" i="2"/>
  <c r="AR235" i="2"/>
  <c r="AW231" i="2"/>
  <c r="AV231" i="2"/>
  <c r="AU231" i="2"/>
  <c r="AT231" i="2"/>
  <c r="AS231" i="2"/>
  <c r="AR231" i="2"/>
  <c r="AW234" i="2"/>
  <c r="AV234" i="2"/>
  <c r="AU234" i="2"/>
  <c r="AT234" i="2"/>
  <c r="AS234" i="2"/>
  <c r="AR234" i="2"/>
  <c r="AU184" i="2"/>
  <c r="AT184" i="2"/>
  <c r="AS184" i="2"/>
  <c r="AR184" i="2"/>
  <c r="AU229" i="2"/>
  <c r="AT229" i="2"/>
  <c r="AS229" i="2"/>
  <c r="AR229" i="2"/>
  <c r="AU228" i="2"/>
  <c r="AT228" i="2"/>
  <c r="AS228" i="2"/>
  <c r="AR228" i="2"/>
  <c r="AW227" i="2"/>
  <c r="AV227" i="2"/>
  <c r="AS227" i="2"/>
  <c r="AR227" i="2"/>
  <c r="AU242" i="2"/>
  <c r="AT242" i="2"/>
  <c r="AS242" i="2"/>
  <c r="AR242" i="2"/>
  <c r="AU226" i="2"/>
  <c r="AT226" i="2"/>
  <c r="AS226" i="2"/>
  <c r="AR226" i="2"/>
  <c r="AU241" i="2"/>
  <c r="AT241" i="2"/>
  <c r="AS241" i="2"/>
  <c r="AR241" i="2"/>
  <c r="AU225" i="2"/>
  <c r="AT225" i="2"/>
  <c r="AS225" i="2"/>
  <c r="AR225" i="2"/>
  <c r="AU224" i="2"/>
  <c r="AT224" i="2"/>
  <c r="AS224" i="2"/>
  <c r="AR224" i="2"/>
  <c r="AU223" i="2"/>
  <c r="AT223" i="2"/>
  <c r="AS223" i="2"/>
  <c r="AR223" i="2"/>
  <c r="AS222" i="2"/>
  <c r="AR222" i="2"/>
  <c r="AU221" i="2"/>
  <c r="AT221" i="2"/>
  <c r="AS221" i="2"/>
  <c r="AR221" i="2"/>
  <c r="AU220" i="2"/>
  <c r="AT220" i="2"/>
  <c r="AS220" i="2"/>
  <c r="AR220" i="2"/>
  <c r="AU219" i="2"/>
  <c r="AT219" i="2"/>
  <c r="AS219" i="2"/>
  <c r="AR219" i="2"/>
  <c r="AU256" i="2"/>
  <c r="AT256" i="2"/>
  <c r="AS256" i="2"/>
  <c r="AR256" i="2"/>
  <c r="AU218" i="2"/>
  <c r="AT218" i="2"/>
  <c r="AS218" i="2"/>
  <c r="AR218" i="2"/>
  <c r="AU217" i="2"/>
  <c r="AT217" i="2"/>
  <c r="AS217" i="2"/>
  <c r="AR217" i="2"/>
  <c r="AU216" i="2"/>
  <c r="AT216" i="2"/>
  <c r="AS216" i="2"/>
  <c r="AR216" i="2"/>
  <c r="AU214" i="2"/>
  <c r="AT214" i="2"/>
  <c r="AS214" i="2"/>
  <c r="AR214" i="2"/>
  <c r="AU213" i="2"/>
  <c r="AT213" i="2"/>
  <c r="AS213" i="2"/>
  <c r="AR213" i="2"/>
  <c r="AU212" i="2"/>
  <c r="AT212" i="2"/>
  <c r="AS212" i="2"/>
  <c r="AR212" i="2"/>
  <c r="AU211" i="2"/>
  <c r="AT211" i="2"/>
  <c r="AS211" i="2"/>
  <c r="AR211" i="2"/>
  <c r="AU210" i="2"/>
  <c r="AT210" i="2"/>
  <c r="AS210" i="2"/>
  <c r="AR210" i="2"/>
  <c r="AU209" i="2"/>
  <c r="AT209" i="2"/>
  <c r="AS209" i="2"/>
  <c r="AR209" i="2"/>
  <c r="AU208" i="2"/>
  <c r="AT208" i="2"/>
  <c r="AS208" i="2"/>
  <c r="AR208" i="2"/>
  <c r="AU207" i="2"/>
  <c r="AT207" i="2"/>
  <c r="AS207" i="2"/>
  <c r="AR207" i="2"/>
  <c r="AU206" i="2"/>
  <c r="AT206" i="2"/>
  <c r="AS206" i="2"/>
  <c r="AR206" i="2"/>
  <c r="AU247" i="2"/>
  <c r="AT247" i="2"/>
  <c r="AS247" i="2"/>
  <c r="AR247" i="2"/>
  <c r="AS205" i="2"/>
  <c r="AR205" i="2"/>
  <c r="AU204" i="2"/>
  <c r="AT204" i="2"/>
  <c r="AS204" i="2"/>
  <c r="AR204" i="2"/>
  <c r="AU203" i="2"/>
  <c r="AT203" i="2"/>
  <c r="AS203" i="2"/>
  <c r="AR203" i="2"/>
  <c r="AU202" i="2"/>
  <c r="AT202" i="2"/>
  <c r="AS202" i="2"/>
  <c r="AR202" i="2"/>
  <c r="AU201" i="2"/>
  <c r="AT201" i="2"/>
  <c r="AS201" i="2"/>
  <c r="AR201" i="2"/>
  <c r="AU259" i="2"/>
  <c r="AT259" i="2"/>
  <c r="AS259" i="2"/>
  <c r="AR259" i="2"/>
  <c r="AU200" i="2"/>
  <c r="AT200" i="2"/>
  <c r="AS200" i="2"/>
  <c r="AR200" i="2"/>
  <c r="AU199" i="2"/>
  <c r="AT199" i="2"/>
  <c r="AS199" i="2"/>
  <c r="AR199" i="2"/>
  <c r="AU198" i="2"/>
  <c r="AT198" i="2"/>
  <c r="AS198" i="2"/>
  <c r="AR198" i="2"/>
  <c r="AU197" i="2"/>
  <c r="AT197" i="2"/>
  <c r="AS197" i="2"/>
  <c r="AR197" i="2"/>
  <c r="AU255" i="2"/>
  <c r="AT255" i="2"/>
  <c r="AS255" i="2"/>
  <c r="AR255" i="2"/>
  <c r="AU196" i="2"/>
  <c r="AT196" i="2"/>
  <c r="AS196" i="2"/>
  <c r="AR196" i="2"/>
  <c r="AU195" i="2"/>
  <c r="AT195" i="2"/>
  <c r="AS195" i="2"/>
  <c r="AR195" i="2"/>
  <c r="AU194" i="2"/>
  <c r="AT194" i="2"/>
  <c r="AS194" i="2"/>
  <c r="AR194" i="2"/>
  <c r="AU258" i="2"/>
  <c r="AT258" i="2"/>
  <c r="AS258" i="2"/>
  <c r="AR258" i="2"/>
  <c r="AW193" i="2"/>
  <c r="AV193" i="2"/>
  <c r="AU193" i="2"/>
  <c r="AT193" i="2"/>
  <c r="AS193" i="2"/>
  <c r="AR193" i="2"/>
  <c r="AW192" i="2"/>
  <c r="AV192" i="2"/>
  <c r="AU192" i="2"/>
  <c r="AT192" i="2"/>
  <c r="AS192" i="2"/>
  <c r="AR192" i="2"/>
  <c r="AW191" i="2"/>
  <c r="AV191" i="2"/>
  <c r="AU191" i="2"/>
  <c r="AT191" i="2"/>
  <c r="AS191" i="2"/>
  <c r="AR191" i="2"/>
  <c r="AU190" i="2"/>
  <c r="AT190" i="2"/>
  <c r="AS190" i="2"/>
  <c r="AR190" i="2"/>
  <c r="AU189" i="2"/>
  <c r="AT189" i="2"/>
  <c r="AS189" i="2"/>
  <c r="AR189" i="2"/>
  <c r="AU248" i="2"/>
  <c r="AT248" i="2"/>
  <c r="AS248" i="2"/>
  <c r="AR248" i="2"/>
  <c r="AU188" i="2"/>
  <c r="AT188" i="2"/>
  <c r="AS188" i="2"/>
  <c r="AR188" i="2"/>
  <c r="AU187" i="2"/>
  <c r="AT187" i="2"/>
  <c r="AS187" i="2"/>
  <c r="AR187" i="2"/>
  <c r="AU257" i="2"/>
  <c r="AT257" i="2"/>
  <c r="AS257" i="2"/>
  <c r="AR257" i="2"/>
  <c r="AU186" i="2"/>
  <c r="AT186" i="2"/>
  <c r="AS186" i="2"/>
  <c r="AR186" i="2"/>
  <c r="AU185" i="2"/>
  <c r="AT185" i="2"/>
  <c r="AS185" i="2"/>
  <c r="AR185" i="2"/>
  <c r="AU183" i="2"/>
  <c r="AT183" i="2"/>
  <c r="AS183" i="2"/>
  <c r="AR183" i="2"/>
  <c r="AU233" i="2"/>
  <c r="AT233" i="2"/>
  <c r="AS233" i="2"/>
  <c r="AR233" i="2"/>
  <c r="AU182" i="2"/>
  <c r="AT182" i="2"/>
  <c r="AS182" i="2"/>
  <c r="AR182" i="2"/>
  <c r="AU181" i="2"/>
  <c r="AT181" i="2"/>
  <c r="AS181" i="2"/>
  <c r="AR181" i="2"/>
  <c r="AS180" i="2"/>
  <c r="AR180" i="2"/>
  <c r="AU179" i="2"/>
  <c r="AT179" i="2"/>
  <c r="AS179" i="2"/>
  <c r="AR179" i="2"/>
  <c r="AU178" i="2"/>
  <c r="AT178" i="2"/>
  <c r="AS178" i="2"/>
  <c r="AR178" i="2"/>
  <c r="AU177" i="2"/>
  <c r="AT177" i="2"/>
  <c r="AS177" i="2"/>
  <c r="AR177" i="2"/>
  <c r="AU176" i="2"/>
  <c r="AT176" i="2"/>
  <c r="AS176" i="2"/>
  <c r="AR176" i="2"/>
  <c r="AU175" i="2"/>
  <c r="AT175" i="2"/>
  <c r="AS175" i="2"/>
  <c r="AR175" i="2"/>
  <c r="AU174" i="2"/>
  <c r="AT174" i="2"/>
  <c r="AS174" i="2"/>
  <c r="AR174" i="2"/>
  <c r="AU173" i="2"/>
  <c r="AT173" i="2"/>
  <c r="AS173" i="2"/>
  <c r="AR173" i="2"/>
  <c r="AU172" i="2"/>
  <c r="AT172" i="2"/>
  <c r="AS172" i="2"/>
  <c r="AR172" i="2"/>
  <c r="AU171" i="2"/>
  <c r="AT171" i="2"/>
  <c r="AS171" i="2"/>
  <c r="AR171" i="2"/>
  <c r="AU170" i="2"/>
  <c r="AT170" i="2"/>
  <c r="AS170" i="2"/>
  <c r="AR170" i="2"/>
  <c r="AU169" i="2"/>
  <c r="AT169" i="2"/>
  <c r="AS169" i="2"/>
  <c r="AR169" i="2"/>
  <c r="AU168" i="2"/>
  <c r="AT168" i="2"/>
  <c r="AS168" i="2"/>
  <c r="AR168" i="2"/>
  <c r="AU167" i="2"/>
  <c r="AT167" i="2"/>
  <c r="AS167" i="2"/>
  <c r="AR167" i="2"/>
  <c r="AU166" i="2"/>
  <c r="AT166" i="2"/>
  <c r="AS166" i="2"/>
  <c r="AR166" i="2"/>
  <c r="AU165" i="2"/>
  <c r="AT165" i="2"/>
  <c r="AS165" i="2"/>
  <c r="AR165" i="2"/>
  <c r="AW164" i="2"/>
  <c r="AV164" i="2"/>
  <c r="AU164" i="2"/>
  <c r="AT164" i="2"/>
  <c r="AS164" i="2"/>
  <c r="AR164" i="2"/>
  <c r="AU163" i="2"/>
  <c r="AT163" i="2"/>
  <c r="AS163" i="2"/>
  <c r="AR163" i="2"/>
  <c r="AU162" i="2"/>
  <c r="AT162" i="2"/>
  <c r="AS162" i="2"/>
  <c r="AR162" i="2"/>
  <c r="AU161" i="2"/>
  <c r="AT161" i="2"/>
  <c r="AS161" i="2"/>
  <c r="AR161" i="2"/>
  <c r="AU160" i="2"/>
  <c r="AT160" i="2"/>
  <c r="AS160" i="2"/>
  <c r="AR160" i="2"/>
  <c r="AU159" i="2"/>
  <c r="AT159" i="2"/>
  <c r="AS159" i="2"/>
  <c r="AR159" i="2"/>
  <c r="AU158" i="2"/>
  <c r="AT158" i="2"/>
  <c r="AS158" i="2"/>
  <c r="AR158" i="2"/>
  <c r="AU157" i="2"/>
  <c r="AT157" i="2"/>
  <c r="AS157" i="2"/>
  <c r="AR157" i="2"/>
  <c r="AU156" i="2"/>
  <c r="AT156" i="2"/>
  <c r="AS156" i="2"/>
  <c r="AR156" i="2"/>
  <c r="AW146" i="2"/>
  <c r="AV146" i="2"/>
  <c r="AU146" i="2"/>
  <c r="AT146" i="2"/>
  <c r="AS146" i="2"/>
  <c r="AW145" i="2"/>
  <c r="AV145" i="2"/>
  <c r="AU145" i="2"/>
  <c r="AT145" i="2"/>
  <c r="AS145" i="2"/>
  <c r="AW141" i="2"/>
  <c r="AV141" i="2"/>
  <c r="AU141" i="2"/>
  <c r="AT141" i="2"/>
  <c r="AS141" i="2"/>
  <c r="AW139" i="2"/>
  <c r="AV139" i="2"/>
  <c r="AU139" i="2"/>
  <c r="AT139" i="2"/>
  <c r="AS139" i="2"/>
  <c r="AW140" i="2"/>
  <c r="AV140" i="2"/>
  <c r="AU140" i="2"/>
  <c r="AT140" i="2"/>
  <c r="AS140" i="2"/>
  <c r="AW137" i="2"/>
  <c r="AV137" i="2"/>
  <c r="AU137" i="2"/>
  <c r="AT137" i="2"/>
  <c r="AS137" i="2"/>
  <c r="AW136" i="2"/>
  <c r="AV136" i="2"/>
  <c r="AU136" i="2"/>
  <c r="AT136" i="2"/>
  <c r="AS136" i="2"/>
  <c r="AR146" i="2"/>
  <c r="AR145" i="2"/>
  <c r="AR141" i="2"/>
  <c r="AR139" i="2"/>
  <c r="AR140" i="2"/>
  <c r="AR137" i="2"/>
  <c r="AR136" i="2"/>
  <c r="AT260" i="2" l="1"/>
  <c r="AU260" i="2"/>
  <c r="AR260" i="2"/>
  <c r="AS260" i="2"/>
  <c r="P17" i="10"/>
  <c r="Q17" i="10"/>
  <c r="AV151" i="2"/>
  <c r="AW151" i="2"/>
  <c r="AR243" i="2"/>
  <c r="AU151" i="2"/>
  <c r="AS151" i="2"/>
  <c r="AS243" i="2"/>
  <c r="AR151" i="2"/>
  <c r="AT151" i="2"/>
  <c r="O17" i="10"/>
  <c r="N17" i="10"/>
  <c r="C20" i="13"/>
  <c r="M19" i="2"/>
  <c r="AT19" i="2" s="1"/>
  <c r="AW19" i="2"/>
  <c r="AV19" i="2"/>
  <c r="AU19" i="2"/>
  <c r="AS19" i="2"/>
  <c r="AR19" i="2"/>
  <c r="P254" i="2"/>
  <c r="O254" i="2"/>
  <c r="G20" i="13" l="1"/>
  <c r="H20" i="13"/>
  <c r="AV254" i="2"/>
  <c r="AW254" i="2"/>
  <c r="AW129" i="2"/>
  <c r="AV129" i="2"/>
  <c r="AU129" i="2"/>
  <c r="AT129" i="2"/>
  <c r="AS129" i="2"/>
  <c r="AR129" i="2"/>
  <c r="AW128" i="2"/>
  <c r="AV128" i="2"/>
  <c r="AU128" i="2"/>
  <c r="AT128" i="2"/>
  <c r="AS128" i="2"/>
  <c r="AR128" i="2"/>
  <c r="AW127" i="2"/>
  <c r="AV127" i="2"/>
  <c r="AU127" i="2"/>
  <c r="AT127" i="2"/>
  <c r="AS127" i="2"/>
  <c r="AR127" i="2"/>
  <c r="AW126" i="2"/>
  <c r="AV126" i="2"/>
  <c r="AU126" i="2"/>
  <c r="AT126" i="2"/>
  <c r="AS126" i="2"/>
  <c r="AR126" i="2"/>
  <c r="AW130" i="2"/>
  <c r="AV130" i="2"/>
  <c r="AU130" i="2"/>
  <c r="AT130" i="2"/>
  <c r="AS130" i="2"/>
  <c r="AR130" i="2"/>
  <c r="AW125" i="2"/>
  <c r="AV125" i="2"/>
  <c r="AU125" i="2"/>
  <c r="AT125" i="2"/>
  <c r="AS125" i="2"/>
  <c r="AR125" i="2"/>
  <c r="AW124" i="2"/>
  <c r="AV124" i="2"/>
  <c r="AU124" i="2"/>
  <c r="AT124" i="2"/>
  <c r="AS124" i="2"/>
  <c r="AR124" i="2"/>
  <c r="AW123" i="2"/>
  <c r="AV123" i="2"/>
  <c r="AU123" i="2"/>
  <c r="AT123" i="2"/>
  <c r="AS123" i="2"/>
  <c r="AR123" i="2"/>
  <c r="AW122" i="2"/>
  <c r="AV122" i="2"/>
  <c r="AU122" i="2"/>
  <c r="AT122" i="2"/>
  <c r="AS122" i="2"/>
  <c r="AR122" i="2"/>
  <c r="AW121" i="2"/>
  <c r="AV121" i="2"/>
  <c r="AU121" i="2"/>
  <c r="AT121" i="2"/>
  <c r="AS121" i="2"/>
  <c r="AR121" i="2"/>
  <c r="AW115" i="2"/>
  <c r="AV115" i="2"/>
  <c r="AU115" i="2"/>
  <c r="AT115" i="2"/>
  <c r="AS115" i="2"/>
  <c r="AR115" i="2"/>
  <c r="AW113" i="2"/>
  <c r="AV113" i="2"/>
  <c r="AU113" i="2"/>
  <c r="AT113" i="2"/>
  <c r="AS113" i="2"/>
  <c r="AR113" i="2"/>
  <c r="AW112" i="2"/>
  <c r="AV112" i="2"/>
  <c r="AU112" i="2"/>
  <c r="AT112" i="2"/>
  <c r="AS112" i="2"/>
  <c r="AR112" i="2"/>
  <c r="AW111" i="2"/>
  <c r="AV111" i="2"/>
  <c r="AU111" i="2"/>
  <c r="AT111" i="2"/>
  <c r="AS111" i="2"/>
  <c r="AR111" i="2"/>
  <c r="AW110" i="2"/>
  <c r="AV110" i="2"/>
  <c r="AU110" i="2"/>
  <c r="AT110" i="2"/>
  <c r="AS110" i="2"/>
  <c r="AR110" i="2"/>
  <c r="AW109" i="2"/>
  <c r="AV109" i="2"/>
  <c r="AU109" i="2"/>
  <c r="AT109" i="2"/>
  <c r="AS109" i="2"/>
  <c r="AW108" i="2"/>
  <c r="AV108" i="2"/>
  <c r="AU108" i="2"/>
  <c r="AT108" i="2"/>
  <c r="AS108" i="2"/>
  <c r="AR108" i="2"/>
  <c r="AW107" i="2"/>
  <c r="AV107" i="2"/>
  <c r="AU107" i="2"/>
  <c r="AT107" i="2"/>
  <c r="AS107" i="2"/>
  <c r="AR107" i="2"/>
  <c r="AT106" i="2"/>
  <c r="AS106" i="2"/>
  <c r="AR106" i="2"/>
  <c r="AW114" i="2"/>
  <c r="AV114" i="2"/>
  <c r="AU114" i="2"/>
  <c r="AT114" i="2"/>
  <c r="AS114" i="2"/>
  <c r="AR114" i="2"/>
  <c r="AW105" i="2"/>
  <c r="AV105" i="2"/>
  <c r="AU105" i="2"/>
  <c r="AT105" i="2"/>
  <c r="AS105" i="2"/>
  <c r="AR105" i="2"/>
  <c r="AW97" i="2"/>
  <c r="AV97" i="2"/>
  <c r="AU97" i="2"/>
  <c r="AT97" i="2"/>
  <c r="AS97" i="2"/>
  <c r="AR97" i="2"/>
  <c r="AW95" i="2"/>
  <c r="AV95" i="2"/>
  <c r="AU95" i="2"/>
  <c r="AW94" i="2"/>
  <c r="AV94" i="2"/>
  <c r="AU94" i="2"/>
  <c r="AT94" i="2"/>
  <c r="AS94" i="2"/>
  <c r="AR94" i="2"/>
  <c r="AW98" i="2"/>
  <c r="AV98" i="2"/>
  <c r="AU98" i="2"/>
  <c r="AT98" i="2"/>
  <c r="AS98" i="2"/>
  <c r="AR98" i="2"/>
  <c r="AW93" i="2"/>
  <c r="AV93" i="2"/>
  <c r="AU93" i="2"/>
  <c r="AT93" i="2"/>
  <c r="AS93" i="2"/>
  <c r="AR93" i="2"/>
  <c r="AW92" i="2"/>
  <c r="AV92" i="2"/>
  <c r="AU92" i="2"/>
  <c r="AT92" i="2"/>
  <c r="AS92" i="2"/>
  <c r="AR92" i="2"/>
  <c r="AW91" i="2"/>
  <c r="AV91" i="2"/>
  <c r="AU91" i="2"/>
  <c r="AT91" i="2"/>
  <c r="AS91" i="2"/>
  <c r="AR91" i="2"/>
  <c r="AW90" i="2"/>
  <c r="AV90" i="2"/>
  <c r="AU90" i="2"/>
  <c r="AT90" i="2"/>
  <c r="AS90" i="2"/>
  <c r="AR90" i="2"/>
  <c r="AW89" i="2"/>
  <c r="AV89" i="2"/>
  <c r="AU89" i="2"/>
  <c r="AT89" i="2"/>
  <c r="AS89" i="2"/>
  <c r="AR89" i="2"/>
  <c r="AW88" i="2"/>
  <c r="AV88" i="2"/>
  <c r="AU88" i="2"/>
  <c r="AT88" i="2"/>
  <c r="AS88" i="2"/>
  <c r="AR88" i="2"/>
  <c r="AW87" i="2"/>
  <c r="AV87" i="2"/>
  <c r="AU87" i="2"/>
  <c r="AW86" i="2"/>
  <c r="AV86" i="2"/>
  <c r="AU86" i="2"/>
  <c r="AW85" i="2"/>
  <c r="AV85" i="2"/>
  <c r="AU85" i="2"/>
  <c r="AW84" i="2"/>
  <c r="AV84" i="2"/>
  <c r="AU84" i="2"/>
  <c r="AT84" i="2"/>
  <c r="AS84" i="2"/>
  <c r="AR84" i="2"/>
  <c r="AW71" i="2"/>
  <c r="AV71" i="2"/>
  <c r="AU71" i="2"/>
  <c r="AT71" i="2"/>
  <c r="AS71" i="2"/>
  <c r="AR71" i="2"/>
  <c r="AW70" i="2"/>
  <c r="AV70" i="2"/>
  <c r="AU70" i="2"/>
  <c r="AT70" i="2"/>
  <c r="AS70" i="2"/>
  <c r="AR70" i="2"/>
  <c r="AW69" i="2"/>
  <c r="AV69" i="2"/>
  <c r="AU69" i="2"/>
  <c r="AT69" i="2"/>
  <c r="AS69" i="2"/>
  <c r="AR69" i="2"/>
  <c r="AW68" i="2"/>
  <c r="AV68" i="2"/>
  <c r="AU68" i="2"/>
  <c r="AT68" i="2"/>
  <c r="AS68" i="2"/>
  <c r="AR68" i="2"/>
  <c r="AW67" i="2"/>
  <c r="AV67" i="2"/>
  <c r="AU67" i="2"/>
  <c r="AT67" i="2"/>
  <c r="AS67" i="2"/>
  <c r="AR67" i="2"/>
  <c r="AW66" i="2"/>
  <c r="AV66" i="2"/>
  <c r="AU66" i="2"/>
  <c r="AT66" i="2"/>
  <c r="AS66" i="2"/>
  <c r="AR66" i="2"/>
  <c r="AW65" i="2"/>
  <c r="AV65" i="2"/>
  <c r="AU65" i="2"/>
  <c r="AT65" i="2"/>
  <c r="AS65" i="2"/>
  <c r="AR65" i="2"/>
  <c r="AW64" i="2"/>
  <c r="AV64" i="2"/>
  <c r="AU64" i="2"/>
  <c r="AT64" i="2"/>
  <c r="AS64" i="2"/>
  <c r="AR64" i="2"/>
  <c r="AW63" i="2"/>
  <c r="AV63" i="2"/>
  <c r="AU63" i="2"/>
  <c r="AT63" i="2"/>
  <c r="AS63" i="2"/>
  <c r="AR63" i="2"/>
  <c r="AW62" i="2"/>
  <c r="AV62" i="2"/>
  <c r="AU62" i="2"/>
  <c r="AT62" i="2"/>
  <c r="AS62" i="2"/>
  <c r="AR62" i="2"/>
  <c r="AW61" i="2"/>
  <c r="AV61" i="2"/>
  <c r="AU61" i="2"/>
  <c r="AT61" i="2"/>
  <c r="AS61" i="2"/>
  <c r="AR61" i="2"/>
  <c r="AW60" i="2"/>
  <c r="AV60" i="2"/>
  <c r="AU60" i="2"/>
  <c r="AT60" i="2"/>
  <c r="AS60" i="2"/>
  <c r="AR60" i="2"/>
  <c r="AW59" i="2"/>
  <c r="AV59" i="2"/>
  <c r="AU59" i="2"/>
  <c r="AT59" i="2"/>
  <c r="AS59" i="2"/>
  <c r="AR59" i="2"/>
  <c r="AW58" i="2"/>
  <c r="AV58" i="2"/>
  <c r="AU58" i="2"/>
  <c r="AT58" i="2"/>
  <c r="AS58" i="2"/>
  <c r="AR58" i="2"/>
  <c r="AW57" i="2"/>
  <c r="AV57" i="2"/>
  <c r="AU57" i="2"/>
  <c r="AT57" i="2"/>
  <c r="AS57" i="2"/>
  <c r="AR57" i="2"/>
  <c r="AW56" i="2"/>
  <c r="AV56" i="2"/>
  <c r="AU56" i="2"/>
  <c r="AT56" i="2"/>
  <c r="AS56" i="2"/>
  <c r="AR56" i="2"/>
  <c r="AW55" i="2"/>
  <c r="AV55" i="2"/>
  <c r="AU55" i="2"/>
  <c r="AT55" i="2"/>
  <c r="AS55" i="2"/>
  <c r="AR55" i="2"/>
  <c r="AW54" i="2"/>
  <c r="AV54" i="2"/>
  <c r="AU54" i="2"/>
  <c r="AT54" i="2"/>
  <c r="AS54" i="2"/>
  <c r="AR54" i="2"/>
  <c r="AW53" i="2"/>
  <c r="AV53" i="2"/>
  <c r="AU53" i="2"/>
  <c r="AT53" i="2"/>
  <c r="AS53" i="2"/>
  <c r="AR53" i="2"/>
  <c r="AW51" i="2"/>
  <c r="AV51" i="2"/>
  <c r="AU51" i="2"/>
  <c r="AT51" i="2"/>
  <c r="AS51" i="2"/>
  <c r="AR51" i="2"/>
  <c r="AW50" i="2"/>
  <c r="AV50" i="2"/>
  <c r="AU50" i="2"/>
  <c r="AT50" i="2"/>
  <c r="AS50" i="2"/>
  <c r="AR50" i="2"/>
  <c r="AW49" i="2"/>
  <c r="AV49" i="2"/>
  <c r="AU49" i="2"/>
  <c r="AT49" i="2"/>
  <c r="AS49" i="2"/>
  <c r="AR49" i="2"/>
  <c r="AW52" i="2"/>
  <c r="AV52" i="2"/>
  <c r="AU52" i="2"/>
  <c r="AT52" i="2"/>
  <c r="AS52" i="2"/>
  <c r="AR52" i="2"/>
  <c r="AW48" i="2"/>
  <c r="AV48" i="2"/>
  <c r="AU48" i="2"/>
  <c r="AT48" i="2"/>
  <c r="AS48" i="2"/>
  <c r="AR48" i="2"/>
  <c r="AW47" i="2"/>
  <c r="AV47" i="2"/>
  <c r="AU47" i="2"/>
  <c r="AT47" i="2"/>
  <c r="AS47" i="2"/>
  <c r="AR47" i="2"/>
  <c r="AW77" i="2"/>
  <c r="AV77" i="2"/>
  <c r="AU77" i="2"/>
  <c r="AT77" i="2"/>
  <c r="AS77" i="2"/>
  <c r="AR77" i="2"/>
  <c r="AW46" i="2"/>
  <c r="AV46" i="2"/>
  <c r="AU46" i="2"/>
  <c r="AT46" i="2"/>
  <c r="AS46" i="2"/>
  <c r="AR46" i="2"/>
  <c r="AW45" i="2"/>
  <c r="AV45" i="2"/>
  <c r="AU45" i="2"/>
  <c r="AT45" i="2"/>
  <c r="AS45" i="2"/>
  <c r="AR45" i="2"/>
  <c r="AW44" i="2"/>
  <c r="AV44" i="2"/>
  <c r="AU44" i="2"/>
  <c r="AT44" i="2"/>
  <c r="AS44" i="2"/>
  <c r="AR44" i="2"/>
  <c r="AW43" i="2"/>
  <c r="AV43" i="2"/>
  <c r="AU43" i="2"/>
  <c r="AT43" i="2"/>
  <c r="AS43" i="2"/>
  <c r="AR43" i="2"/>
  <c r="AW42" i="2"/>
  <c r="AV42" i="2"/>
  <c r="AU42" i="2"/>
  <c r="AT42" i="2"/>
  <c r="AS42" i="2"/>
  <c r="AR42" i="2"/>
  <c r="AW41" i="2"/>
  <c r="AV41" i="2"/>
  <c r="AU41" i="2"/>
  <c r="AT41" i="2"/>
  <c r="AS41" i="2"/>
  <c r="AR41" i="2"/>
  <c r="AW40" i="2"/>
  <c r="AV40" i="2"/>
  <c r="AU40" i="2"/>
  <c r="AT40" i="2"/>
  <c r="AS40" i="2"/>
  <c r="AR40" i="2"/>
  <c r="AW39" i="2"/>
  <c r="AV39" i="2"/>
  <c r="AU39" i="2"/>
  <c r="AT39" i="2"/>
  <c r="AS39" i="2"/>
  <c r="AR39" i="2"/>
  <c r="AW38" i="2"/>
  <c r="AV38" i="2"/>
  <c r="AU38" i="2"/>
  <c r="AT38" i="2"/>
  <c r="AS38" i="2"/>
  <c r="AR38" i="2"/>
  <c r="AW37" i="2"/>
  <c r="AV37" i="2"/>
  <c r="AU37" i="2"/>
  <c r="AT37" i="2"/>
  <c r="AS37" i="2"/>
  <c r="AR37" i="2"/>
  <c r="AW36" i="2"/>
  <c r="AV36" i="2"/>
  <c r="AU36" i="2"/>
  <c r="AT36" i="2"/>
  <c r="AS36" i="2"/>
  <c r="AR36" i="2"/>
  <c r="AW35" i="2"/>
  <c r="AV35" i="2"/>
  <c r="AU35" i="2"/>
  <c r="AT35" i="2"/>
  <c r="AS35" i="2"/>
  <c r="AR35" i="2"/>
  <c r="AW34" i="2"/>
  <c r="AV34" i="2"/>
  <c r="AU34" i="2"/>
  <c r="AT34" i="2"/>
  <c r="AS34" i="2"/>
  <c r="AR34" i="2"/>
  <c r="AW33" i="2"/>
  <c r="AV33" i="2"/>
  <c r="AU33" i="2"/>
  <c r="AT33" i="2"/>
  <c r="AS33" i="2"/>
  <c r="AR33" i="2"/>
  <c r="AW31" i="2"/>
  <c r="AV31" i="2"/>
  <c r="AU31" i="2"/>
  <c r="AT31" i="2"/>
  <c r="AS31" i="2"/>
  <c r="AR31" i="2"/>
  <c r="AW30" i="2"/>
  <c r="AV30" i="2"/>
  <c r="AU30" i="2"/>
  <c r="AT30" i="2"/>
  <c r="AS30" i="2"/>
  <c r="AR30" i="2"/>
  <c r="AW29" i="2"/>
  <c r="AV29" i="2"/>
  <c r="AU29" i="2"/>
  <c r="AT29" i="2"/>
  <c r="AS29" i="2"/>
  <c r="AR29" i="2"/>
  <c r="AW28" i="2"/>
  <c r="AV28" i="2"/>
  <c r="AU28" i="2"/>
  <c r="AT28" i="2"/>
  <c r="AS28" i="2"/>
  <c r="AR28" i="2"/>
  <c r="AW27" i="2"/>
  <c r="AV27" i="2"/>
  <c r="AU27" i="2"/>
  <c r="AT27" i="2"/>
  <c r="AS27" i="2"/>
  <c r="AR27" i="2"/>
  <c r="AW26" i="2"/>
  <c r="AV26" i="2"/>
  <c r="AU26" i="2"/>
  <c r="AT26" i="2"/>
  <c r="AS26" i="2"/>
  <c r="AR26" i="2"/>
  <c r="AW25" i="2"/>
  <c r="AV25" i="2"/>
  <c r="AU25" i="2"/>
  <c r="AT25" i="2"/>
  <c r="AS25" i="2"/>
  <c r="AR25" i="2"/>
  <c r="AW24" i="2"/>
  <c r="AV24" i="2"/>
  <c r="AU24" i="2"/>
  <c r="AT24" i="2"/>
  <c r="AS24" i="2"/>
  <c r="AR24" i="2"/>
  <c r="AW78" i="2"/>
  <c r="AV78" i="2"/>
  <c r="AU78" i="2"/>
  <c r="AT78" i="2"/>
  <c r="AS78" i="2"/>
  <c r="AR78" i="2"/>
  <c r="AW23" i="2"/>
  <c r="AV23" i="2"/>
  <c r="AU23" i="2"/>
  <c r="AT23" i="2"/>
  <c r="AS23" i="2"/>
  <c r="AR23" i="2"/>
  <c r="AW22" i="2"/>
  <c r="AV22" i="2"/>
  <c r="AU22" i="2"/>
  <c r="AT22" i="2"/>
  <c r="AS22" i="2"/>
  <c r="AR22" i="2"/>
  <c r="AW21" i="2"/>
  <c r="AV21" i="2"/>
  <c r="AU21" i="2"/>
  <c r="AT21" i="2"/>
  <c r="AS21" i="2"/>
  <c r="AR21" i="2"/>
  <c r="AW20" i="2"/>
  <c r="AV20" i="2"/>
  <c r="AU20" i="2"/>
  <c r="AT20" i="2"/>
  <c r="AS20" i="2"/>
  <c r="AR20" i="2"/>
  <c r="AW18" i="2"/>
  <c r="AV18" i="2"/>
  <c r="AU18" i="2"/>
  <c r="AT18" i="2"/>
  <c r="AS18" i="2"/>
  <c r="AR18" i="2"/>
  <c r="AW17" i="2"/>
  <c r="AV17" i="2"/>
  <c r="AU17" i="2"/>
  <c r="AT17" i="2"/>
  <c r="AS17" i="2"/>
  <c r="AR17" i="2"/>
  <c r="AW16" i="2"/>
  <c r="AV16" i="2"/>
  <c r="AU16" i="2"/>
  <c r="AT16" i="2"/>
  <c r="AS16" i="2"/>
  <c r="AR16" i="2"/>
  <c r="AW15" i="2"/>
  <c r="AV15" i="2"/>
  <c r="AU15" i="2"/>
  <c r="AT15" i="2"/>
  <c r="AS15" i="2"/>
  <c r="AR15" i="2"/>
  <c r="AW14" i="2"/>
  <c r="AV14" i="2"/>
  <c r="AU14" i="2"/>
  <c r="AT14" i="2"/>
  <c r="AS14" i="2"/>
  <c r="AR14" i="2"/>
  <c r="AW13" i="2"/>
  <c r="AV13" i="2"/>
  <c r="AU13" i="2"/>
  <c r="AT13" i="2"/>
  <c r="AS13" i="2"/>
  <c r="AR13" i="2"/>
  <c r="AW12" i="2"/>
  <c r="AV12" i="2"/>
  <c r="AU12" i="2"/>
  <c r="AT12" i="2"/>
  <c r="AS12" i="2"/>
  <c r="AR12" i="2"/>
  <c r="AW11" i="2"/>
  <c r="AV11" i="2"/>
  <c r="AU11" i="2"/>
  <c r="AT11" i="2"/>
  <c r="AS11" i="2"/>
  <c r="AR11" i="2"/>
  <c r="AW10" i="2"/>
  <c r="AV10" i="2"/>
  <c r="AU10" i="2"/>
  <c r="AT10" i="2"/>
  <c r="AS10" i="2"/>
  <c r="AR10" i="2"/>
  <c r="AW9" i="2"/>
  <c r="AV9" i="2"/>
  <c r="AU9" i="2"/>
  <c r="AT9" i="2"/>
  <c r="AS9" i="2"/>
  <c r="AR9" i="2"/>
  <c r="AW8" i="2"/>
  <c r="AV8" i="2"/>
  <c r="AU8" i="2"/>
  <c r="AT8" i="2"/>
  <c r="AS8" i="2"/>
  <c r="AR8" i="2"/>
  <c r="AW6" i="2"/>
  <c r="AV6" i="2"/>
  <c r="AU6" i="2"/>
  <c r="AT6" i="2"/>
  <c r="AS6" i="2"/>
  <c r="AR6" i="2"/>
  <c r="AW5" i="2"/>
  <c r="AV5" i="2"/>
  <c r="AU5" i="2"/>
  <c r="AT5" i="2"/>
  <c r="AS5" i="2"/>
  <c r="AR5" i="2"/>
  <c r="I27" i="7"/>
  <c r="G59" i="7" s="1"/>
  <c r="H27" i="7"/>
  <c r="F59" i="7" s="1"/>
  <c r="G27" i="7"/>
  <c r="F27" i="7"/>
  <c r="E27" i="7"/>
  <c r="C59" i="7" s="1"/>
  <c r="D27" i="7"/>
  <c r="BK155" i="2"/>
  <c r="BF155" i="2"/>
  <c r="BE155" i="2"/>
  <c r="BD155" i="2"/>
  <c r="BD240" i="2" s="1"/>
  <c r="BC155" i="2"/>
  <c r="BC240" i="2" s="1"/>
  <c r="BB155" i="2"/>
  <c r="BB240" i="2" s="1"/>
  <c r="BA155" i="2"/>
  <c r="BA240" i="2" s="1"/>
  <c r="CF240" i="2" l="1"/>
  <c r="CH240" i="2" s="1"/>
  <c r="CA240" i="2"/>
  <c r="CC240" i="2" s="1"/>
  <c r="AR79" i="2"/>
  <c r="AV79" i="2"/>
  <c r="AS79" i="2"/>
  <c r="AW79" i="2"/>
  <c r="AT79" i="2"/>
  <c r="AU100" i="2"/>
  <c r="AW100" i="2"/>
  <c r="AU79" i="2"/>
  <c r="AV100" i="2"/>
  <c r="BE239" i="2"/>
  <c r="BW239" i="2" s="1"/>
  <c r="BE240" i="2"/>
  <c r="BV240" i="2"/>
  <c r="BT240" i="2"/>
  <c r="BK240" i="2"/>
  <c r="BF239" i="2"/>
  <c r="BX239" i="2" s="1"/>
  <c r="BF240" i="2"/>
  <c r="BU240" i="2"/>
  <c r="BS240" i="2"/>
  <c r="BA238" i="2"/>
  <c r="BA239" i="2"/>
  <c r="BB238" i="2"/>
  <c r="BB239" i="2"/>
  <c r="BK239" i="2" s="1"/>
  <c r="BD238" i="2"/>
  <c r="BV238" i="2" s="1"/>
  <c r="BD239" i="2"/>
  <c r="BC238" i="2"/>
  <c r="BU238" i="2" s="1"/>
  <c r="BC239" i="2"/>
  <c r="BE215" i="2"/>
  <c r="BE238" i="2"/>
  <c r="BF215" i="2"/>
  <c r="BX215" i="2" s="1"/>
  <c r="BF238" i="2"/>
  <c r="BN155" i="2"/>
  <c r="BL155" i="2"/>
  <c r="BL240" i="2" s="1"/>
  <c r="D59" i="7"/>
  <c r="BJ155" i="2"/>
  <c r="BJ240" i="2" s="1"/>
  <c r="B59" i="7"/>
  <c r="BO155" i="2"/>
  <c r="BM155" i="2"/>
  <c r="BM240" i="2" s="1"/>
  <c r="E59" i="7"/>
  <c r="BB215" i="2"/>
  <c r="BB232" i="2"/>
  <c r="BA215" i="2"/>
  <c r="BA232" i="2"/>
  <c r="BD215" i="2"/>
  <c r="BD232" i="2"/>
  <c r="BC215" i="2"/>
  <c r="BC232" i="2"/>
  <c r="BB107" i="2"/>
  <c r="BA107" i="2"/>
  <c r="CA107" i="2" s="1"/>
  <c r="CC107" i="2" s="1"/>
  <c r="BC107" i="2"/>
  <c r="BE246" i="2"/>
  <c r="BE235" i="2"/>
  <c r="BE231" i="2"/>
  <c r="BE252" i="2"/>
  <c r="BE191" i="2"/>
  <c r="BE250" i="2"/>
  <c r="BE251" i="2"/>
  <c r="BE164" i="2"/>
  <c r="BE193" i="2"/>
  <c r="BE192" i="2"/>
  <c r="BE253" i="2"/>
  <c r="BE227" i="2"/>
  <c r="BE234" i="2"/>
  <c r="BE249" i="2"/>
  <c r="BF192" i="2"/>
  <c r="BF249" i="2"/>
  <c r="BF246" i="2"/>
  <c r="BF227" i="2"/>
  <c r="BF253" i="2"/>
  <c r="BF251" i="2"/>
  <c r="BF235" i="2"/>
  <c r="BF164" i="2"/>
  <c r="BF193" i="2"/>
  <c r="BF191" i="2"/>
  <c r="BF234" i="2"/>
  <c r="BF231" i="2"/>
  <c r="BF252" i="2"/>
  <c r="BF250" i="2"/>
  <c r="BC249" i="2"/>
  <c r="BC211" i="2"/>
  <c r="BC220" i="2"/>
  <c r="BC201" i="2"/>
  <c r="BC217" i="2"/>
  <c r="BC170" i="2"/>
  <c r="BC160" i="2"/>
  <c r="BC204" i="2"/>
  <c r="BC174" i="2"/>
  <c r="BC168" i="2"/>
  <c r="BC164" i="2"/>
  <c r="BC253" i="2"/>
  <c r="BC178" i="2"/>
  <c r="BC202" i="2"/>
  <c r="BC194" i="2"/>
  <c r="BC248" i="2"/>
  <c r="BC176" i="2"/>
  <c r="BC172" i="2"/>
  <c r="BC166" i="2"/>
  <c r="BC162" i="2"/>
  <c r="BC157" i="2"/>
  <c r="BC182" i="2"/>
  <c r="BC179" i="2"/>
  <c r="BC209" i="2"/>
  <c r="BC158" i="2"/>
  <c r="BC169" i="2"/>
  <c r="BC192" i="2"/>
  <c r="BC183" i="2"/>
  <c r="BC231" i="2"/>
  <c r="BC190" i="2"/>
  <c r="BC256" i="2"/>
  <c r="BC228" i="2"/>
  <c r="BC185" i="2"/>
  <c r="BC188" i="2"/>
  <c r="BC216" i="2"/>
  <c r="BC242" i="2"/>
  <c r="BC218" i="2"/>
  <c r="BC225" i="2"/>
  <c r="BC250" i="2"/>
  <c r="BC221" i="2"/>
  <c r="BC203" i="2"/>
  <c r="BC210" i="2"/>
  <c r="BC214" i="2"/>
  <c r="BC156" i="2"/>
  <c r="BC186" i="2"/>
  <c r="BC189" i="2"/>
  <c r="BC206" i="2"/>
  <c r="BC163" i="2"/>
  <c r="BC257" i="2"/>
  <c r="BC208" i="2"/>
  <c r="BC251" i="2"/>
  <c r="BC167" i="2"/>
  <c r="BC173" i="2"/>
  <c r="BC187" i="2"/>
  <c r="BC255" i="2"/>
  <c r="BC234" i="2"/>
  <c r="BC191" i="2"/>
  <c r="BC241" i="2"/>
  <c r="BC171" i="2"/>
  <c r="BC247" i="2"/>
  <c r="BC219" i="2"/>
  <c r="BC229" i="2"/>
  <c r="BC198" i="2"/>
  <c r="BC233" i="2"/>
  <c r="BC223" i="2"/>
  <c r="BC159" i="2"/>
  <c r="BC197" i="2"/>
  <c r="BC254" i="2"/>
  <c r="BC193" i="2"/>
  <c r="BC200" i="2"/>
  <c r="BC252" i="2"/>
  <c r="BC184" i="2"/>
  <c r="BC196" i="2"/>
  <c r="BC212" i="2"/>
  <c r="BC224" i="2"/>
  <c r="BC195" i="2"/>
  <c r="BC161" i="2"/>
  <c r="BC177" i="2"/>
  <c r="BC165" i="2"/>
  <c r="BC175" i="2"/>
  <c r="BC181" i="2"/>
  <c r="BC258" i="2"/>
  <c r="BC213" i="2"/>
  <c r="BC226" i="2"/>
  <c r="BC259" i="2"/>
  <c r="BC235" i="2"/>
  <c r="BC246" i="2"/>
  <c r="BC207" i="2"/>
  <c r="BC199" i="2"/>
  <c r="BF254" i="2"/>
  <c r="BA227" i="2"/>
  <c r="CA227" i="2" s="1"/>
  <c r="CC227" i="2" s="1"/>
  <c r="BA223" i="2"/>
  <c r="CA223" i="2" s="1"/>
  <c r="CC223" i="2" s="1"/>
  <c r="BA250" i="2"/>
  <c r="BA246" i="2"/>
  <c r="BA226" i="2"/>
  <c r="CA226" i="2" s="1"/>
  <c r="CC226" i="2" s="1"/>
  <c r="BA218" i="2"/>
  <c r="CA218" i="2" s="1"/>
  <c r="CC218" i="2" s="1"/>
  <c r="BA209" i="2"/>
  <c r="CA209" i="2" s="1"/>
  <c r="CC209" i="2" s="1"/>
  <c r="BA202" i="2"/>
  <c r="CA202" i="2" s="1"/>
  <c r="CC202" i="2" s="1"/>
  <c r="BA252" i="2"/>
  <c r="BA235" i="2"/>
  <c r="BA225" i="2"/>
  <c r="CA225" i="2" s="1"/>
  <c r="CC225" i="2" s="1"/>
  <c r="BA193" i="2"/>
  <c r="CA193" i="2" s="1"/>
  <c r="CC193" i="2" s="1"/>
  <c r="BA191" i="2"/>
  <c r="CA191" i="2" s="1"/>
  <c r="CC191" i="2" s="1"/>
  <c r="BA188" i="2"/>
  <c r="CA188" i="2" s="1"/>
  <c r="CC188" i="2" s="1"/>
  <c r="BA184" i="2"/>
  <c r="CA184" i="2" s="1"/>
  <c r="CC184" i="2" s="1"/>
  <c r="BA200" i="2"/>
  <c r="CA200" i="2" s="1"/>
  <c r="CC200" i="2" s="1"/>
  <c r="BA231" i="2"/>
  <c r="BA216" i="2"/>
  <c r="CA216" i="2" s="1"/>
  <c r="CC216" i="2" s="1"/>
  <c r="BA190" i="2"/>
  <c r="CA190" i="2" s="1"/>
  <c r="CC190" i="2" s="1"/>
  <c r="BA177" i="2"/>
  <c r="CA177" i="2" s="1"/>
  <c r="CC177" i="2" s="1"/>
  <c r="BA255" i="2"/>
  <c r="CA255" i="2" s="1"/>
  <c r="CC255" i="2" s="1"/>
  <c r="BA169" i="2"/>
  <c r="CA169" i="2" s="1"/>
  <c r="CC169" i="2" s="1"/>
  <c r="BA158" i="2"/>
  <c r="CA158" i="2" s="1"/>
  <c r="CC158" i="2" s="1"/>
  <c r="BA156" i="2"/>
  <c r="CA156" i="2" s="1"/>
  <c r="BA163" i="2"/>
  <c r="CA163" i="2" s="1"/>
  <c r="CC163" i="2" s="1"/>
  <c r="BA165" i="2"/>
  <c r="CA165" i="2" s="1"/>
  <c r="CC165" i="2" s="1"/>
  <c r="BA258" i="2"/>
  <c r="CA258" i="2" s="1"/>
  <c r="CC258" i="2" s="1"/>
  <c r="BA257" i="2"/>
  <c r="CA257" i="2" s="1"/>
  <c r="CC257" i="2" s="1"/>
  <c r="BA196" i="2"/>
  <c r="CA196" i="2" s="1"/>
  <c r="CC196" i="2" s="1"/>
  <c r="BA256" i="2"/>
  <c r="CA256" i="2" s="1"/>
  <c r="CC256" i="2" s="1"/>
  <c r="BA167" i="2"/>
  <c r="CA167" i="2" s="1"/>
  <c r="CC167" i="2" s="1"/>
  <c r="BA185" i="2"/>
  <c r="CA185" i="2" s="1"/>
  <c r="CC185" i="2" s="1"/>
  <c r="BA166" i="2"/>
  <c r="CA166" i="2" s="1"/>
  <c r="CC166" i="2" s="1"/>
  <c r="BA172" i="2"/>
  <c r="CA172" i="2" s="1"/>
  <c r="CC172" i="2" s="1"/>
  <c r="BA176" i="2"/>
  <c r="CA176" i="2" s="1"/>
  <c r="CC176" i="2" s="1"/>
  <c r="BA195" i="2"/>
  <c r="CA195" i="2" s="1"/>
  <c r="CC195" i="2" s="1"/>
  <c r="BA203" i="2"/>
  <c r="CA203" i="2" s="1"/>
  <c r="CC203" i="2" s="1"/>
  <c r="BA214" i="2"/>
  <c r="CA214" i="2" s="1"/>
  <c r="CC214" i="2" s="1"/>
  <c r="BA242" i="2"/>
  <c r="BA157" i="2"/>
  <c r="CA157" i="2" s="1"/>
  <c r="CC157" i="2" s="1"/>
  <c r="BA170" i="2"/>
  <c r="CA170" i="2" s="1"/>
  <c r="CC170" i="2" s="1"/>
  <c r="BA197" i="2"/>
  <c r="CA197" i="2" s="1"/>
  <c r="CC197" i="2" s="1"/>
  <c r="BA251" i="2"/>
  <c r="BA161" i="2"/>
  <c r="CA161" i="2" s="1"/>
  <c r="CC161" i="2" s="1"/>
  <c r="BA175" i="2"/>
  <c r="CA175" i="2" s="1"/>
  <c r="CC175" i="2" s="1"/>
  <c r="BA187" i="2"/>
  <c r="CA187" i="2" s="1"/>
  <c r="CC187" i="2" s="1"/>
  <c r="BA173" i="2"/>
  <c r="CA173" i="2" s="1"/>
  <c r="CC173" i="2" s="1"/>
  <c r="BA189" i="2"/>
  <c r="CA189" i="2" s="1"/>
  <c r="CC189" i="2" s="1"/>
  <c r="BA247" i="2"/>
  <c r="BA224" i="2"/>
  <c r="CA224" i="2" s="1"/>
  <c r="CC224" i="2" s="1"/>
  <c r="BA181" i="2"/>
  <c r="CA181" i="2" s="1"/>
  <c r="CC181" i="2" s="1"/>
  <c r="BA194" i="2"/>
  <c r="CA194" i="2" s="1"/>
  <c r="CC194" i="2" s="1"/>
  <c r="BA164" i="2"/>
  <c r="CA164" i="2" s="1"/>
  <c r="CC164" i="2" s="1"/>
  <c r="BA206" i="2"/>
  <c r="CA206" i="2" s="1"/>
  <c r="CC206" i="2" s="1"/>
  <c r="BA204" i="2"/>
  <c r="CA204" i="2" s="1"/>
  <c r="CC204" i="2" s="1"/>
  <c r="BA183" i="2"/>
  <c r="CA183" i="2" s="1"/>
  <c r="CC183" i="2" s="1"/>
  <c r="BA171" i="2"/>
  <c r="CA171" i="2" s="1"/>
  <c r="CC171" i="2" s="1"/>
  <c r="BA233" i="2"/>
  <c r="BA208" i="2"/>
  <c r="CA208" i="2" s="1"/>
  <c r="CC208" i="2" s="1"/>
  <c r="BA186" i="2"/>
  <c r="CA186" i="2" s="1"/>
  <c r="CC186" i="2" s="1"/>
  <c r="BA159" i="2"/>
  <c r="CA159" i="2" s="1"/>
  <c r="CC159" i="2" s="1"/>
  <c r="BA192" i="2"/>
  <c r="CA192" i="2" s="1"/>
  <c r="CC192" i="2" s="1"/>
  <c r="BA210" i="2"/>
  <c r="CA210" i="2" s="1"/>
  <c r="CC210" i="2" s="1"/>
  <c r="BA253" i="2"/>
  <c r="BA168" i="2"/>
  <c r="CA168" i="2" s="1"/>
  <c r="CC168" i="2" s="1"/>
  <c r="BA174" i="2"/>
  <c r="CA174" i="2" s="1"/>
  <c r="CC174" i="2" s="1"/>
  <c r="BA180" i="2"/>
  <c r="CA180" i="2" s="1"/>
  <c r="CC180" i="2" s="1"/>
  <c r="BA205" i="2"/>
  <c r="CA205" i="2" s="1"/>
  <c r="CC205" i="2" s="1"/>
  <c r="BA222" i="2"/>
  <c r="CA222" i="2" s="1"/>
  <c r="CC222" i="2" s="1"/>
  <c r="BA162" i="2"/>
  <c r="CA162" i="2" s="1"/>
  <c r="CC162" i="2" s="1"/>
  <c r="BA178" i="2"/>
  <c r="CA178" i="2" s="1"/>
  <c r="CC178" i="2" s="1"/>
  <c r="BA201" i="2"/>
  <c r="CA201" i="2" s="1"/>
  <c r="CC201" i="2" s="1"/>
  <c r="BA212" i="2"/>
  <c r="CA212" i="2" s="1"/>
  <c r="CC212" i="2" s="1"/>
  <c r="BA220" i="2"/>
  <c r="CA220" i="2" s="1"/>
  <c r="CC220" i="2" s="1"/>
  <c r="BA241" i="2"/>
  <c r="BA234" i="2"/>
  <c r="BA249" i="2"/>
  <c r="BA179" i="2"/>
  <c r="CA179" i="2" s="1"/>
  <c r="CC179" i="2" s="1"/>
  <c r="BA207" i="2"/>
  <c r="CA207" i="2" s="1"/>
  <c r="CC207" i="2" s="1"/>
  <c r="BA199" i="2"/>
  <c r="CA199" i="2" s="1"/>
  <c r="CC199" i="2" s="1"/>
  <c r="BA228" i="2"/>
  <c r="CA228" i="2" s="1"/>
  <c r="CC228" i="2" s="1"/>
  <c r="BA182" i="2"/>
  <c r="CA182" i="2" s="1"/>
  <c r="CC182" i="2" s="1"/>
  <c r="BA219" i="2"/>
  <c r="CA219" i="2" s="1"/>
  <c r="CC219" i="2" s="1"/>
  <c r="BA229" i="2"/>
  <c r="CA229" i="2" s="1"/>
  <c r="CC229" i="2" s="1"/>
  <c r="BA248" i="2"/>
  <c r="BA198" i="2"/>
  <c r="CA198" i="2" s="1"/>
  <c r="CC198" i="2" s="1"/>
  <c r="BA160" i="2"/>
  <c r="CA160" i="2" s="1"/>
  <c r="CC160" i="2" s="1"/>
  <c r="BA221" i="2"/>
  <c r="CA221" i="2" s="1"/>
  <c r="CC221" i="2" s="1"/>
  <c r="BA254" i="2"/>
  <c r="BA259" i="2"/>
  <c r="CA259" i="2" s="1"/>
  <c r="CC259" i="2" s="1"/>
  <c r="BA217" i="2"/>
  <c r="CA217" i="2" s="1"/>
  <c r="CC217" i="2" s="1"/>
  <c r="BA213" i="2"/>
  <c r="CA213" i="2" s="1"/>
  <c r="CC213" i="2" s="1"/>
  <c r="BA211" i="2"/>
  <c r="CA211" i="2" s="1"/>
  <c r="CC211" i="2" s="1"/>
  <c r="BB231" i="2"/>
  <c r="BB235" i="2"/>
  <c r="BB184" i="2"/>
  <c r="BB208" i="2"/>
  <c r="BB223" i="2"/>
  <c r="BB198" i="2"/>
  <c r="BB229" i="2"/>
  <c r="BB210" i="2"/>
  <c r="BB251" i="2"/>
  <c r="BK251" i="2" s="1"/>
  <c r="BB206" i="2"/>
  <c r="BB189" i="2"/>
  <c r="BB226" i="2"/>
  <c r="BB257" i="2"/>
  <c r="BB233" i="2"/>
  <c r="BK233" i="2" s="1"/>
  <c r="BB203" i="2"/>
  <c r="BB192" i="2"/>
  <c r="BB214" i="2"/>
  <c r="BB185" i="2"/>
  <c r="BB168" i="2"/>
  <c r="BB174" i="2"/>
  <c r="BB202" i="2"/>
  <c r="BB259" i="2"/>
  <c r="BB221" i="2"/>
  <c r="BB170" i="2"/>
  <c r="BB163" i="2"/>
  <c r="BB190" i="2"/>
  <c r="BB196" i="2"/>
  <c r="BB207" i="2"/>
  <c r="BB253" i="2"/>
  <c r="BK253" i="2" s="1"/>
  <c r="BB228" i="2"/>
  <c r="BB188" i="2"/>
  <c r="BB159" i="2"/>
  <c r="BB166" i="2"/>
  <c r="BB200" i="2"/>
  <c r="BB164" i="2"/>
  <c r="BB193" i="2"/>
  <c r="BB255" i="2"/>
  <c r="BB225" i="2"/>
  <c r="BB157" i="2"/>
  <c r="BB179" i="2"/>
  <c r="BB204" i="2"/>
  <c r="BB161" i="2"/>
  <c r="BB177" i="2"/>
  <c r="BB183" i="2"/>
  <c r="BB199" i="2"/>
  <c r="BB209" i="2"/>
  <c r="BB219" i="2"/>
  <c r="BB224" i="2"/>
  <c r="BB256" i="2"/>
  <c r="BB258" i="2"/>
  <c r="BB162" i="2"/>
  <c r="BB176" i="2"/>
  <c r="BB175" i="2"/>
  <c r="BB191" i="2"/>
  <c r="BB227" i="2"/>
  <c r="BB180" i="2"/>
  <c r="BB211" i="2"/>
  <c r="BB241" i="2"/>
  <c r="BB173" i="2"/>
  <c r="BB197" i="2"/>
  <c r="BB234" i="2"/>
  <c r="BB158" i="2"/>
  <c r="BB248" i="2"/>
  <c r="BK248" i="2" s="1"/>
  <c r="BB186" i="2"/>
  <c r="BB218" i="2"/>
  <c r="BB242" i="2"/>
  <c r="BB252" i="2"/>
  <c r="BK252" i="2" s="1"/>
  <c r="BB216" i="2"/>
  <c r="BB247" i="2"/>
  <c r="BK247" i="2" s="1"/>
  <c r="BB250" i="2"/>
  <c r="BK250" i="2" s="1"/>
  <c r="BB254" i="2"/>
  <c r="BK254" i="2" s="1"/>
  <c r="BB181" i="2"/>
  <c r="BB195" i="2"/>
  <c r="BB156" i="2"/>
  <c r="BB172" i="2"/>
  <c r="BB165" i="2"/>
  <c r="BB178" i="2"/>
  <c r="BB246" i="2"/>
  <c r="BB187" i="2"/>
  <c r="BB160" i="2"/>
  <c r="BB167" i="2"/>
  <c r="BB212" i="2"/>
  <c r="BB171" i="2"/>
  <c r="BB201" i="2"/>
  <c r="BB249" i="2"/>
  <c r="BB169" i="2"/>
  <c r="BB182" i="2"/>
  <c r="BB194" i="2"/>
  <c r="BB205" i="2"/>
  <c r="BB217" i="2"/>
  <c r="BB220" i="2"/>
  <c r="BB213" i="2"/>
  <c r="BB222" i="2"/>
  <c r="BD228" i="2"/>
  <c r="BD207" i="2"/>
  <c r="BD247" i="2"/>
  <c r="BD199" i="2"/>
  <c r="BD224" i="2"/>
  <c r="BD256" i="2"/>
  <c r="BD254" i="2"/>
  <c r="BD242" i="2"/>
  <c r="BD213" i="2"/>
  <c r="BD173" i="2"/>
  <c r="BD167" i="2"/>
  <c r="BD197" i="2"/>
  <c r="BD196" i="2"/>
  <c r="BD193" i="2"/>
  <c r="BD187" i="2"/>
  <c r="BD156" i="2"/>
  <c r="BD157" i="2"/>
  <c r="BD174" i="2"/>
  <c r="BD241" i="2"/>
  <c r="BD160" i="2"/>
  <c r="BD179" i="2"/>
  <c r="BD248" i="2"/>
  <c r="BD161" i="2"/>
  <c r="BD178" i="2"/>
  <c r="BD258" i="2"/>
  <c r="BD202" i="2"/>
  <c r="BD246" i="2"/>
  <c r="BD233" i="2"/>
  <c r="BD201" i="2"/>
  <c r="BD249" i="2"/>
  <c r="BD229" i="2"/>
  <c r="BD203" i="2"/>
  <c r="BD210" i="2"/>
  <c r="BD231" i="2"/>
  <c r="BD251" i="2"/>
  <c r="BD218" i="2"/>
  <c r="BD221" i="2"/>
  <c r="BD165" i="2"/>
  <c r="BD159" i="2"/>
  <c r="BD158" i="2"/>
  <c r="BD169" i="2"/>
  <c r="BD176" i="2"/>
  <c r="BD211" i="2"/>
  <c r="BD250" i="2"/>
  <c r="BD170" i="2"/>
  <c r="BD182" i="2"/>
  <c r="BD234" i="2"/>
  <c r="BD185" i="2"/>
  <c r="BD171" i="2"/>
  <c r="BD191" i="2"/>
  <c r="BD220" i="2"/>
  <c r="BD204" i="2"/>
  <c r="BD217" i="2"/>
  <c r="BD198" i="2"/>
  <c r="BD175" i="2"/>
  <c r="BD259" i="2"/>
  <c r="BD162" i="2"/>
  <c r="BD181" i="2"/>
  <c r="BD168" i="2"/>
  <c r="BD190" i="2"/>
  <c r="BD194" i="2"/>
  <c r="BD164" i="2"/>
  <c r="BD188" i="2"/>
  <c r="BD192" i="2"/>
  <c r="BD206" i="2"/>
  <c r="BD235" i="2"/>
  <c r="BD200" i="2"/>
  <c r="BD208" i="2"/>
  <c r="BD253" i="2"/>
  <c r="BD216" i="2"/>
  <c r="BD219" i="2"/>
  <c r="BD166" i="2"/>
  <c r="BD172" i="2"/>
  <c r="BD163" i="2"/>
  <c r="BD177" i="2"/>
  <c r="BD184" i="2"/>
  <c r="BD186" i="2"/>
  <c r="BD212" i="2"/>
  <c r="BD195" i="2"/>
  <c r="BD183" i="2"/>
  <c r="BD225" i="2"/>
  <c r="BD189" i="2"/>
  <c r="BD257" i="2"/>
  <c r="BD214" i="2"/>
  <c r="BD223" i="2"/>
  <c r="BD255" i="2"/>
  <c r="BD209" i="2"/>
  <c r="BD226" i="2"/>
  <c r="BD252" i="2"/>
  <c r="BE254" i="2"/>
  <c r="AT116" i="2"/>
  <c r="AR131" i="2"/>
  <c r="AV131" i="2"/>
  <c r="AS131" i="2"/>
  <c r="AW131" i="2"/>
  <c r="AT131" i="2"/>
  <c r="AU131" i="2"/>
  <c r="AS116" i="2"/>
  <c r="AW116" i="2"/>
  <c r="AU116" i="2"/>
  <c r="AR116" i="2"/>
  <c r="AV116" i="2"/>
  <c r="AI13" i="7"/>
  <c r="AK13" i="7" s="1"/>
  <c r="AI12" i="7"/>
  <c r="AK12" i="7" s="1"/>
  <c r="AI11" i="7"/>
  <c r="AK11" i="7" s="1"/>
  <c r="AI10" i="7"/>
  <c r="AK10" i="7" s="1"/>
  <c r="AI9" i="7"/>
  <c r="AK9" i="7" s="1"/>
  <c r="AI8" i="7"/>
  <c r="AK8" i="7" s="1"/>
  <c r="AI7" i="7"/>
  <c r="AK7" i="7" s="1"/>
  <c r="AI6" i="7"/>
  <c r="AK6" i="7" s="1"/>
  <c r="CF254" i="2" l="1"/>
  <c r="CH254" i="2" s="1"/>
  <c r="CA254" i="2"/>
  <c r="CC254" i="2" s="1"/>
  <c r="CF248" i="2"/>
  <c r="CH248" i="2" s="1"/>
  <c r="CA248" i="2"/>
  <c r="CC248" i="2" s="1"/>
  <c r="CF249" i="2"/>
  <c r="CH249" i="2" s="1"/>
  <c r="CA249" i="2"/>
  <c r="CC249" i="2" s="1"/>
  <c r="CF247" i="2"/>
  <c r="CH247" i="2" s="1"/>
  <c r="CA247" i="2"/>
  <c r="CF231" i="2"/>
  <c r="CH231" i="2" s="1"/>
  <c r="CA231" i="2"/>
  <c r="CC231" i="2" s="1"/>
  <c r="CF252" i="2"/>
  <c r="CH252" i="2" s="1"/>
  <c r="CA252" i="2"/>
  <c r="CC252" i="2" s="1"/>
  <c r="CF239" i="2"/>
  <c r="CH239" i="2" s="1"/>
  <c r="CA239" i="2"/>
  <c r="CC239" i="2" s="1"/>
  <c r="CF234" i="2"/>
  <c r="CH234" i="2" s="1"/>
  <c r="CA234" i="2"/>
  <c r="CC234" i="2" s="1"/>
  <c r="CF253" i="2"/>
  <c r="CH253" i="2" s="1"/>
  <c r="CA253" i="2"/>
  <c r="CC253" i="2" s="1"/>
  <c r="CC156" i="2"/>
  <c r="CF238" i="2"/>
  <c r="CH238" i="2" s="1"/>
  <c r="CA238" i="2"/>
  <c r="CC238" i="2" s="1"/>
  <c r="CF241" i="2"/>
  <c r="CH241" i="2" s="1"/>
  <c r="CA241" i="2"/>
  <c r="CC241" i="2" s="1"/>
  <c r="CF251" i="2"/>
  <c r="CH251" i="2" s="1"/>
  <c r="CA251" i="2"/>
  <c r="CC251" i="2" s="1"/>
  <c r="CF242" i="2"/>
  <c r="CH242" i="2" s="1"/>
  <c r="CA242" i="2"/>
  <c r="CC242" i="2" s="1"/>
  <c r="CF250" i="2"/>
  <c r="CH250" i="2" s="1"/>
  <c r="CA250" i="2"/>
  <c r="CC250" i="2" s="1"/>
  <c r="CF232" i="2"/>
  <c r="CH232" i="2" s="1"/>
  <c r="CA232" i="2"/>
  <c r="CC232" i="2" s="1"/>
  <c r="CF233" i="2"/>
  <c r="CH233" i="2" s="1"/>
  <c r="CA233" i="2"/>
  <c r="CC233" i="2" s="1"/>
  <c r="CF235" i="2"/>
  <c r="CH235" i="2" s="1"/>
  <c r="CA235" i="2"/>
  <c r="CC235" i="2" s="1"/>
  <c r="BS215" i="2"/>
  <c r="CA215" i="2"/>
  <c r="CC215" i="2" s="1"/>
  <c r="BD260" i="2"/>
  <c r="BA243" i="2"/>
  <c r="BI244" i="2" s="1"/>
  <c r="BA260" i="2"/>
  <c r="BI261" i="2" s="1"/>
  <c r="BC260" i="2"/>
  <c r="BK246" i="2"/>
  <c r="BB260" i="2"/>
  <c r="BB243" i="2"/>
  <c r="BW240" i="2"/>
  <c r="BX240" i="2"/>
  <c r="BK238" i="2"/>
  <c r="BN239" i="2"/>
  <c r="BN240" i="2"/>
  <c r="BT238" i="2"/>
  <c r="BO254" i="2"/>
  <c r="BW215" i="2"/>
  <c r="BS238" i="2"/>
  <c r="BO239" i="2"/>
  <c r="BO240" i="2"/>
  <c r="BU239" i="2"/>
  <c r="BM238" i="2"/>
  <c r="BM239" i="2"/>
  <c r="BV239" i="2"/>
  <c r="BS239" i="2"/>
  <c r="BL238" i="2"/>
  <c r="BL239" i="2"/>
  <c r="BJ238" i="2"/>
  <c r="BJ239" i="2"/>
  <c r="BT239" i="2"/>
  <c r="BO215" i="2"/>
  <c r="BO238" i="2"/>
  <c r="BN215" i="2"/>
  <c r="BN238" i="2"/>
  <c r="BW238" i="2"/>
  <c r="BX238" i="2"/>
  <c r="BL253" i="2"/>
  <c r="BJ232" i="2"/>
  <c r="BL246" i="2"/>
  <c r="BL252" i="2"/>
  <c r="BL251" i="2"/>
  <c r="BL250" i="2"/>
  <c r="BL248" i="2"/>
  <c r="BL232" i="2"/>
  <c r="BL254" i="2"/>
  <c r="BL233" i="2"/>
  <c r="BL247" i="2"/>
  <c r="BO252" i="2"/>
  <c r="BO253" i="2"/>
  <c r="BM248" i="2"/>
  <c r="BM254" i="2"/>
  <c r="BM247" i="2"/>
  <c r="BN250" i="2"/>
  <c r="BN254" i="2"/>
  <c r="BO246" i="2"/>
  <c r="BN246" i="2"/>
  <c r="BJ248" i="2"/>
  <c r="BJ251" i="2"/>
  <c r="BJ250" i="2"/>
  <c r="BO250" i="2"/>
  <c r="BO251" i="2"/>
  <c r="BN252" i="2"/>
  <c r="BL215" i="2"/>
  <c r="BN253" i="2"/>
  <c r="BN251" i="2"/>
  <c r="BJ253" i="2"/>
  <c r="BM250" i="2"/>
  <c r="BM233" i="2"/>
  <c r="BJ247" i="2"/>
  <c r="BJ252" i="2"/>
  <c r="BM232" i="2"/>
  <c r="BM252" i="2"/>
  <c r="BM253" i="2"/>
  <c r="BM251" i="2"/>
  <c r="BM246" i="2"/>
  <c r="BJ254" i="2"/>
  <c r="BJ233" i="2"/>
  <c r="BJ246" i="2"/>
  <c r="CF215" i="2"/>
  <c r="BM215" i="2"/>
  <c r="BJ215" i="2"/>
  <c r="BK215" i="2"/>
  <c r="BT215" i="2"/>
  <c r="BV215" i="2"/>
  <c r="BT232" i="2"/>
  <c r="BV232" i="2"/>
  <c r="BU232" i="2"/>
  <c r="BS232" i="2"/>
  <c r="BU215" i="2"/>
  <c r="BK232" i="2"/>
  <c r="BM255" i="2"/>
  <c r="BV255" i="2"/>
  <c r="BM195" i="2"/>
  <c r="BV195" i="2"/>
  <c r="BM219" i="2"/>
  <c r="BV219" i="2"/>
  <c r="BM190" i="2"/>
  <c r="BV190" i="2"/>
  <c r="BM217" i="2"/>
  <c r="BV217" i="2"/>
  <c r="BM182" i="2"/>
  <c r="BV182" i="2"/>
  <c r="BM229" i="2"/>
  <c r="BV229" i="2"/>
  <c r="BM161" i="2"/>
  <c r="BV161" i="2"/>
  <c r="BM197" i="2"/>
  <c r="BV197" i="2"/>
  <c r="BM242" i="2"/>
  <c r="BV242" i="2"/>
  <c r="BM199" i="2"/>
  <c r="BV199" i="2"/>
  <c r="BK222" i="2"/>
  <c r="BT222" i="2"/>
  <c r="BK217" i="2"/>
  <c r="BT217" i="2"/>
  <c r="BK169" i="2"/>
  <c r="BT169" i="2"/>
  <c r="BK212" i="2"/>
  <c r="BT212" i="2"/>
  <c r="BK172" i="2"/>
  <c r="BT172" i="2"/>
  <c r="BK173" i="2"/>
  <c r="BT173" i="2"/>
  <c r="BK176" i="2"/>
  <c r="BT176" i="2"/>
  <c r="BK224" i="2"/>
  <c r="BT224" i="2"/>
  <c r="BK199" i="2"/>
  <c r="BT199" i="2"/>
  <c r="BK225" i="2"/>
  <c r="BT225" i="2"/>
  <c r="BK200" i="2"/>
  <c r="BT200" i="2"/>
  <c r="BK228" i="2"/>
  <c r="BT228" i="2"/>
  <c r="BK190" i="2"/>
  <c r="BT190" i="2"/>
  <c r="BK221" i="2"/>
  <c r="BT221" i="2"/>
  <c r="BK168" i="2"/>
  <c r="BT168" i="2"/>
  <c r="BK203" i="2"/>
  <c r="BT203" i="2"/>
  <c r="BK189" i="2"/>
  <c r="BT189" i="2"/>
  <c r="BK229" i="2"/>
  <c r="BT229" i="2"/>
  <c r="BK184" i="2"/>
  <c r="BT184" i="2"/>
  <c r="BJ211" i="2"/>
  <c r="CF211" i="2"/>
  <c r="BS211" i="2"/>
  <c r="BJ198" i="2"/>
  <c r="CF198" i="2"/>
  <c r="BS198" i="2"/>
  <c r="BJ182" i="2"/>
  <c r="BS182" i="2"/>
  <c r="CF182" i="2"/>
  <c r="BJ179" i="2"/>
  <c r="CF179" i="2"/>
  <c r="BS179" i="2"/>
  <c r="BJ220" i="2"/>
  <c r="BS220" i="2"/>
  <c r="CF220" i="2"/>
  <c r="BJ162" i="2"/>
  <c r="CF162" i="2"/>
  <c r="BS162" i="2"/>
  <c r="BJ174" i="2"/>
  <c r="BS174" i="2"/>
  <c r="CF174" i="2"/>
  <c r="BJ192" i="2"/>
  <c r="CF192" i="2"/>
  <c r="BS192" i="2"/>
  <c r="BJ204" i="2"/>
  <c r="CF204" i="2"/>
  <c r="BS204" i="2"/>
  <c r="BJ175" i="2"/>
  <c r="CF175" i="2"/>
  <c r="BS175" i="2"/>
  <c r="BJ214" i="2"/>
  <c r="CF214" i="2"/>
  <c r="BS214" i="2"/>
  <c r="BJ172" i="2"/>
  <c r="BS172" i="2"/>
  <c r="CF172" i="2"/>
  <c r="BJ256" i="2"/>
  <c r="BS256" i="2"/>
  <c r="CF256" i="2"/>
  <c r="BJ165" i="2"/>
  <c r="CF165" i="2"/>
  <c r="BS165" i="2"/>
  <c r="BJ169" i="2"/>
  <c r="CF169" i="2"/>
  <c r="BS169" i="2"/>
  <c r="BJ216" i="2"/>
  <c r="CF216" i="2"/>
  <c r="BS216" i="2"/>
  <c r="BJ188" i="2"/>
  <c r="CF188" i="2"/>
  <c r="BS188" i="2"/>
  <c r="BJ235" i="2"/>
  <c r="BS235" i="2"/>
  <c r="BJ218" i="2"/>
  <c r="CF218" i="2"/>
  <c r="BS218" i="2"/>
  <c r="BJ223" i="2"/>
  <c r="CF223" i="2"/>
  <c r="BS223" i="2"/>
  <c r="BL207" i="2"/>
  <c r="BU207" i="2"/>
  <c r="BL226" i="2"/>
  <c r="BU226" i="2"/>
  <c r="BL175" i="2"/>
  <c r="BU175" i="2"/>
  <c r="BL195" i="2"/>
  <c r="BU195" i="2"/>
  <c r="BL184" i="2"/>
  <c r="BU184" i="2"/>
  <c r="BL219" i="2"/>
  <c r="BU219" i="2"/>
  <c r="BL191" i="2"/>
  <c r="BU191" i="2"/>
  <c r="BL173" i="2"/>
  <c r="BU173" i="2"/>
  <c r="BL257" i="2"/>
  <c r="BU257" i="2"/>
  <c r="BL186" i="2"/>
  <c r="BU186" i="2"/>
  <c r="BL203" i="2"/>
  <c r="BU203" i="2"/>
  <c r="BL218" i="2"/>
  <c r="BU218" i="2"/>
  <c r="BL185" i="2"/>
  <c r="BU185" i="2"/>
  <c r="BL190" i="2"/>
  <c r="BU190" i="2"/>
  <c r="BL192" i="2"/>
  <c r="BU192" i="2"/>
  <c r="BL179" i="2"/>
  <c r="BU179" i="2"/>
  <c r="BL166" i="2"/>
  <c r="BU166" i="2"/>
  <c r="BL194" i="2"/>
  <c r="BU194" i="2"/>
  <c r="BL174" i="2"/>
  <c r="BU174" i="2"/>
  <c r="BL170" i="2"/>
  <c r="BU170" i="2"/>
  <c r="BL211" i="2"/>
  <c r="BU211" i="2"/>
  <c r="BO231" i="2"/>
  <c r="BX231" i="2"/>
  <c r="BO193" i="2"/>
  <c r="BX193" i="2"/>
  <c r="BO192" i="2"/>
  <c r="BX192" i="2"/>
  <c r="BU107" i="2"/>
  <c r="BM223" i="2"/>
  <c r="BV223" i="2"/>
  <c r="BM189" i="2"/>
  <c r="BV189" i="2"/>
  <c r="BM212" i="2"/>
  <c r="BV212" i="2"/>
  <c r="BM163" i="2"/>
  <c r="BV163" i="2"/>
  <c r="BM216" i="2"/>
  <c r="BV216" i="2"/>
  <c r="BM235" i="2"/>
  <c r="BV235" i="2"/>
  <c r="BM188" i="2"/>
  <c r="BV188" i="2"/>
  <c r="BM168" i="2"/>
  <c r="BV168" i="2"/>
  <c r="BM175" i="2"/>
  <c r="BV175" i="2"/>
  <c r="BM204" i="2"/>
  <c r="BV204" i="2"/>
  <c r="BM170" i="2"/>
  <c r="BV170" i="2"/>
  <c r="BM176" i="2"/>
  <c r="BV176" i="2"/>
  <c r="BM165" i="2"/>
  <c r="BV165" i="2"/>
  <c r="BM231" i="2"/>
  <c r="BV231" i="2"/>
  <c r="BM202" i="2"/>
  <c r="BV202" i="2"/>
  <c r="BM174" i="2"/>
  <c r="BV174" i="2"/>
  <c r="BM187" i="2"/>
  <c r="BV187" i="2"/>
  <c r="BM167" i="2"/>
  <c r="BV167" i="2"/>
  <c r="BK205" i="2"/>
  <c r="BT205" i="2"/>
  <c r="BK167" i="2"/>
  <c r="BT167" i="2"/>
  <c r="BK178" i="2"/>
  <c r="BT178" i="2"/>
  <c r="BT156" i="2"/>
  <c r="BK242" i="2"/>
  <c r="BT242" i="2"/>
  <c r="BK158" i="2"/>
  <c r="BT158" i="2"/>
  <c r="BK241" i="2"/>
  <c r="BT241" i="2"/>
  <c r="BK227" i="2"/>
  <c r="BT227" i="2"/>
  <c r="BK162" i="2"/>
  <c r="BT162" i="2"/>
  <c r="BK219" i="2"/>
  <c r="BT219" i="2"/>
  <c r="BK183" i="2"/>
  <c r="BT183" i="2"/>
  <c r="BK204" i="2"/>
  <c r="BT204" i="2"/>
  <c r="BK255" i="2"/>
  <c r="BT255" i="2"/>
  <c r="BK166" i="2"/>
  <c r="BT166" i="2"/>
  <c r="BK163" i="2"/>
  <c r="BT163" i="2"/>
  <c r="BK259" i="2"/>
  <c r="BT259" i="2"/>
  <c r="BK185" i="2"/>
  <c r="BT185" i="2"/>
  <c r="BK206" i="2"/>
  <c r="BT206" i="2"/>
  <c r="BK198" i="2"/>
  <c r="BT198" i="2"/>
  <c r="BK235" i="2"/>
  <c r="BT235" i="2"/>
  <c r="BJ213" i="2"/>
  <c r="CF213" i="2"/>
  <c r="BS213" i="2"/>
  <c r="BJ221" i="2"/>
  <c r="CF221" i="2"/>
  <c r="BS221" i="2"/>
  <c r="BJ228" i="2"/>
  <c r="CF228" i="2"/>
  <c r="BS228" i="2"/>
  <c r="BJ212" i="2"/>
  <c r="CF212" i="2"/>
  <c r="BS212" i="2"/>
  <c r="BJ222" i="2"/>
  <c r="CF222" i="2"/>
  <c r="BS222" i="2"/>
  <c r="BJ168" i="2"/>
  <c r="BS168" i="2"/>
  <c r="CF168" i="2"/>
  <c r="BJ159" i="2"/>
  <c r="BS159" i="2"/>
  <c r="CF159" i="2"/>
  <c r="BJ206" i="2"/>
  <c r="BS206" i="2"/>
  <c r="CF206" i="2"/>
  <c r="BJ194" i="2"/>
  <c r="BS194" i="2"/>
  <c r="CF194" i="2"/>
  <c r="BJ189" i="2"/>
  <c r="CF189" i="2"/>
  <c r="BS189" i="2"/>
  <c r="BJ161" i="2"/>
  <c r="CF161" i="2"/>
  <c r="BS161" i="2"/>
  <c r="BJ170" i="2"/>
  <c r="CF170" i="2"/>
  <c r="BS170" i="2"/>
  <c r="BJ203" i="2"/>
  <c r="BS203" i="2"/>
  <c r="CF203" i="2"/>
  <c r="BJ166" i="2"/>
  <c r="BS166" i="2"/>
  <c r="CF166" i="2"/>
  <c r="BJ196" i="2"/>
  <c r="BS196" i="2"/>
  <c r="CF196" i="2"/>
  <c r="BJ163" i="2"/>
  <c r="CF163" i="2"/>
  <c r="BS163" i="2"/>
  <c r="BJ255" i="2"/>
  <c r="CF255" i="2"/>
  <c r="BS255" i="2"/>
  <c r="BJ231" i="2"/>
  <c r="BS231" i="2"/>
  <c r="BJ191" i="2"/>
  <c r="CF191" i="2"/>
  <c r="BS191" i="2"/>
  <c r="BJ226" i="2"/>
  <c r="CF226" i="2"/>
  <c r="BS226" i="2"/>
  <c r="BJ227" i="2"/>
  <c r="CF227" i="2"/>
  <c r="BS227" i="2"/>
  <c r="BL213" i="2"/>
  <c r="BU213" i="2"/>
  <c r="BL165" i="2"/>
  <c r="BU165" i="2"/>
  <c r="BL224" i="2"/>
  <c r="BU224" i="2"/>
  <c r="BL197" i="2"/>
  <c r="BU197" i="2"/>
  <c r="BL234" i="2"/>
  <c r="BU234" i="2"/>
  <c r="BL167" i="2"/>
  <c r="BU167" i="2"/>
  <c r="BL163" i="2"/>
  <c r="BU163" i="2"/>
  <c r="BU156" i="2"/>
  <c r="BL221" i="2"/>
  <c r="BU221" i="2"/>
  <c r="BL242" i="2"/>
  <c r="BU242" i="2"/>
  <c r="BL231" i="2"/>
  <c r="BU231" i="2"/>
  <c r="BL169" i="2"/>
  <c r="BU169" i="2"/>
  <c r="BL182" i="2"/>
  <c r="BU182" i="2"/>
  <c r="BL172" i="2"/>
  <c r="BU172" i="2"/>
  <c r="BL202" i="2"/>
  <c r="BU202" i="2"/>
  <c r="BL204" i="2"/>
  <c r="BU204" i="2"/>
  <c r="BL217" i="2"/>
  <c r="BU217" i="2"/>
  <c r="BO234" i="2"/>
  <c r="BX234" i="2"/>
  <c r="BO164" i="2"/>
  <c r="BX164" i="2"/>
  <c r="BO227" i="2"/>
  <c r="BX227" i="2"/>
  <c r="BN192" i="2"/>
  <c r="BW192" i="2"/>
  <c r="BN231" i="2"/>
  <c r="BW231" i="2"/>
  <c r="BS107" i="2"/>
  <c r="CF107" i="2"/>
  <c r="BM257" i="2"/>
  <c r="BV257" i="2"/>
  <c r="BM177" i="2"/>
  <c r="BV177" i="2"/>
  <c r="BM200" i="2"/>
  <c r="BV200" i="2"/>
  <c r="BM192" i="2"/>
  <c r="BV192" i="2"/>
  <c r="BM259" i="2"/>
  <c r="BV259" i="2"/>
  <c r="BM171" i="2"/>
  <c r="BV171" i="2"/>
  <c r="BM211" i="2"/>
  <c r="BV211" i="2"/>
  <c r="BM159" i="2"/>
  <c r="BV159" i="2"/>
  <c r="BM241" i="2"/>
  <c r="BV241" i="2"/>
  <c r="BM226" i="2"/>
  <c r="BV226" i="2"/>
  <c r="BM214" i="2"/>
  <c r="BV214" i="2"/>
  <c r="BM225" i="2"/>
  <c r="BV225" i="2"/>
  <c r="BM186" i="2"/>
  <c r="BV186" i="2"/>
  <c r="BM172" i="2"/>
  <c r="BV172" i="2"/>
  <c r="BM206" i="2"/>
  <c r="BV206" i="2"/>
  <c r="BM164" i="2"/>
  <c r="BV164" i="2"/>
  <c r="BM181" i="2"/>
  <c r="BV181" i="2"/>
  <c r="BM220" i="2"/>
  <c r="BV220" i="2"/>
  <c r="BM185" i="2"/>
  <c r="BV185" i="2"/>
  <c r="BM169" i="2"/>
  <c r="BV169" i="2"/>
  <c r="BM221" i="2"/>
  <c r="BV221" i="2"/>
  <c r="BM210" i="2"/>
  <c r="BV210" i="2"/>
  <c r="BM201" i="2"/>
  <c r="BV201" i="2"/>
  <c r="BM258" i="2"/>
  <c r="BV258" i="2"/>
  <c r="BM179" i="2"/>
  <c r="BV179" i="2"/>
  <c r="BM157" i="2"/>
  <c r="BV157" i="2"/>
  <c r="BM193" i="2"/>
  <c r="BV193" i="2"/>
  <c r="BM173" i="2"/>
  <c r="BV173" i="2"/>
  <c r="BM256" i="2"/>
  <c r="BV256" i="2"/>
  <c r="BM207" i="2"/>
  <c r="BV207" i="2"/>
  <c r="BK213" i="2"/>
  <c r="BT213" i="2"/>
  <c r="BK194" i="2"/>
  <c r="BT194" i="2"/>
  <c r="BK201" i="2"/>
  <c r="BT201" i="2"/>
  <c r="BK160" i="2"/>
  <c r="BT160" i="2"/>
  <c r="BK165" i="2"/>
  <c r="BT165" i="2"/>
  <c r="BK195" i="2"/>
  <c r="BT195" i="2"/>
  <c r="BK218" i="2"/>
  <c r="BT218" i="2"/>
  <c r="BK234" i="2"/>
  <c r="BT234" i="2"/>
  <c r="BK211" i="2"/>
  <c r="BT211" i="2"/>
  <c r="BK191" i="2"/>
  <c r="BT191" i="2"/>
  <c r="BK258" i="2"/>
  <c r="BT258" i="2"/>
  <c r="BK209" i="2"/>
  <c r="BT209" i="2"/>
  <c r="BK177" i="2"/>
  <c r="BT177" i="2"/>
  <c r="BK179" i="2"/>
  <c r="BT179" i="2"/>
  <c r="BK193" i="2"/>
  <c r="BT193" i="2"/>
  <c r="BK159" i="2"/>
  <c r="BT159" i="2"/>
  <c r="BK207" i="2"/>
  <c r="BT207" i="2"/>
  <c r="BK170" i="2"/>
  <c r="BT170" i="2"/>
  <c r="BK202" i="2"/>
  <c r="BT202" i="2"/>
  <c r="BK214" i="2"/>
  <c r="BT214" i="2"/>
  <c r="BK257" i="2"/>
  <c r="BT257" i="2"/>
  <c r="BK223" i="2"/>
  <c r="BT223" i="2"/>
  <c r="BK231" i="2"/>
  <c r="BT231" i="2"/>
  <c r="BJ217" i="2"/>
  <c r="CF217" i="2"/>
  <c r="BS217" i="2"/>
  <c r="BJ160" i="2"/>
  <c r="BS160" i="2"/>
  <c r="CF160" i="2"/>
  <c r="BJ229" i="2"/>
  <c r="CF229" i="2"/>
  <c r="BS229" i="2"/>
  <c r="BJ199" i="2"/>
  <c r="BS199" i="2"/>
  <c r="CF199" i="2"/>
  <c r="BJ234" i="2"/>
  <c r="BS234" i="2"/>
  <c r="BJ201" i="2"/>
  <c r="CF201" i="2"/>
  <c r="BS201" i="2"/>
  <c r="BJ205" i="2"/>
  <c r="CF205" i="2"/>
  <c r="BS205" i="2"/>
  <c r="BJ186" i="2"/>
  <c r="CF186" i="2"/>
  <c r="BS186" i="2"/>
  <c r="BJ171" i="2"/>
  <c r="CF171" i="2"/>
  <c r="BS171" i="2"/>
  <c r="BJ164" i="2"/>
  <c r="BS164" i="2"/>
  <c r="CF164" i="2"/>
  <c r="BJ181" i="2"/>
  <c r="CF181" i="2"/>
  <c r="BS181" i="2"/>
  <c r="BJ173" i="2"/>
  <c r="CF173" i="2"/>
  <c r="BS173" i="2"/>
  <c r="BJ157" i="2"/>
  <c r="CF157" i="2"/>
  <c r="BS157" i="2"/>
  <c r="BJ195" i="2"/>
  <c r="BS195" i="2"/>
  <c r="CF195" i="2"/>
  <c r="BJ185" i="2"/>
  <c r="CF185" i="2"/>
  <c r="BS185" i="2"/>
  <c r="BJ257" i="2"/>
  <c r="CF257" i="2"/>
  <c r="BS257" i="2"/>
  <c r="BJ156" i="2"/>
  <c r="BS156" i="2"/>
  <c r="CF156" i="2"/>
  <c r="BJ177" i="2"/>
  <c r="CF177" i="2"/>
  <c r="BS177" i="2"/>
  <c r="BJ200" i="2"/>
  <c r="CF200" i="2"/>
  <c r="BS200" i="2"/>
  <c r="BJ193" i="2"/>
  <c r="BS193" i="2"/>
  <c r="CF193" i="2"/>
  <c r="BJ202" i="2"/>
  <c r="CF202" i="2"/>
  <c r="BS202" i="2"/>
  <c r="BL235" i="2"/>
  <c r="BU235" i="2"/>
  <c r="BL258" i="2"/>
  <c r="BU258" i="2"/>
  <c r="BL177" i="2"/>
  <c r="BU177" i="2"/>
  <c r="BL212" i="2"/>
  <c r="BU212" i="2"/>
  <c r="BL200" i="2"/>
  <c r="BU200" i="2"/>
  <c r="BL159" i="2"/>
  <c r="BU159" i="2"/>
  <c r="BL198" i="2"/>
  <c r="BU198" i="2"/>
  <c r="BL171" i="2"/>
  <c r="BU171" i="2"/>
  <c r="BL255" i="2"/>
  <c r="BU255" i="2"/>
  <c r="BL206" i="2"/>
  <c r="BU206" i="2"/>
  <c r="BL214" i="2"/>
  <c r="BU214" i="2"/>
  <c r="BL216" i="2"/>
  <c r="BU216" i="2"/>
  <c r="BL228" i="2"/>
  <c r="BU228" i="2"/>
  <c r="BL183" i="2"/>
  <c r="BU183" i="2"/>
  <c r="BL158" i="2"/>
  <c r="BU158" i="2"/>
  <c r="BL157" i="2"/>
  <c r="BU157" i="2"/>
  <c r="BL176" i="2"/>
  <c r="BU176" i="2"/>
  <c r="BL164" i="2"/>
  <c r="BU164" i="2"/>
  <c r="BL201" i="2"/>
  <c r="BU201" i="2"/>
  <c r="BO191" i="2"/>
  <c r="BX191" i="2"/>
  <c r="BO235" i="2"/>
  <c r="BX235" i="2"/>
  <c r="BN234" i="2"/>
  <c r="BW234" i="2"/>
  <c r="BN193" i="2"/>
  <c r="BW193" i="2"/>
  <c r="BN235" i="2"/>
  <c r="BW235" i="2"/>
  <c r="BT107" i="2"/>
  <c r="BM209" i="2"/>
  <c r="BV209" i="2"/>
  <c r="BM183" i="2"/>
  <c r="BV183" i="2"/>
  <c r="BM184" i="2"/>
  <c r="BV184" i="2"/>
  <c r="BM166" i="2"/>
  <c r="BV166" i="2"/>
  <c r="BM208" i="2"/>
  <c r="BV208" i="2"/>
  <c r="BM194" i="2"/>
  <c r="BV194" i="2"/>
  <c r="BM162" i="2"/>
  <c r="BV162" i="2"/>
  <c r="BM198" i="2"/>
  <c r="BV198" i="2"/>
  <c r="BM191" i="2"/>
  <c r="BV191" i="2"/>
  <c r="BM234" i="2"/>
  <c r="BV234" i="2"/>
  <c r="BM158" i="2"/>
  <c r="BV158" i="2"/>
  <c r="BM218" i="2"/>
  <c r="BV218" i="2"/>
  <c r="BM203" i="2"/>
  <c r="BV203" i="2"/>
  <c r="BM178" i="2"/>
  <c r="BV178" i="2"/>
  <c r="BM160" i="2"/>
  <c r="BV160" i="2"/>
  <c r="BV156" i="2"/>
  <c r="BM196" i="2"/>
  <c r="BV196" i="2"/>
  <c r="BM213" i="2"/>
  <c r="BV213" i="2"/>
  <c r="BM224" i="2"/>
  <c r="BV224" i="2"/>
  <c r="BM228" i="2"/>
  <c r="BV228" i="2"/>
  <c r="BK220" i="2"/>
  <c r="BT220" i="2"/>
  <c r="BK182" i="2"/>
  <c r="BT182" i="2"/>
  <c r="BK171" i="2"/>
  <c r="BT171" i="2"/>
  <c r="BK187" i="2"/>
  <c r="BT187" i="2"/>
  <c r="BK181" i="2"/>
  <c r="BT181" i="2"/>
  <c r="BK216" i="2"/>
  <c r="BT216" i="2"/>
  <c r="BK186" i="2"/>
  <c r="BT186" i="2"/>
  <c r="BK197" i="2"/>
  <c r="BT197" i="2"/>
  <c r="BK180" i="2"/>
  <c r="BT180" i="2"/>
  <c r="BK175" i="2"/>
  <c r="BT175" i="2"/>
  <c r="BK256" i="2"/>
  <c r="BT256" i="2"/>
  <c r="BK161" i="2"/>
  <c r="BT161" i="2"/>
  <c r="BK157" i="2"/>
  <c r="BT157" i="2"/>
  <c r="BK164" i="2"/>
  <c r="BT164" i="2"/>
  <c r="BK188" i="2"/>
  <c r="BT188" i="2"/>
  <c r="BK196" i="2"/>
  <c r="BT196" i="2"/>
  <c r="BK174" i="2"/>
  <c r="BT174" i="2"/>
  <c r="BK192" i="2"/>
  <c r="BT192" i="2"/>
  <c r="BK226" i="2"/>
  <c r="BT226" i="2"/>
  <c r="BK210" i="2"/>
  <c r="BT210" i="2"/>
  <c r="BK208" i="2"/>
  <c r="BT208" i="2"/>
  <c r="BJ259" i="2"/>
  <c r="BS259" i="2"/>
  <c r="CF259" i="2"/>
  <c r="BJ219" i="2"/>
  <c r="CF219" i="2"/>
  <c r="BS219" i="2"/>
  <c r="BJ207" i="2"/>
  <c r="CF207" i="2"/>
  <c r="BS207" i="2"/>
  <c r="BJ241" i="2"/>
  <c r="BS241" i="2"/>
  <c r="BJ178" i="2"/>
  <c r="CF178" i="2"/>
  <c r="BS178" i="2"/>
  <c r="BJ180" i="2"/>
  <c r="BS180" i="2"/>
  <c r="CF180" i="2"/>
  <c r="BJ210" i="2"/>
  <c r="CF210" i="2"/>
  <c r="BS210" i="2"/>
  <c r="BJ208" i="2"/>
  <c r="CF208" i="2"/>
  <c r="BS208" i="2"/>
  <c r="BJ183" i="2"/>
  <c r="BS183" i="2"/>
  <c r="CF183" i="2"/>
  <c r="BJ224" i="2"/>
  <c r="CF224" i="2"/>
  <c r="BS224" i="2"/>
  <c r="BJ187" i="2"/>
  <c r="BS187" i="2"/>
  <c r="CF187" i="2"/>
  <c r="BJ197" i="2"/>
  <c r="BS197" i="2"/>
  <c r="CF197" i="2"/>
  <c r="BJ242" i="2"/>
  <c r="BS242" i="2"/>
  <c r="BJ176" i="2"/>
  <c r="BS176" i="2"/>
  <c r="CF176" i="2"/>
  <c r="BJ167" i="2"/>
  <c r="CF167" i="2"/>
  <c r="BS167" i="2"/>
  <c r="BJ258" i="2"/>
  <c r="CF258" i="2"/>
  <c r="BS258" i="2"/>
  <c r="BJ158" i="2"/>
  <c r="BS158" i="2"/>
  <c r="CF158" i="2"/>
  <c r="BJ190" i="2"/>
  <c r="BS190" i="2"/>
  <c r="CF190" i="2"/>
  <c r="BJ184" i="2"/>
  <c r="CF184" i="2"/>
  <c r="BS184" i="2"/>
  <c r="BJ225" i="2"/>
  <c r="CF225" i="2"/>
  <c r="BS225" i="2"/>
  <c r="BJ209" i="2"/>
  <c r="CF209" i="2"/>
  <c r="BS209" i="2"/>
  <c r="BL199" i="2"/>
  <c r="BU199" i="2"/>
  <c r="BL259" i="2"/>
  <c r="BU259" i="2"/>
  <c r="BL181" i="2"/>
  <c r="BU181" i="2"/>
  <c r="BL161" i="2"/>
  <c r="BU161" i="2"/>
  <c r="BL196" i="2"/>
  <c r="BU196" i="2"/>
  <c r="BL193" i="2"/>
  <c r="BU193" i="2"/>
  <c r="BL223" i="2"/>
  <c r="BU223" i="2"/>
  <c r="BL229" i="2"/>
  <c r="BU229" i="2"/>
  <c r="BL241" i="2"/>
  <c r="BU241" i="2"/>
  <c r="BL187" i="2"/>
  <c r="BU187" i="2"/>
  <c r="BL208" i="2"/>
  <c r="BU208" i="2"/>
  <c r="BL189" i="2"/>
  <c r="BU189" i="2"/>
  <c r="BL210" i="2"/>
  <c r="BU210" i="2"/>
  <c r="BL225" i="2"/>
  <c r="BU225" i="2"/>
  <c r="BL188" i="2"/>
  <c r="BU188" i="2"/>
  <c r="BL256" i="2"/>
  <c r="BU256" i="2"/>
  <c r="BL209" i="2"/>
  <c r="BU209" i="2"/>
  <c r="BL162" i="2"/>
  <c r="BU162" i="2"/>
  <c r="BL178" i="2"/>
  <c r="BU178" i="2"/>
  <c r="BL168" i="2"/>
  <c r="BU168" i="2"/>
  <c r="BL160" i="2"/>
  <c r="BU160" i="2"/>
  <c r="BL220" i="2"/>
  <c r="BU220" i="2"/>
  <c r="BN227" i="2"/>
  <c r="BW227" i="2"/>
  <c r="BN164" i="2"/>
  <c r="BW164" i="2"/>
  <c r="BN191" i="2"/>
  <c r="BW191" i="2"/>
  <c r="BM249" i="2"/>
  <c r="BK249" i="2"/>
  <c r="BL156" i="2"/>
  <c r="BL249" i="2"/>
  <c r="BN249" i="2"/>
  <c r="BM156" i="2"/>
  <c r="BJ249" i="2"/>
  <c r="BK156" i="2"/>
  <c r="BO249" i="2"/>
  <c r="BO120" i="2"/>
  <c r="BN120" i="2"/>
  <c r="BM120" i="2"/>
  <c r="BL120" i="2"/>
  <c r="BK120" i="2"/>
  <c r="BJ120" i="2"/>
  <c r="BO135" i="2"/>
  <c r="BN135" i="2"/>
  <c r="BM135" i="2"/>
  <c r="BL135" i="2"/>
  <c r="BK135" i="2"/>
  <c r="BJ135" i="2"/>
  <c r="BF135" i="2"/>
  <c r="BF150" i="2" s="1"/>
  <c r="BE135" i="2"/>
  <c r="BE150" i="2" s="1"/>
  <c r="BD135" i="2"/>
  <c r="BD150" i="2" s="1"/>
  <c r="BC135" i="2"/>
  <c r="BC150" i="2" s="1"/>
  <c r="BB135" i="2"/>
  <c r="BB150" i="2" s="1"/>
  <c r="BA135" i="2"/>
  <c r="BA150" i="2" s="1"/>
  <c r="BF120" i="2"/>
  <c r="BE120" i="2"/>
  <c r="BD120" i="2"/>
  <c r="BC120" i="2"/>
  <c r="BB120" i="2"/>
  <c r="BA120" i="2"/>
  <c r="BO104" i="2"/>
  <c r="BN104" i="2"/>
  <c r="BM104" i="2"/>
  <c r="BL104" i="2"/>
  <c r="BK104" i="2"/>
  <c r="BJ104" i="2"/>
  <c r="BF104" i="2"/>
  <c r="BE104" i="2"/>
  <c r="BD104" i="2"/>
  <c r="BC104" i="2"/>
  <c r="BB104" i="2"/>
  <c r="BA104" i="2"/>
  <c r="BO83" i="2"/>
  <c r="BN83" i="2"/>
  <c r="BM83" i="2"/>
  <c r="BL83" i="2"/>
  <c r="BK83" i="2"/>
  <c r="BJ83" i="2"/>
  <c r="BF83" i="2"/>
  <c r="BF99" i="2" s="1"/>
  <c r="BE83" i="2"/>
  <c r="BE99" i="2" s="1"/>
  <c r="BD83" i="2"/>
  <c r="BD99" i="2" s="1"/>
  <c r="BC83" i="2"/>
  <c r="BC99" i="2" s="1"/>
  <c r="BB83" i="2"/>
  <c r="BB99" i="2" s="1"/>
  <c r="BA83" i="2"/>
  <c r="BA99" i="2" s="1"/>
  <c r="BE7" i="2"/>
  <c r="BD7" i="2"/>
  <c r="BC7" i="2"/>
  <c r="BB7" i="2"/>
  <c r="BA7" i="2"/>
  <c r="CA7" i="2" s="1"/>
  <c r="CC7" i="2" s="1"/>
  <c r="CF99" i="2" l="1"/>
  <c r="CH99" i="2" s="1"/>
  <c r="CA99" i="2"/>
  <c r="CC99" i="2" s="1"/>
  <c r="CF150" i="2"/>
  <c r="CH150" i="2" s="1"/>
  <c r="CA150" i="2"/>
  <c r="CC150" i="2" s="1"/>
  <c r="CC243" i="2"/>
  <c r="CC247" i="2"/>
  <c r="CA260" i="2"/>
  <c r="CC260" i="2" s="1"/>
  <c r="CA243" i="2"/>
  <c r="CA271" i="2" s="1"/>
  <c r="CF260" i="2"/>
  <c r="BK260" i="2"/>
  <c r="BJ243" i="2"/>
  <c r="BK243" i="2"/>
  <c r="BM260" i="2"/>
  <c r="BL260" i="2"/>
  <c r="BJ260" i="2"/>
  <c r="CH193" i="2"/>
  <c r="CH215" i="2"/>
  <c r="BJ150" i="2"/>
  <c r="BN150" i="2"/>
  <c r="BK150" i="2"/>
  <c r="BO150" i="2"/>
  <c r="BL150" i="2"/>
  <c r="BM150" i="2"/>
  <c r="BH261" i="2"/>
  <c r="BG261" i="2"/>
  <c r="BH244" i="2"/>
  <c r="BG244" i="2"/>
  <c r="BF7" i="2"/>
  <c r="BF32" i="2"/>
  <c r="BO32" i="2" s="1"/>
  <c r="C8" i="15"/>
  <c r="BB149" i="2"/>
  <c r="BB148" i="2"/>
  <c r="BB147" i="2"/>
  <c r="BF148" i="2"/>
  <c r="BF147" i="2"/>
  <c r="BF149" i="2"/>
  <c r="BC147" i="2"/>
  <c r="BC148" i="2"/>
  <c r="BC149" i="2"/>
  <c r="BD149" i="2"/>
  <c r="BD148" i="2"/>
  <c r="BD147" i="2"/>
  <c r="BA149" i="2"/>
  <c r="BA148" i="2"/>
  <c r="BA147" i="2"/>
  <c r="BE149" i="2"/>
  <c r="BE147" i="2"/>
  <c r="BE148" i="2"/>
  <c r="CH191" i="2"/>
  <c r="CH164" i="2"/>
  <c r="CH227" i="2"/>
  <c r="CH192" i="2"/>
  <c r="B8" i="15"/>
  <c r="C11" i="13" s="1"/>
  <c r="H11" i="13" s="1"/>
  <c r="BM99" i="2"/>
  <c r="BB261" i="2"/>
  <c r="BA261" i="2"/>
  <c r="BD261" i="2"/>
  <c r="BC261" i="2"/>
  <c r="BB244" i="2"/>
  <c r="BT244" i="2" s="1"/>
  <c r="BA244" i="2"/>
  <c r="BS244" i="2" s="1"/>
  <c r="BL7" i="2"/>
  <c r="BS7" i="2"/>
  <c r="CF7" i="2"/>
  <c r="BU7" i="2"/>
  <c r="BJ7" i="2"/>
  <c r="BN7" i="2"/>
  <c r="BV7" i="2"/>
  <c r="BK7" i="2"/>
  <c r="BW7" i="2"/>
  <c r="BT7" i="2"/>
  <c r="BM7" i="2"/>
  <c r="BT243" i="2"/>
  <c r="CF243" i="2"/>
  <c r="BS243" i="2"/>
  <c r="BJ99" i="2"/>
  <c r="BN99" i="2"/>
  <c r="BK99" i="2"/>
  <c r="BO99" i="2"/>
  <c r="BL99" i="2"/>
  <c r="BA19" i="2"/>
  <c r="CA19" i="2" s="1"/>
  <c r="CC19" i="2" s="1"/>
  <c r="BA76" i="2"/>
  <c r="CA76" i="2" s="1"/>
  <c r="CC76" i="2" s="1"/>
  <c r="BC19" i="2"/>
  <c r="BC76" i="2"/>
  <c r="BD19" i="2"/>
  <c r="BD76" i="2"/>
  <c r="BE19" i="2"/>
  <c r="BE76" i="2"/>
  <c r="BB19" i="2"/>
  <c r="BB76" i="2"/>
  <c r="BF19" i="2"/>
  <c r="BF76" i="2"/>
  <c r="BA108" i="2"/>
  <c r="CA108" i="2" s="1"/>
  <c r="CC108" i="2" s="1"/>
  <c r="BC108" i="2"/>
  <c r="BB108" i="2"/>
  <c r="BC136" i="2"/>
  <c r="BC146" i="2"/>
  <c r="BC139" i="2"/>
  <c r="BC145" i="2"/>
  <c r="BC141" i="2"/>
  <c r="BC140" i="2"/>
  <c r="BC137" i="2"/>
  <c r="BD145" i="2"/>
  <c r="BD139" i="2"/>
  <c r="BD137" i="2"/>
  <c r="BD146" i="2"/>
  <c r="BD136" i="2"/>
  <c r="BD140" i="2"/>
  <c r="BD141" i="2"/>
  <c r="BA140" i="2"/>
  <c r="BA141" i="2"/>
  <c r="BA139" i="2"/>
  <c r="BA137" i="2"/>
  <c r="CA137" i="2" s="1"/>
  <c r="CC137" i="2" s="1"/>
  <c r="BA146" i="2"/>
  <c r="BA136" i="2"/>
  <c r="CA136" i="2" s="1"/>
  <c r="BA145" i="2"/>
  <c r="BE140" i="2"/>
  <c r="BE141" i="2"/>
  <c r="BE137" i="2"/>
  <c r="BE139" i="2"/>
  <c r="BE136" i="2"/>
  <c r="BE145" i="2"/>
  <c r="BE146" i="2"/>
  <c r="BB146" i="2"/>
  <c r="BB145" i="2"/>
  <c r="BB141" i="2"/>
  <c r="BB139" i="2"/>
  <c r="BB140" i="2"/>
  <c r="BB137" i="2"/>
  <c r="BB136" i="2"/>
  <c r="BF136" i="2"/>
  <c r="BF146" i="2"/>
  <c r="BF140" i="2"/>
  <c r="BF145" i="2"/>
  <c r="BF137" i="2"/>
  <c r="BF141" i="2"/>
  <c r="BF139" i="2"/>
  <c r="BA121" i="2"/>
  <c r="BA129" i="2"/>
  <c r="CA129" i="2" s="1"/>
  <c r="CC129" i="2" s="1"/>
  <c r="BA126" i="2"/>
  <c r="CA126" i="2" s="1"/>
  <c r="CC126" i="2" s="1"/>
  <c r="BA127" i="2"/>
  <c r="CA127" i="2" s="1"/>
  <c r="CC127" i="2" s="1"/>
  <c r="BA125" i="2"/>
  <c r="CA125" i="2" s="1"/>
  <c r="CC125" i="2" s="1"/>
  <c r="BA130" i="2"/>
  <c r="CA130" i="2" s="1"/>
  <c r="CC130" i="2" s="1"/>
  <c r="BA123" i="2"/>
  <c r="CA123" i="2" s="1"/>
  <c r="CC123" i="2" s="1"/>
  <c r="BA122" i="2"/>
  <c r="CA122" i="2" s="1"/>
  <c r="CC122" i="2" s="1"/>
  <c r="BA124" i="2"/>
  <c r="CA124" i="2" s="1"/>
  <c r="CC124" i="2" s="1"/>
  <c r="BA128" i="2"/>
  <c r="CA128" i="2" s="1"/>
  <c r="CC128" i="2" s="1"/>
  <c r="BE121" i="2"/>
  <c r="BE124" i="2"/>
  <c r="BE128" i="2"/>
  <c r="BE122" i="2"/>
  <c r="BE129" i="2"/>
  <c r="BE126" i="2"/>
  <c r="BE127" i="2"/>
  <c r="BE125" i="2"/>
  <c r="BE130" i="2"/>
  <c r="BE123" i="2"/>
  <c r="BB121" i="2"/>
  <c r="BB122" i="2"/>
  <c r="BB124" i="2"/>
  <c r="BB126" i="2"/>
  <c r="BB129" i="2"/>
  <c r="BB125" i="2"/>
  <c r="BB127" i="2"/>
  <c r="BB123" i="2"/>
  <c r="BB130" i="2"/>
  <c r="BB128" i="2"/>
  <c r="BF121" i="2"/>
  <c r="BF130" i="2"/>
  <c r="BF128" i="2"/>
  <c r="BF124" i="2"/>
  <c r="BF126" i="2"/>
  <c r="BF122" i="2"/>
  <c r="BF129" i="2"/>
  <c r="BF125" i="2"/>
  <c r="BF127" i="2"/>
  <c r="BF123" i="2"/>
  <c r="BC121" i="2"/>
  <c r="BC126" i="2"/>
  <c r="BC124" i="2"/>
  <c r="BC125" i="2"/>
  <c r="BC122" i="2"/>
  <c r="BC129" i="2"/>
  <c r="BC123" i="2"/>
  <c r="BC127" i="2"/>
  <c r="BC128" i="2"/>
  <c r="BC130" i="2"/>
  <c r="BD121" i="2"/>
  <c r="BD128" i="2"/>
  <c r="BD124" i="2"/>
  <c r="BD126" i="2"/>
  <c r="BD122" i="2"/>
  <c r="BD129" i="2"/>
  <c r="BD125" i="2"/>
  <c r="BD127" i="2"/>
  <c r="BD123" i="2"/>
  <c r="BD130" i="2"/>
  <c r="BA69" i="2"/>
  <c r="CA69" i="2" s="1"/>
  <c r="CC69" i="2" s="1"/>
  <c r="BA67" i="2"/>
  <c r="CA67" i="2" s="1"/>
  <c r="CC67" i="2" s="1"/>
  <c r="BA65" i="2"/>
  <c r="CA65" i="2" s="1"/>
  <c r="CC65" i="2" s="1"/>
  <c r="BA63" i="2"/>
  <c r="CA63" i="2" s="1"/>
  <c r="CC63" i="2" s="1"/>
  <c r="BA61" i="2"/>
  <c r="CA61" i="2" s="1"/>
  <c r="CC61" i="2" s="1"/>
  <c r="BA59" i="2"/>
  <c r="CA59" i="2" s="1"/>
  <c r="CC59" i="2" s="1"/>
  <c r="BA57" i="2"/>
  <c r="CA57" i="2" s="1"/>
  <c r="CC57" i="2" s="1"/>
  <c r="BA55" i="2"/>
  <c r="CA55" i="2" s="1"/>
  <c r="CC55" i="2" s="1"/>
  <c r="BA53" i="2"/>
  <c r="CA53" i="2" s="1"/>
  <c r="CC53" i="2" s="1"/>
  <c r="BA50" i="2"/>
  <c r="CA50" i="2" s="1"/>
  <c r="CC50" i="2" s="1"/>
  <c r="BA52" i="2"/>
  <c r="BA47" i="2"/>
  <c r="CA47" i="2" s="1"/>
  <c r="CC47" i="2" s="1"/>
  <c r="BA46" i="2"/>
  <c r="CA46" i="2" s="1"/>
  <c r="CC46" i="2" s="1"/>
  <c r="BA44" i="2"/>
  <c r="CA44" i="2" s="1"/>
  <c r="CC44" i="2" s="1"/>
  <c r="BA42" i="2"/>
  <c r="CA42" i="2" s="1"/>
  <c r="CC42" i="2" s="1"/>
  <c r="BA40" i="2"/>
  <c r="CA40" i="2" s="1"/>
  <c r="CC40" i="2" s="1"/>
  <c r="BA38" i="2"/>
  <c r="CA38" i="2" s="1"/>
  <c r="CC38" i="2" s="1"/>
  <c r="BA35" i="2"/>
  <c r="CA35" i="2" s="1"/>
  <c r="CC35" i="2" s="1"/>
  <c r="BA33" i="2"/>
  <c r="CA33" i="2" s="1"/>
  <c r="CC33" i="2" s="1"/>
  <c r="BA30" i="2"/>
  <c r="CA30" i="2" s="1"/>
  <c r="CC30" i="2" s="1"/>
  <c r="BA28" i="2"/>
  <c r="CA28" i="2" s="1"/>
  <c r="CC28" i="2" s="1"/>
  <c r="BA26" i="2"/>
  <c r="CA26" i="2" s="1"/>
  <c r="CC26" i="2" s="1"/>
  <c r="BA24" i="2"/>
  <c r="CA24" i="2" s="1"/>
  <c r="CC24" i="2" s="1"/>
  <c r="BA23" i="2"/>
  <c r="CA23" i="2" s="1"/>
  <c r="CC23" i="2" s="1"/>
  <c r="BA21" i="2"/>
  <c r="CA21" i="2" s="1"/>
  <c r="CC21" i="2" s="1"/>
  <c r="BA18" i="2"/>
  <c r="CA18" i="2" s="1"/>
  <c r="CC18" i="2" s="1"/>
  <c r="BA16" i="2"/>
  <c r="CA16" i="2" s="1"/>
  <c r="CC16" i="2" s="1"/>
  <c r="BA14" i="2"/>
  <c r="BA12" i="2"/>
  <c r="CA12" i="2" s="1"/>
  <c r="CC12" i="2" s="1"/>
  <c r="BA10" i="2"/>
  <c r="CA10" i="2" s="1"/>
  <c r="CC10" i="2" s="1"/>
  <c r="BA8" i="2"/>
  <c r="CA8" i="2" s="1"/>
  <c r="CC8" i="2" s="1"/>
  <c r="BA70" i="2"/>
  <c r="CA70" i="2" s="1"/>
  <c r="CC70" i="2" s="1"/>
  <c r="BA49" i="2"/>
  <c r="CA49" i="2" s="1"/>
  <c r="CC49" i="2" s="1"/>
  <c r="BA77" i="2"/>
  <c r="CA77" i="2" s="1"/>
  <c r="CC77" i="2" s="1"/>
  <c r="BA68" i="2"/>
  <c r="CA68" i="2" s="1"/>
  <c r="CC68" i="2" s="1"/>
  <c r="BA64" i="2"/>
  <c r="CA64" i="2" s="1"/>
  <c r="CC64" i="2" s="1"/>
  <c r="BA60" i="2"/>
  <c r="CA60" i="2" s="1"/>
  <c r="CC60" i="2" s="1"/>
  <c r="BA56" i="2"/>
  <c r="CA56" i="2" s="1"/>
  <c r="CC56" i="2" s="1"/>
  <c r="BA51" i="2"/>
  <c r="CA51" i="2" s="1"/>
  <c r="CC51" i="2" s="1"/>
  <c r="BA48" i="2"/>
  <c r="CA48" i="2" s="1"/>
  <c r="CC48" i="2" s="1"/>
  <c r="BA45" i="2"/>
  <c r="CA45" i="2" s="1"/>
  <c r="CC45" i="2" s="1"/>
  <c r="BA41" i="2"/>
  <c r="CA41" i="2" s="1"/>
  <c r="CC41" i="2" s="1"/>
  <c r="BA37" i="2"/>
  <c r="CA37" i="2" s="1"/>
  <c r="CC37" i="2" s="1"/>
  <c r="BA34" i="2"/>
  <c r="CA34" i="2" s="1"/>
  <c r="CC34" i="2" s="1"/>
  <c r="BA29" i="2"/>
  <c r="CA29" i="2" s="1"/>
  <c r="CC29" i="2" s="1"/>
  <c r="BA25" i="2"/>
  <c r="CA25" i="2" s="1"/>
  <c r="CC25" i="2" s="1"/>
  <c r="BA22" i="2"/>
  <c r="CA22" i="2" s="1"/>
  <c r="CC22" i="2" s="1"/>
  <c r="BA17" i="2"/>
  <c r="CA17" i="2" s="1"/>
  <c r="CC17" i="2" s="1"/>
  <c r="BA15" i="2"/>
  <c r="CA15" i="2" s="1"/>
  <c r="CC15" i="2" s="1"/>
  <c r="BA13" i="2"/>
  <c r="CA13" i="2" s="1"/>
  <c r="CC13" i="2" s="1"/>
  <c r="BA11" i="2"/>
  <c r="CA11" i="2" s="1"/>
  <c r="CC11" i="2" s="1"/>
  <c r="BA9" i="2"/>
  <c r="CA9" i="2" s="1"/>
  <c r="CC9" i="2" s="1"/>
  <c r="BA6" i="2"/>
  <c r="CA6" i="2" s="1"/>
  <c r="CC6" i="2" s="1"/>
  <c r="BA5" i="2"/>
  <c r="CA5" i="2" s="1"/>
  <c r="BA66" i="2"/>
  <c r="CA66" i="2" s="1"/>
  <c r="CC66" i="2" s="1"/>
  <c r="BA62" i="2"/>
  <c r="CA62" i="2" s="1"/>
  <c r="CC62" i="2" s="1"/>
  <c r="BA58" i="2"/>
  <c r="CA58" i="2" s="1"/>
  <c r="CC58" i="2" s="1"/>
  <c r="BA54" i="2"/>
  <c r="CA54" i="2" s="1"/>
  <c r="CC54" i="2" s="1"/>
  <c r="BA43" i="2"/>
  <c r="CA43" i="2" s="1"/>
  <c r="CC43" i="2" s="1"/>
  <c r="BA39" i="2"/>
  <c r="CA39" i="2" s="1"/>
  <c r="CC39" i="2" s="1"/>
  <c r="BA36" i="2"/>
  <c r="CA36" i="2" s="1"/>
  <c r="CC36" i="2" s="1"/>
  <c r="BA31" i="2"/>
  <c r="CA31" i="2" s="1"/>
  <c r="CC31" i="2" s="1"/>
  <c r="BA27" i="2"/>
  <c r="CA27" i="2" s="1"/>
  <c r="CC27" i="2" s="1"/>
  <c r="BA78" i="2"/>
  <c r="CA78" i="2" s="1"/>
  <c r="CC78" i="2" s="1"/>
  <c r="BA20" i="2"/>
  <c r="CA20" i="2" s="1"/>
  <c r="CC20" i="2" s="1"/>
  <c r="BA71" i="2"/>
  <c r="CA71" i="2" s="1"/>
  <c r="CC71" i="2" s="1"/>
  <c r="BE69" i="2"/>
  <c r="BE67" i="2"/>
  <c r="BE65" i="2"/>
  <c r="BE63" i="2"/>
  <c r="BE61" i="2"/>
  <c r="BE59" i="2"/>
  <c r="BE57" i="2"/>
  <c r="BE55" i="2"/>
  <c r="BE53" i="2"/>
  <c r="BE50" i="2"/>
  <c r="BE52" i="2"/>
  <c r="BE47" i="2"/>
  <c r="BE46" i="2"/>
  <c r="BE44" i="2"/>
  <c r="BE42" i="2"/>
  <c r="BE40" i="2"/>
  <c r="BE38" i="2"/>
  <c r="BE35" i="2"/>
  <c r="BE33" i="2"/>
  <c r="BE30" i="2"/>
  <c r="BE28" i="2"/>
  <c r="BE26" i="2"/>
  <c r="BE24" i="2"/>
  <c r="BE23" i="2"/>
  <c r="BE21" i="2"/>
  <c r="BE18" i="2"/>
  <c r="BE16" i="2"/>
  <c r="BE14" i="2"/>
  <c r="BE12" i="2"/>
  <c r="BE10" i="2"/>
  <c r="BE8" i="2"/>
  <c r="BE17" i="2"/>
  <c r="BE15" i="2"/>
  <c r="BE13" i="2"/>
  <c r="BE11" i="2"/>
  <c r="BE60" i="2"/>
  <c r="BE56" i="2"/>
  <c r="BE51" i="2"/>
  <c r="BE34" i="2"/>
  <c r="BE29" i="2"/>
  <c r="BE25" i="2"/>
  <c r="BE22" i="2"/>
  <c r="BE66" i="2"/>
  <c r="BE62" i="2"/>
  <c r="BE58" i="2"/>
  <c r="BE54" i="2"/>
  <c r="BE49" i="2"/>
  <c r="BE77" i="2"/>
  <c r="BE43" i="2"/>
  <c r="BE39" i="2"/>
  <c r="BE36" i="2"/>
  <c r="BE31" i="2"/>
  <c r="BE27" i="2"/>
  <c r="BE78" i="2"/>
  <c r="BE20" i="2"/>
  <c r="BE5" i="2"/>
  <c r="BE9" i="2"/>
  <c r="BE6" i="2"/>
  <c r="BE68" i="2"/>
  <c r="BE64" i="2"/>
  <c r="BE48" i="2"/>
  <c r="BE45" i="2"/>
  <c r="BE41" i="2"/>
  <c r="BE37" i="2"/>
  <c r="BE71" i="2"/>
  <c r="BE70" i="2"/>
  <c r="BA97" i="2"/>
  <c r="BA94" i="2"/>
  <c r="CA94" i="2" s="1"/>
  <c r="CC94" i="2" s="1"/>
  <c r="BA98" i="2"/>
  <c r="BA93" i="2"/>
  <c r="CA93" i="2" s="1"/>
  <c r="CC93" i="2" s="1"/>
  <c r="BA92" i="2"/>
  <c r="CA92" i="2" s="1"/>
  <c r="CC92" i="2" s="1"/>
  <c r="BA91" i="2"/>
  <c r="CA91" i="2" s="1"/>
  <c r="CC91" i="2" s="1"/>
  <c r="BA90" i="2"/>
  <c r="CA90" i="2" s="1"/>
  <c r="CC90" i="2" s="1"/>
  <c r="BA89" i="2"/>
  <c r="CA89" i="2" s="1"/>
  <c r="CC89" i="2" s="1"/>
  <c r="BA88" i="2"/>
  <c r="CA88" i="2" s="1"/>
  <c r="CC88" i="2" s="1"/>
  <c r="BA84" i="2"/>
  <c r="CA84" i="2" s="1"/>
  <c r="BE97" i="2"/>
  <c r="BE95" i="2"/>
  <c r="BE94" i="2"/>
  <c r="BE98" i="2"/>
  <c r="BE93" i="2"/>
  <c r="BE92" i="2"/>
  <c r="BE91" i="2"/>
  <c r="BE90" i="2"/>
  <c r="BE89" i="2"/>
  <c r="BE88" i="2"/>
  <c r="BE87" i="2"/>
  <c r="BE86" i="2"/>
  <c r="BE85" i="2"/>
  <c r="BE84" i="2"/>
  <c r="BA115" i="2"/>
  <c r="CA115" i="2" s="1"/>
  <c r="CC115" i="2" s="1"/>
  <c r="BA113" i="2"/>
  <c r="CA113" i="2" s="1"/>
  <c r="CC113" i="2" s="1"/>
  <c r="BA112" i="2"/>
  <c r="CA112" i="2" s="1"/>
  <c r="CC112" i="2" s="1"/>
  <c r="BA111" i="2"/>
  <c r="CA111" i="2" s="1"/>
  <c r="CC111" i="2" s="1"/>
  <c r="BA110" i="2"/>
  <c r="CA110" i="2" s="1"/>
  <c r="CC110" i="2" s="1"/>
  <c r="BA109" i="2"/>
  <c r="CA109" i="2" s="1"/>
  <c r="CC109" i="2" s="1"/>
  <c r="BJ107" i="2"/>
  <c r="BA106" i="2"/>
  <c r="CA106" i="2" s="1"/>
  <c r="CC106" i="2" s="1"/>
  <c r="BA114" i="2"/>
  <c r="CA114" i="2" s="1"/>
  <c r="CC114" i="2" s="1"/>
  <c r="BA105" i="2"/>
  <c r="CA105" i="2" s="1"/>
  <c r="BE115" i="2"/>
  <c r="BE113" i="2"/>
  <c r="BE112" i="2"/>
  <c r="BE111" i="2"/>
  <c r="BE110" i="2"/>
  <c r="BE109" i="2"/>
  <c r="BE108" i="2"/>
  <c r="BE107" i="2"/>
  <c r="BE106" i="2"/>
  <c r="BE114" i="2"/>
  <c r="BE105" i="2"/>
  <c r="BB68" i="2"/>
  <c r="BB66" i="2"/>
  <c r="BB64" i="2"/>
  <c r="BB62" i="2"/>
  <c r="BB60" i="2"/>
  <c r="BB58" i="2"/>
  <c r="BB56" i="2"/>
  <c r="BB54" i="2"/>
  <c r="BB51" i="2"/>
  <c r="BB49" i="2"/>
  <c r="BB48" i="2"/>
  <c r="BB77" i="2"/>
  <c r="BB45" i="2"/>
  <c r="BB43" i="2"/>
  <c r="BB41" i="2"/>
  <c r="BB39" i="2"/>
  <c r="BB37" i="2"/>
  <c r="BB36" i="2"/>
  <c r="BB34" i="2"/>
  <c r="BB31" i="2"/>
  <c r="BB29" i="2"/>
  <c r="BB27" i="2"/>
  <c r="BB25" i="2"/>
  <c r="BB78" i="2"/>
  <c r="BB22" i="2"/>
  <c r="BB20" i="2"/>
  <c r="BB67" i="2"/>
  <c r="BB63" i="2"/>
  <c r="BB59" i="2"/>
  <c r="BB55" i="2"/>
  <c r="BB50" i="2"/>
  <c r="BB47" i="2"/>
  <c r="BB44" i="2"/>
  <c r="BB40" i="2"/>
  <c r="BB33" i="2"/>
  <c r="BB28" i="2"/>
  <c r="BB24" i="2"/>
  <c r="BB21" i="2"/>
  <c r="BB61" i="2"/>
  <c r="BB57" i="2"/>
  <c r="BB53" i="2"/>
  <c r="BB52" i="2"/>
  <c r="BB18" i="2"/>
  <c r="BB16" i="2"/>
  <c r="BB5" i="2"/>
  <c r="BB17" i="2"/>
  <c r="BB15" i="2"/>
  <c r="BB13" i="2"/>
  <c r="BB11" i="2"/>
  <c r="BB9" i="2"/>
  <c r="BB6" i="2"/>
  <c r="BB69" i="2"/>
  <c r="BB65" i="2"/>
  <c r="BB46" i="2"/>
  <c r="BB42" i="2"/>
  <c r="BB38" i="2"/>
  <c r="BB35" i="2"/>
  <c r="BB30" i="2"/>
  <c r="BB26" i="2"/>
  <c r="BB23" i="2"/>
  <c r="BB14" i="2"/>
  <c r="BB12" i="2"/>
  <c r="BB10" i="2"/>
  <c r="BB8" i="2"/>
  <c r="BB71" i="2"/>
  <c r="BB70" i="2"/>
  <c r="BF68" i="2"/>
  <c r="BF66" i="2"/>
  <c r="BF64" i="2"/>
  <c r="BF62" i="2"/>
  <c r="BF60" i="2"/>
  <c r="BF58" i="2"/>
  <c r="BF56" i="2"/>
  <c r="BF54" i="2"/>
  <c r="BF51" i="2"/>
  <c r="BF49" i="2"/>
  <c r="BF48" i="2"/>
  <c r="BF77" i="2"/>
  <c r="BF45" i="2"/>
  <c r="BF43" i="2"/>
  <c r="BF41" i="2"/>
  <c r="BF39" i="2"/>
  <c r="BF37" i="2"/>
  <c r="BF36" i="2"/>
  <c r="BF34" i="2"/>
  <c r="BF31" i="2"/>
  <c r="BF29" i="2"/>
  <c r="BF27" i="2"/>
  <c r="BF25" i="2"/>
  <c r="BF78" i="2"/>
  <c r="BF22" i="2"/>
  <c r="BF20" i="2"/>
  <c r="BF69" i="2"/>
  <c r="BF65" i="2"/>
  <c r="BF61" i="2"/>
  <c r="BF57" i="2"/>
  <c r="BF53" i="2"/>
  <c r="BF52" i="2"/>
  <c r="BF46" i="2"/>
  <c r="BF42" i="2"/>
  <c r="BF38" i="2"/>
  <c r="BF35" i="2"/>
  <c r="BF30" i="2"/>
  <c r="BF26" i="2"/>
  <c r="BF23" i="2"/>
  <c r="BF18" i="2"/>
  <c r="BF67" i="2"/>
  <c r="BF63" i="2"/>
  <c r="BF24" i="2"/>
  <c r="BF21" i="2"/>
  <c r="BF5" i="2"/>
  <c r="BF14" i="2"/>
  <c r="BF12" i="2"/>
  <c r="BF10" i="2"/>
  <c r="BF17" i="2"/>
  <c r="BF15" i="2"/>
  <c r="BF13" i="2"/>
  <c r="BF11" i="2"/>
  <c r="BF9" i="2"/>
  <c r="BF6" i="2"/>
  <c r="BF59" i="2"/>
  <c r="BF55" i="2"/>
  <c r="BF50" i="2"/>
  <c r="BF47" i="2"/>
  <c r="BF44" i="2"/>
  <c r="BF40" i="2"/>
  <c r="BF33" i="2"/>
  <c r="BF28" i="2"/>
  <c r="BF16" i="2"/>
  <c r="BF8" i="2"/>
  <c r="BF71" i="2"/>
  <c r="BF70" i="2"/>
  <c r="BB97" i="2"/>
  <c r="BB94" i="2"/>
  <c r="BB98" i="2"/>
  <c r="BB93" i="2"/>
  <c r="BB92" i="2"/>
  <c r="BB91" i="2"/>
  <c r="BB90" i="2"/>
  <c r="BB89" i="2"/>
  <c r="BB88" i="2"/>
  <c r="BB84" i="2"/>
  <c r="BF97" i="2"/>
  <c r="BF95" i="2"/>
  <c r="BF94" i="2"/>
  <c r="BF98" i="2"/>
  <c r="BF93" i="2"/>
  <c r="BF92" i="2"/>
  <c r="BF91" i="2"/>
  <c r="BF90" i="2"/>
  <c r="BF89" i="2"/>
  <c r="BF88" i="2"/>
  <c r="BF87" i="2"/>
  <c r="BF86" i="2"/>
  <c r="BF85" i="2"/>
  <c r="BF84" i="2"/>
  <c r="BB115" i="2"/>
  <c r="BB113" i="2"/>
  <c r="BB112" i="2"/>
  <c r="BB111" i="2"/>
  <c r="BB110" i="2"/>
  <c r="BB109" i="2"/>
  <c r="BK107" i="2"/>
  <c r="BB106" i="2"/>
  <c r="BB114" i="2"/>
  <c r="BB105" i="2"/>
  <c r="BF115" i="2"/>
  <c r="BF113" i="2"/>
  <c r="BF112" i="2"/>
  <c r="BF111" i="2"/>
  <c r="BF110" i="2"/>
  <c r="BF109" i="2"/>
  <c r="BF108" i="2"/>
  <c r="BF107" i="2"/>
  <c r="BF106" i="2"/>
  <c r="BF114" i="2"/>
  <c r="BF105" i="2"/>
  <c r="BC68" i="2"/>
  <c r="BC66" i="2"/>
  <c r="BC64" i="2"/>
  <c r="BC62" i="2"/>
  <c r="BC60" i="2"/>
  <c r="BC58" i="2"/>
  <c r="BC56" i="2"/>
  <c r="BC54" i="2"/>
  <c r="BC51" i="2"/>
  <c r="BC49" i="2"/>
  <c r="BC48" i="2"/>
  <c r="BC77" i="2"/>
  <c r="BC45" i="2"/>
  <c r="BC43" i="2"/>
  <c r="BC41" i="2"/>
  <c r="BC39" i="2"/>
  <c r="BC37" i="2"/>
  <c r="BC36" i="2"/>
  <c r="BC34" i="2"/>
  <c r="BC31" i="2"/>
  <c r="BC29" i="2"/>
  <c r="BC27" i="2"/>
  <c r="BC25" i="2"/>
  <c r="BC78" i="2"/>
  <c r="BC22" i="2"/>
  <c r="BC20" i="2"/>
  <c r="BC17" i="2"/>
  <c r="BC15" i="2"/>
  <c r="BC13" i="2"/>
  <c r="BC11" i="2"/>
  <c r="BC9" i="2"/>
  <c r="BC6" i="2"/>
  <c r="BC10" i="2"/>
  <c r="BC8" i="2"/>
  <c r="BC44" i="2"/>
  <c r="BC40" i="2"/>
  <c r="BC69" i="2"/>
  <c r="BC65" i="2"/>
  <c r="BC61" i="2"/>
  <c r="BC57" i="2"/>
  <c r="BC53" i="2"/>
  <c r="BC52" i="2"/>
  <c r="BC46" i="2"/>
  <c r="BC42" i="2"/>
  <c r="BC38" i="2"/>
  <c r="BC35" i="2"/>
  <c r="BC30" i="2"/>
  <c r="BC26" i="2"/>
  <c r="BC23" i="2"/>
  <c r="BC18" i="2"/>
  <c r="BC16" i="2"/>
  <c r="BC14" i="2"/>
  <c r="BC12" i="2"/>
  <c r="BC71" i="2"/>
  <c r="BC67" i="2"/>
  <c r="BC63" i="2"/>
  <c r="BC59" i="2"/>
  <c r="BC55" i="2"/>
  <c r="BC50" i="2"/>
  <c r="BC47" i="2"/>
  <c r="BC33" i="2"/>
  <c r="BC28" i="2"/>
  <c r="BC24" i="2"/>
  <c r="BC21" i="2"/>
  <c r="BC5" i="2"/>
  <c r="BC70" i="2"/>
  <c r="BC97" i="2"/>
  <c r="BC94" i="2"/>
  <c r="BC98" i="2"/>
  <c r="BC93" i="2"/>
  <c r="BC92" i="2"/>
  <c r="BC91" i="2"/>
  <c r="BC90" i="2"/>
  <c r="BC89" i="2"/>
  <c r="BC88" i="2"/>
  <c r="BC84" i="2"/>
  <c r="BC105" i="2"/>
  <c r="BC115" i="2"/>
  <c r="BC112" i="2"/>
  <c r="BC109" i="2"/>
  <c r="BL107" i="2"/>
  <c r="BC114" i="2"/>
  <c r="BC113" i="2"/>
  <c r="BC111" i="2"/>
  <c r="BC110" i="2"/>
  <c r="BC106" i="2"/>
  <c r="BD69" i="2"/>
  <c r="BD67" i="2"/>
  <c r="BD65" i="2"/>
  <c r="BD63" i="2"/>
  <c r="BD61" i="2"/>
  <c r="BD59" i="2"/>
  <c r="BD57" i="2"/>
  <c r="BD55" i="2"/>
  <c r="BD53" i="2"/>
  <c r="BD50" i="2"/>
  <c r="BD52" i="2"/>
  <c r="BD47" i="2"/>
  <c r="BD46" i="2"/>
  <c r="BD44" i="2"/>
  <c r="BD42" i="2"/>
  <c r="BD40" i="2"/>
  <c r="BD38" i="2"/>
  <c r="BD35" i="2"/>
  <c r="BD33" i="2"/>
  <c r="BD30" i="2"/>
  <c r="BD28" i="2"/>
  <c r="BD26" i="2"/>
  <c r="BD24" i="2"/>
  <c r="BD23" i="2"/>
  <c r="BD21" i="2"/>
  <c r="BD68" i="2"/>
  <c r="BD64" i="2"/>
  <c r="BD60" i="2"/>
  <c r="BD56" i="2"/>
  <c r="BD51" i="2"/>
  <c r="BD48" i="2"/>
  <c r="BD45" i="2"/>
  <c r="BD41" i="2"/>
  <c r="BD37" i="2"/>
  <c r="BD34" i="2"/>
  <c r="BD29" i="2"/>
  <c r="BD25" i="2"/>
  <c r="BD22" i="2"/>
  <c r="BD5" i="2"/>
  <c r="BD77" i="2"/>
  <c r="BD43" i="2"/>
  <c r="BD39" i="2"/>
  <c r="BD36" i="2"/>
  <c r="BD31" i="2"/>
  <c r="BD27" i="2"/>
  <c r="BD9" i="2"/>
  <c r="BD6" i="2"/>
  <c r="BD18" i="2"/>
  <c r="BD16" i="2"/>
  <c r="BD14" i="2"/>
  <c r="BD12" i="2"/>
  <c r="BD10" i="2"/>
  <c r="BD8" i="2"/>
  <c r="BD66" i="2"/>
  <c r="BD62" i="2"/>
  <c r="BD58" i="2"/>
  <c r="BD54" i="2"/>
  <c r="BD49" i="2"/>
  <c r="BD78" i="2"/>
  <c r="BD20" i="2"/>
  <c r="BD17" i="2"/>
  <c r="BD15" i="2"/>
  <c r="BD13" i="2"/>
  <c r="BD11" i="2"/>
  <c r="BD70" i="2"/>
  <c r="BD71" i="2"/>
  <c r="BD84" i="2"/>
  <c r="BD95" i="2"/>
  <c r="BD98" i="2"/>
  <c r="BD92" i="2"/>
  <c r="BD90" i="2"/>
  <c r="BD87" i="2"/>
  <c r="BD85" i="2"/>
  <c r="BD97" i="2"/>
  <c r="BD93" i="2"/>
  <c r="BD89" i="2"/>
  <c r="BD86" i="2"/>
  <c r="BD94" i="2"/>
  <c r="BD91" i="2"/>
  <c r="BD88" i="2"/>
  <c r="BD105" i="2"/>
  <c r="BD115" i="2"/>
  <c r="BD112" i="2"/>
  <c r="BD109" i="2"/>
  <c r="BD107" i="2"/>
  <c r="BD114" i="2"/>
  <c r="BD111" i="2"/>
  <c r="BD108" i="2"/>
  <c r="BD113" i="2"/>
  <c r="BD110" i="2"/>
  <c r="BD106" i="2"/>
  <c r="CA116" i="2" l="1"/>
  <c r="CC116" i="2" s="1"/>
  <c r="CC105" i="2"/>
  <c r="CC84" i="2"/>
  <c r="CC5" i="2"/>
  <c r="CC136" i="2"/>
  <c r="CF141" i="2"/>
  <c r="CH141" i="2" s="1"/>
  <c r="CA141" i="2"/>
  <c r="CC141" i="2" s="1"/>
  <c r="CF97" i="2"/>
  <c r="CH97" i="2" s="1"/>
  <c r="CA97" i="2"/>
  <c r="CC97" i="2" s="1"/>
  <c r="BJ121" i="2"/>
  <c r="CA121" i="2"/>
  <c r="CF146" i="2"/>
  <c r="CH146" i="2" s="1"/>
  <c r="CA146" i="2"/>
  <c r="CC146" i="2" s="1"/>
  <c r="CF140" i="2"/>
  <c r="CH140" i="2" s="1"/>
  <c r="CA140" i="2"/>
  <c r="CC140" i="2" s="1"/>
  <c r="CF147" i="2"/>
  <c r="CH147" i="2" s="1"/>
  <c r="CA147" i="2"/>
  <c r="CC147" i="2" s="1"/>
  <c r="CC271" i="2"/>
  <c r="CB271" i="2"/>
  <c r="CB272" i="2" s="1"/>
  <c r="BJ14" i="2"/>
  <c r="CA14" i="2"/>
  <c r="CC14" i="2" s="1"/>
  <c r="CF148" i="2"/>
  <c r="CH148" i="2" s="1"/>
  <c r="CA148" i="2"/>
  <c r="CC148" i="2" s="1"/>
  <c r="CF98" i="2"/>
  <c r="CH98" i="2" s="1"/>
  <c r="CA98" i="2"/>
  <c r="CC98" i="2" s="1"/>
  <c r="BJ52" i="2"/>
  <c r="CA52" i="2"/>
  <c r="CC52" i="2" s="1"/>
  <c r="CF145" i="2"/>
  <c r="CH145" i="2" s="1"/>
  <c r="CA145" i="2"/>
  <c r="CC145" i="2" s="1"/>
  <c r="CF139" i="2"/>
  <c r="CH139" i="2" s="1"/>
  <c r="CA139" i="2"/>
  <c r="CC139" i="2" s="1"/>
  <c r="CF149" i="2"/>
  <c r="CH149" i="2" s="1"/>
  <c r="CA149" i="2"/>
  <c r="CC149" i="2" s="1"/>
  <c r="CF271" i="2"/>
  <c r="CH260" i="2"/>
  <c r="M8" i="15"/>
  <c r="BE100" i="2"/>
  <c r="F4" i="15" s="1"/>
  <c r="BE151" i="2"/>
  <c r="F7" i="15" s="1"/>
  <c r="BF79" i="2"/>
  <c r="G3" i="15" s="1"/>
  <c r="BD100" i="2"/>
  <c r="BC79" i="2"/>
  <c r="D3" i="15" s="1"/>
  <c r="BC151" i="2"/>
  <c r="D7" i="15" s="1"/>
  <c r="BB79" i="2"/>
  <c r="C3" i="15" s="1"/>
  <c r="BE79" i="2"/>
  <c r="F3" i="15" s="1"/>
  <c r="BA79" i="2"/>
  <c r="BI80" i="2" s="1"/>
  <c r="BF151" i="2"/>
  <c r="G7" i="15" s="1"/>
  <c r="BA151" i="2"/>
  <c r="BI152" i="2" s="1"/>
  <c r="BD151" i="2"/>
  <c r="E7" i="15" s="1"/>
  <c r="BD79" i="2"/>
  <c r="E3" i="15" s="1"/>
  <c r="BF100" i="2"/>
  <c r="G4" i="15" s="1"/>
  <c r="BB151" i="2"/>
  <c r="C7" i="15" s="1"/>
  <c r="BO7" i="2"/>
  <c r="L8" i="15"/>
  <c r="BX32" i="2"/>
  <c r="BX7" i="2"/>
  <c r="BW147" i="2"/>
  <c r="BN147" i="2"/>
  <c r="BS149" i="2"/>
  <c r="BJ149" i="2"/>
  <c r="BL149" i="2"/>
  <c r="BU149" i="2"/>
  <c r="BX147" i="2"/>
  <c r="BO147" i="2"/>
  <c r="BT149" i="2"/>
  <c r="BK149" i="2"/>
  <c r="BW149" i="2"/>
  <c r="BN149" i="2"/>
  <c r="BM147" i="2"/>
  <c r="BV147" i="2"/>
  <c r="BL148" i="2"/>
  <c r="BU148" i="2"/>
  <c r="BO148" i="2"/>
  <c r="BX148" i="2"/>
  <c r="BJ147" i="2"/>
  <c r="BS147" i="2"/>
  <c r="BM148" i="2"/>
  <c r="BV148" i="2"/>
  <c r="BL147" i="2"/>
  <c r="BU147" i="2"/>
  <c r="BK147" i="2"/>
  <c r="BT147" i="2"/>
  <c r="BW148" i="2"/>
  <c r="BN148" i="2"/>
  <c r="BS148" i="2"/>
  <c r="BJ148" i="2"/>
  <c r="BM149" i="2"/>
  <c r="BV149" i="2"/>
  <c r="BO149" i="2"/>
  <c r="BX149" i="2"/>
  <c r="BK148" i="2"/>
  <c r="BT148" i="2"/>
  <c r="CH7" i="2"/>
  <c r="BS261" i="2"/>
  <c r="BU261" i="2"/>
  <c r="BT261" i="2"/>
  <c r="BV261" i="2"/>
  <c r="BM114" i="2"/>
  <c r="BV114" i="2"/>
  <c r="BM94" i="2"/>
  <c r="BV94" i="2"/>
  <c r="BM90" i="2"/>
  <c r="BV90" i="2"/>
  <c r="BM13" i="2"/>
  <c r="BV13" i="2"/>
  <c r="BM62" i="2"/>
  <c r="BV62" i="2"/>
  <c r="BV6" i="2"/>
  <c r="BM36" i="2"/>
  <c r="BV36" i="2"/>
  <c r="BV5" i="2"/>
  <c r="BM34" i="2"/>
  <c r="BV34" i="2"/>
  <c r="BM48" i="2"/>
  <c r="BV48" i="2"/>
  <c r="BM64" i="2"/>
  <c r="BV64" i="2"/>
  <c r="BM24" i="2"/>
  <c r="BV24" i="2"/>
  <c r="BM33" i="2"/>
  <c r="BV33" i="2"/>
  <c r="BM42" i="2"/>
  <c r="BV42" i="2"/>
  <c r="BM52" i="2"/>
  <c r="BV52" i="2"/>
  <c r="BM57" i="2"/>
  <c r="BV57" i="2"/>
  <c r="BM65" i="2"/>
  <c r="BV65" i="2"/>
  <c r="BL110" i="2"/>
  <c r="BU110" i="2"/>
  <c r="BU105" i="2"/>
  <c r="BL90" i="2"/>
  <c r="BU90" i="2"/>
  <c r="BL98" i="2"/>
  <c r="BU98" i="2"/>
  <c r="BL24" i="2"/>
  <c r="BU24" i="2"/>
  <c r="BL50" i="2"/>
  <c r="BU50" i="2"/>
  <c r="BL67" i="2"/>
  <c r="BU67" i="2"/>
  <c r="BL16" i="2"/>
  <c r="BU16" i="2"/>
  <c r="BL30" i="2"/>
  <c r="BU30" i="2"/>
  <c r="BL46" i="2"/>
  <c r="BU46" i="2"/>
  <c r="BL61" i="2"/>
  <c r="BU61" i="2"/>
  <c r="BL44" i="2"/>
  <c r="BU44" i="2"/>
  <c r="BL9" i="2"/>
  <c r="BU9" i="2"/>
  <c r="BL17" i="2"/>
  <c r="BU17" i="2"/>
  <c r="BL25" i="2"/>
  <c r="BU25" i="2"/>
  <c r="BL34" i="2"/>
  <c r="BU34" i="2"/>
  <c r="BL41" i="2"/>
  <c r="BU41" i="2"/>
  <c r="BL48" i="2"/>
  <c r="BU48" i="2"/>
  <c r="BL56" i="2"/>
  <c r="BU56" i="2"/>
  <c r="BL64" i="2"/>
  <c r="BU64" i="2"/>
  <c r="BO114" i="2"/>
  <c r="BX114" i="2"/>
  <c r="BO109" i="2"/>
  <c r="BX109" i="2"/>
  <c r="BO113" i="2"/>
  <c r="BX113" i="2"/>
  <c r="BK106" i="2"/>
  <c r="BT106" i="2"/>
  <c r="BK111" i="2"/>
  <c r="BT111" i="2"/>
  <c r="BO84" i="2"/>
  <c r="BX84" i="2"/>
  <c r="BO88" i="2"/>
  <c r="BX88" i="2"/>
  <c r="BO91" i="2"/>
  <c r="BX91" i="2"/>
  <c r="BO94" i="2"/>
  <c r="BX94" i="2"/>
  <c r="BK88" i="2"/>
  <c r="BT88" i="2"/>
  <c r="BK92" i="2"/>
  <c r="BT92" i="2"/>
  <c r="BK97" i="2"/>
  <c r="BT97" i="2"/>
  <c r="BO16" i="2"/>
  <c r="BX16" i="2"/>
  <c r="BO44" i="2"/>
  <c r="BX44" i="2"/>
  <c r="BO59" i="2"/>
  <c r="BX59" i="2"/>
  <c r="BO13" i="2"/>
  <c r="BX13" i="2"/>
  <c r="BO12" i="2"/>
  <c r="BX12" i="2"/>
  <c r="BO24" i="2"/>
  <c r="BX24" i="2"/>
  <c r="BO23" i="2"/>
  <c r="BX23" i="2"/>
  <c r="BO38" i="2"/>
  <c r="BX38" i="2"/>
  <c r="BO53" i="2"/>
  <c r="BX53" i="2"/>
  <c r="BO69" i="2"/>
  <c r="BX69" i="2"/>
  <c r="BO25" i="2"/>
  <c r="BX25" i="2"/>
  <c r="BO34" i="2"/>
  <c r="BX34" i="2"/>
  <c r="BO41" i="2"/>
  <c r="BX41" i="2"/>
  <c r="BO48" i="2"/>
  <c r="BX48" i="2"/>
  <c r="BO56" i="2"/>
  <c r="BX56" i="2"/>
  <c r="BO64" i="2"/>
  <c r="BX64" i="2"/>
  <c r="BK71" i="2"/>
  <c r="BT71" i="2"/>
  <c r="BK14" i="2"/>
  <c r="BT14" i="2"/>
  <c r="BK35" i="2"/>
  <c r="BT35" i="2"/>
  <c r="BK65" i="2"/>
  <c r="BT65" i="2"/>
  <c r="BK11" i="2"/>
  <c r="BT11" i="2"/>
  <c r="BT5" i="2"/>
  <c r="BK53" i="2"/>
  <c r="BT53" i="2"/>
  <c r="BK24" i="2"/>
  <c r="BT24" i="2"/>
  <c r="BK44" i="2"/>
  <c r="BT44" i="2"/>
  <c r="BK59" i="2"/>
  <c r="BT59" i="2"/>
  <c r="BK22" i="2"/>
  <c r="BT22" i="2"/>
  <c r="BK29" i="2"/>
  <c r="BT29" i="2"/>
  <c r="BK37" i="2"/>
  <c r="BT37" i="2"/>
  <c r="BK45" i="2"/>
  <c r="BT45" i="2"/>
  <c r="BK51" i="2"/>
  <c r="BT51" i="2"/>
  <c r="BK60" i="2"/>
  <c r="BT60" i="2"/>
  <c r="BK68" i="2"/>
  <c r="BT68" i="2"/>
  <c r="BN107" i="2"/>
  <c r="BW107" i="2"/>
  <c r="BN111" i="2"/>
  <c r="BW111" i="2"/>
  <c r="BJ105" i="2"/>
  <c r="BS105" i="2"/>
  <c r="CF105" i="2"/>
  <c r="BJ109" i="2"/>
  <c r="BS109" i="2"/>
  <c r="CF109" i="2"/>
  <c r="BJ113" i="2"/>
  <c r="BS113" i="2"/>
  <c r="CF113" i="2"/>
  <c r="BN86" i="2"/>
  <c r="BW86" i="2"/>
  <c r="BN89" i="2"/>
  <c r="BW89" i="2"/>
  <c r="BN93" i="2"/>
  <c r="BW93" i="2"/>
  <c r="BN97" i="2"/>
  <c r="BW97" i="2"/>
  <c r="BJ90" i="2"/>
  <c r="CF90" i="2"/>
  <c r="BS90" i="2"/>
  <c r="BJ98" i="2"/>
  <c r="BS98" i="2"/>
  <c r="BN71" i="2"/>
  <c r="BW71" i="2"/>
  <c r="BN48" i="2"/>
  <c r="BW48" i="2"/>
  <c r="BN9" i="2"/>
  <c r="BW9" i="2"/>
  <c r="BN27" i="2"/>
  <c r="BW27" i="2"/>
  <c r="BN43" i="2"/>
  <c r="BW43" i="2"/>
  <c r="BN58" i="2"/>
  <c r="BW58" i="2"/>
  <c r="BN25" i="2"/>
  <c r="BW25" i="2"/>
  <c r="BN56" i="2"/>
  <c r="BW56" i="2"/>
  <c r="BN15" i="2"/>
  <c r="BW15" i="2"/>
  <c r="BN12" i="2"/>
  <c r="BW12" i="2"/>
  <c r="BN21" i="2"/>
  <c r="BW21" i="2"/>
  <c r="BN28" i="2"/>
  <c r="BW28" i="2"/>
  <c r="BN38" i="2"/>
  <c r="BW38" i="2"/>
  <c r="BN46" i="2"/>
  <c r="BW46" i="2"/>
  <c r="BN53" i="2"/>
  <c r="BW53" i="2"/>
  <c r="BN61" i="2"/>
  <c r="BW61" i="2"/>
  <c r="BN69" i="2"/>
  <c r="BW69" i="2"/>
  <c r="BJ27" i="2"/>
  <c r="CF27" i="2"/>
  <c r="BS27" i="2"/>
  <c r="BJ43" i="2"/>
  <c r="CF43" i="2"/>
  <c r="BS43" i="2"/>
  <c r="BJ66" i="2"/>
  <c r="BS66" i="2"/>
  <c r="CF66" i="2"/>
  <c r="BJ11" i="2"/>
  <c r="BS11" i="2"/>
  <c r="CF11" i="2"/>
  <c r="BJ22" i="2"/>
  <c r="BS22" i="2"/>
  <c r="CF22" i="2"/>
  <c r="BJ37" i="2"/>
  <c r="BS37" i="2"/>
  <c r="CF37" i="2"/>
  <c r="BJ51" i="2"/>
  <c r="CF51" i="2"/>
  <c r="BS51" i="2"/>
  <c r="BJ68" i="2"/>
  <c r="CF68" i="2"/>
  <c r="BS68" i="2"/>
  <c r="BJ8" i="2"/>
  <c r="CF8" i="2"/>
  <c r="BS8" i="2"/>
  <c r="BJ16" i="2"/>
  <c r="CF16" i="2"/>
  <c r="CH16" i="2" s="1"/>
  <c r="BS16" i="2"/>
  <c r="BJ24" i="2"/>
  <c r="CF24" i="2"/>
  <c r="BS24" i="2"/>
  <c r="BJ33" i="2"/>
  <c r="BS33" i="2"/>
  <c r="CF33" i="2"/>
  <c r="BJ42" i="2"/>
  <c r="BS42" i="2"/>
  <c r="CF42" i="2"/>
  <c r="CF52" i="2"/>
  <c r="BS52" i="2"/>
  <c r="BJ57" i="2"/>
  <c r="BS57" i="2"/>
  <c r="CF57" i="2"/>
  <c r="BJ65" i="2"/>
  <c r="BS65" i="2"/>
  <c r="CF65" i="2"/>
  <c r="BM129" i="2"/>
  <c r="BV129" i="2"/>
  <c r="BM128" i="2"/>
  <c r="BV128" i="2"/>
  <c r="BL128" i="2"/>
  <c r="BU128" i="2"/>
  <c r="BL129" i="2"/>
  <c r="BU129" i="2"/>
  <c r="BL126" i="2"/>
  <c r="BU126" i="2"/>
  <c r="BO127" i="2"/>
  <c r="BX127" i="2"/>
  <c r="BO126" i="2"/>
  <c r="BX126" i="2"/>
  <c r="BX121" i="2"/>
  <c r="BK123" i="2"/>
  <c r="BT123" i="2"/>
  <c r="BK126" i="2"/>
  <c r="BT126" i="2"/>
  <c r="BN127" i="2"/>
  <c r="BW127" i="2"/>
  <c r="BN128" i="2"/>
  <c r="BW128" i="2"/>
  <c r="BJ124" i="2"/>
  <c r="BS124" i="2"/>
  <c r="CF124" i="2"/>
  <c r="BJ130" i="2"/>
  <c r="BS130" i="2"/>
  <c r="CF130" i="2"/>
  <c r="BJ129" i="2"/>
  <c r="BS129" i="2"/>
  <c r="CF129" i="2"/>
  <c r="BO137" i="2"/>
  <c r="BX137" i="2"/>
  <c r="BO146" i="2"/>
  <c r="BX146" i="2"/>
  <c r="BK137" i="2"/>
  <c r="BT137" i="2"/>
  <c r="BK145" i="2"/>
  <c r="BT145" i="2"/>
  <c r="BN146" i="2"/>
  <c r="BW146" i="2"/>
  <c r="BN136" i="2"/>
  <c r="BW136" i="2"/>
  <c r="BN140" i="2"/>
  <c r="BW140" i="2"/>
  <c r="BJ141" i="2"/>
  <c r="BS141" i="2"/>
  <c r="BM136" i="2"/>
  <c r="BV136" i="2"/>
  <c r="BM139" i="2"/>
  <c r="BV139" i="2"/>
  <c r="BL139" i="2"/>
  <c r="BU139" i="2"/>
  <c r="BK108" i="2"/>
  <c r="BT108" i="2"/>
  <c r="BO19" i="2"/>
  <c r="BX19" i="2"/>
  <c r="BN19" i="2"/>
  <c r="BW19" i="2"/>
  <c r="BL19" i="2"/>
  <c r="BU19" i="2"/>
  <c r="BM113" i="2"/>
  <c r="BV113" i="2"/>
  <c r="BM107" i="2"/>
  <c r="BV107" i="2"/>
  <c r="BV105" i="2"/>
  <c r="BM86" i="2"/>
  <c r="BV86" i="2"/>
  <c r="BM85" i="2"/>
  <c r="BV85" i="2"/>
  <c r="BM92" i="2"/>
  <c r="BV92" i="2"/>
  <c r="BM71" i="2"/>
  <c r="BV71" i="2"/>
  <c r="BM15" i="2"/>
  <c r="BV15" i="2"/>
  <c r="BM49" i="2"/>
  <c r="BV49" i="2"/>
  <c r="BM66" i="2"/>
  <c r="BV66" i="2"/>
  <c r="BM14" i="2"/>
  <c r="BV14" i="2"/>
  <c r="BM9" i="2"/>
  <c r="BV9" i="2"/>
  <c r="BM39" i="2"/>
  <c r="BV39" i="2"/>
  <c r="BM22" i="2"/>
  <c r="BV22" i="2"/>
  <c r="BM37" i="2"/>
  <c r="BV37" i="2"/>
  <c r="BM51" i="2"/>
  <c r="BV51" i="2"/>
  <c r="BM68" i="2"/>
  <c r="BV68" i="2"/>
  <c r="BM26" i="2"/>
  <c r="BV26" i="2"/>
  <c r="BM35" i="2"/>
  <c r="BV35" i="2"/>
  <c r="BM44" i="2"/>
  <c r="BV44" i="2"/>
  <c r="BM50" i="2"/>
  <c r="BV50" i="2"/>
  <c r="BM59" i="2"/>
  <c r="BV59" i="2"/>
  <c r="BM67" i="2"/>
  <c r="BV67" i="2"/>
  <c r="BL111" i="2"/>
  <c r="BU111" i="2"/>
  <c r="BL109" i="2"/>
  <c r="BU109" i="2"/>
  <c r="BU84" i="2"/>
  <c r="BL91" i="2"/>
  <c r="BU91" i="2"/>
  <c r="BL94" i="2"/>
  <c r="BU94" i="2"/>
  <c r="BL70" i="2"/>
  <c r="BU70" i="2"/>
  <c r="BL28" i="2"/>
  <c r="BU28" i="2"/>
  <c r="BL55" i="2"/>
  <c r="BU55" i="2"/>
  <c r="BL71" i="2"/>
  <c r="BU71" i="2"/>
  <c r="BL18" i="2"/>
  <c r="BU18" i="2"/>
  <c r="BL35" i="2"/>
  <c r="BU35" i="2"/>
  <c r="BL52" i="2"/>
  <c r="BU52" i="2"/>
  <c r="BL65" i="2"/>
  <c r="BU65" i="2"/>
  <c r="BL8" i="2"/>
  <c r="BU8" i="2"/>
  <c r="BL11" i="2"/>
  <c r="BU11" i="2"/>
  <c r="BL20" i="2"/>
  <c r="BU20" i="2"/>
  <c r="BL27" i="2"/>
  <c r="BU27" i="2"/>
  <c r="BL36" i="2"/>
  <c r="BU36" i="2"/>
  <c r="BL43" i="2"/>
  <c r="BU43" i="2"/>
  <c r="BL49" i="2"/>
  <c r="BU49" i="2"/>
  <c r="BL58" i="2"/>
  <c r="BU58" i="2"/>
  <c r="BL66" i="2"/>
  <c r="BU66" i="2"/>
  <c r="BO106" i="2"/>
  <c r="BX106" i="2"/>
  <c r="BO110" i="2"/>
  <c r="BX110" i="2"/>
  <c r="BO115" i="2"/>
  <c r="BX115" i="2"/>
  <c r="BK112" i="2"/>
  <c r="BT112" i="2"/>
  <c r="BO85" i="2"/>
  <c r="BX85" i="2"/>
  <c r="BO92" i="2"/>
  <c r="BX92" i="2"/>
  <c r="BO95" i="2"/>
  <c r="BX95" i="2"/>
  <c r="BK89" i="2"/>
  <c r="BT89" i="2"/>
  <c r="BK93" i="2"/>
  <c r="BT93" i="2"/>
  <c r="BO70" i="2"/>
  <c r="BX70" i="2"/>
  <c r="BO28" i="2"/>
  <c r="BX28" i="2"/>
  <c r="BO47" i="2"/>
  <c r="BX47" i="2"/>
  <c r="BO6" i="2"/>
  <c r="BX6" i="2"/>
  <c r="BO15" i="2"/>
  <c r="BX15" i="2"/>
  <c r="BO14" i="2"/>
  <c r="BX14" i="2"/>
  <c r="BO63" i="2"/>
  <c r="BX63" i="2"/>
  <c r="BO26" i="2"/>
  <c r="BX26" i="2"/>
  <c r="BO42" i="2"/>
  <c r="BX42" i="2"/>
  <c r="BO57" i="2"/>
  <c r="BX57" i="2"/>
  <c r="BO20" i="2"/>
  <c r="BX20" i="2"/>
  <c r="BO27" i="2"/>
  <c r="BX27" i="2"/>
  <c r="BO36" i="2"/>
  <c r="BX36" i="2"/>
  <c r="BO43" i="2"/>
  <c r="BX43" i="2"/>
  <c r="BO49" i="2"/>
  <c r="BX49" i="2"/>
  <c r="BO58" i="2"/>
  <c r="BX58" i="2"/>
  <c r="BO66" i="2"/>
  <c r="BX66" i="2"/>
  <c r="BK8" i="2"/>
  <c r="BT8" i="2"/>
  <c r="BK23" i="2"/>
  <c r="BT23" i="2"/>
  <c r="BK38" i="2"/>
  <c r="BT38" i="2"/>
  <c r="BK69" i="2"/>
  <c r="BT69" i="2"/>
  <c r="BK13" i="2"/>
  <c r="BT13" i="2"/>
  <c r="BK16" i="2"/>
  <c r="BT16" i="2"/>
  <c r="BK57" i="2"/>
  <c r="BT57" i="2"/>
  <c r="BK28" i="2"/>
  <c r="BT28" i="2"/>
  <c r="BK47" i="2"/>
  <c r="BT47" i="2"/>
  <c r="BK63" i="2"/>
  <c r="BT63" i="2"/>
  <c r="BK78" i="2"/>
  <c r="BT78" i="2"/>
  <c r="BK31" i="2"/>
  <c r="BT31" i="2"/>
  <c r="BK39" i="2"/>
  <c r="BT39" i="2"/>
  <c r="BK77" i="2"/>
  <c r="BT77" i="2"/>
  <c r="BK54" i="2"/>
  <c r="BT54" i="2"/>
  <c r="BK62" i="2"/>
  <c r="BT62" i="2"/>
  <c r="BN105" i="2"/>
  <c r="BW105" i="2"/>
  <c r="BN108" i="2"/>
  <c r="BW108" i="2"/>
  <c r="BN112" i="2"/>
  <c r="BW112" i="2"/>
  <c r="BJ114" i="2"/>
  <c r="CF114" i="2"/>
  <c r="BS114" i="2"/>
  <c r="BJ110" i="2"/>
  <c r="CF110" i="2"/>
  <c r="BS110" i="2"/>
  <c r="BJ115" i="2"/>
  <c r="CF115" i="2"/>
  <c r="BS115" i="2"/>
  <c r="BN87" i="2"/>
  <c r="BW87" i="2"/>
  <c r="BN90" i="2"/>
  <c r="BW90" i="2"/>
  <c r="BN98" i="2"/>
  <c r="BW98" i="2"/>
  <c r="CF84" i="2"/>
  <c r="BS84" i="2"/>
  <c r="BJ91" i="2"/>
  <c r="CF91" i="2"/>
  <c r="BS91" i="2"/>
  <c r="BJ94" i="2"/>
  <c r="BS94" i="2"/>
  <c r="CF94" i="2"/>
  <c r="BN37" i="2"/>
  <c r="BW37" i="2"/>
  <c r="BN64" i="2"/>
  <c r="BW64" i="2"/>
  <c r="BW5" i="2"/>
  <c r="BN31" i="2"/>
  <c r="BW31" i="2"/>
  <c r="BN77" i="2"/>
  <c r="BW77" i="2"/>
  <c r="BN62" i="2"/>
  <c r="BW62" i="2"/>
  <c r="BN29" i="2"/>
  <c r="BW29" i="2"/>
  <c r="BN60" i="2"/>
  <c r="BW60" i="2"/>
  <c r="BN17" i="2"/>
  <c r="BW17" i="2"/>
  <c r="BN14" i="2"/>
  <c r="BW14" i="2"/>
  <c r="BN23" i="2"/>
  <c r="BW23" i="2"/>
  <c r="BN30" i="2"/>
  <c r="BW30" i="2"/>
  <c r="BN40" i="2"/>
  <c r="BW40" i="2"/>
  <c r="BN47" i="2"/>
  <c r="BW47" i="2"/>
  <c r="BN55" i="2"/>
  <c r="BW55" i="2"/>
  <c r="BN63" i="2"/>
  <c r="BW63" i="2"/>
  <c r="BJ71" i="2"/>
  <c r="CF71" i="2"/>
  <c r="BS71" i="2"/>
  <c r="BJ31" i="2"/>
  <c r="BS31" i="2"/>
  <c r="CF31" i="2"/>
  <c r="BJ54" i="2"/>
  <c r="BS54" i="2"/>
  <c r="CF54" i="2"/>
  <c r="CF5" i="2"/>
  <c r="BS5" i="2"/>
  <c r="BJ13" i="2"/>
  <c r="BS13" i="2"/>
  <c r="CF13" i="2"/>
  <c r="BJ25" i="2"/>
  <c r="BS25" i="2"/>
  <c r="CF25" i="2"/>
  <c r="BJ41" i="2"/>
  <c r="BS41" i="2"/>
  <c r="CF41" i="2"/>
  <c r="BJ56" i="2"/>
  <c r="BS56" i="2"/>
  <c r="CF56" i="2"/>
  <c r="BJ77" i="2"/>
  <c r="CF77" i="2"/>
  <c r="BS77" i="2"/>
  <c r="BJ10" i="2"/>
  <c r="CF10" i="2"/>
  <c r="BS10" i="2"/>
  <c r="BJ18" i="2"/>
  <c r="BS18" i="2"/>
  <c r="CF18" i="2"/>
  <c r="BJ26" i="2"/>
  <c r="CF26" i="2"/>
  <c r="BS26" i="2"/>
  <c r="BJ35" i="2"/>
  <c r="BS35" i="2"/>
  <c r="CF35" i="2"/>
  <c r="BJ44" i="2"/>
  <c r="BS44" i="2"/>
  <c r="CF44" i="2"/>
  <c r="BJ50" i="2"/>
  <c r="CF50" i="2"/>
  <c r="BS50" i="2"/>
  <c r="BJ59" i="2"/>
  <c r="CF59" i="2"/>
  <c r="BS59" i="2"/>
  <c r="BJ67" i="2"/>
  <c r="BS67" i="2"/>
  <c r="CF67" i="2"/>
  <c r="BM123" i="2"/>
  <c r="BV123" i="2"/>
  <c r="BM122" i="2"/>
  <c r="BV122" i="2"/>
  <c r="BV121" i="2"/>
  <c r="BL127" i="2"/>
  <c r="BU127" i="2"/>
  <c r="BL122" i="2"/>
  <c r="BU122" i="2"/>
  <c r="BU121" i="2"/>
  <c r="BO125" i="2"/>
  <c r="BX125" i="2"/>
  <c r="BO124" i="2"/>
  <c r="BX124" i="2"/>
  <c r="BK128" i="2"/>
  <c r="BT128" i="2"/>
  <c r="BK127" i="2"/>
  <c r="BT127" i="2"/>
  <c r="BK124" i="2"/>
  <c r="BT124" i="2"/>
  <c r="BN123" i="2"/>
  <c r="BW123" i="2"/>
  <c r="BN126" i="2"/>
  <c r="BW126" i="2"/>
  <c r="BN124" i="2"/>
  <c r="BW124" i="2"/>
  <c r="BJ122" i="2"/>
  <c r="BS122" i="2"/>
  <c r="CF122" i="2"/>
  <c r="BJ125" i="2"/>
  <c r="BS125" i="2"/>
  <c r="CF125" i="2"/>
  <c r="BS121" i="2"/>
  <c r="CF121" i="2"/>
  <c r="BO145" i="2"/>
  <c r="BX145" i="2"/>
  <c r="BK140" i="2"/>
  <c r="BT140" i="2"/>
  <c r="BK146" i="2"/>
  <c r="BT146" i="2"/>
  <c r="BN139" i="2"/>
  <c r="BW139" i="2"/>
  <c r="BJ145" i="2"/>
  <c r="BS145" i="2"/>
  <c r="BJ137" i="2"/>
  <c r="BS137" i="2"/>
  <c r="CF137" i="2"/>
  <c r="BJ140" i="2"/>
  <c r="BS140" i="2"/>
  <c r="BM145" i="2"/>
  <c r="BV145" i="2"/>
  <c r="BL140" i="2"/>
  <c r="BU140" i="2"/>
  <c r="BL146" i="2"/>
  <c r="BU146" i="2"/>
  <c r="BL108" i="2"/>
  <c r="BU108" i="2"/>
  <c r="BK76" i="2"/>
  <c r="BT76" i="2"/>
  <c r="BM76" i="2"/>
  <c r="BV76" i="2"/>
  <c r="BJ76" i="2"/>
  <c r="BS76" i="2"/>
  <c r="CF76" i="2"/>
  <c r="BM110" i="2"/>
  <c r="BV110" i="2"/>
  <c r="BM115" i="2"/>
  <c r="BV115" i="2"/>
  <c r="BM97" i="2"/>
  <c r="BV97" i="2"/>
  <c r="BV84" i="2"/>
  <c r="BM78" i="2"/>
  <c r="BV78" i="2"/>
  <c r="BM12" i="2"/>
  <c r="BV12" i="2"/>
  <c r="BM108" i="2"/>
  <c r="BV108" i="2"/>
  <c r="BM109" i="2"/>
  <c r="BV109" i="2"/>
  <c r="BM88" i="2"/>
  <c r="BV88" i="2"/>
  <c r="BM89" i="2"/>
  <c r="BV89" i="2"/>
  <c r="BM87" i="2"/>
  <c r="BV87" i="2"/>
  <c r="BM98" i="2"/>
  <c r="BV98" i="2"/>
  <c r="BM70" i="2"/>
  <c r="BV70" i="2"/>
  <c r="BM17" i="2"/>
  <c r="BV17" i="2"/>
  <c r="BM54" i="2"/>
  <c r="BV54" i="2"/>
  <c r="BM8" i="2"/>
  <c r="BV8" i="2"/>
  <c r="BM16" i="2"/>
  <c r="BV16" i="2"/>
  <c r="BM27" i="2"/>
  <c r="BV27" i="2"/>
  <c r="BM43" i="2"/>
  <c r="BV43" i="2"/>
  <c r="BM25" i="2"/>
  <c r="BV25" i="2"/>
  <c r="BM41" i="2"/>
  <c r="BV41" i="2"/>
  <c r="BM56" i="2"/>
  <c r="BV56" i="2"/>
  <c r="BM21" i="2"/>
  <c r="BV21" i="2"/>
  <c r="BM28" i="2"/>
  <c r="BV28" i="2"/>
  <c r="BM38" i="2"/>
  <c r="BV38" i="2"/>
  <c r="BM46" i="2"/>
  <c r="BV46" i="2"/>
  <c r="BM53" i="2"/>
  <c r="BV53" i="2"/>
  <c r="BM61" i="2"/>
  <c r="BV61" i="2"/>
  <c r="BM69" i="2"/>
  <c r="BV69" i="2"/>
  <c r="BL113" i="2"/>
  <c r="BU113" i="2"/>
  <c r="BL112" i="2"/>
  <c r="BU112" i="2"/>
  <c r="BL88" i="2"/>
  <c r="BU88" i="2"/>
  <c r="BL92" i="2"/>
  <c r="BU92" i="2"/>
  <c r="BL97" i="2"/>
  <c r="BU97" i="2"/>
  <c r="BU5" i="2"/>
  <c r="BL33" i="2"/>
  <c r="BU33" i="2"/>
  <c r="BL59" i="2"/>
  <c r="BU59" i="2"/>
  <c r="BL12" i="2"/>
  <c r="BU12" i="2"/>
  <c r="BL23" i="2"/>
  <c r="BU23" i="2"/>
  <c r="BL38" i="2"/>
  <c r="BU38" i="2"/>
  <c r="BL53" i="2"/>
  <c r="BU53" i="2"/>
  <c r="BL69" i="2"/>
  <c r="BU69" i="2"/>
  <c r="BL10" i="2"/>
  <c r="BU10" i="2"/>
  <c r="BL13" i="2"/>
  <c r="BU13" i="2"/>
  <c r="BL22" i="2"/>
  <c r="BU22" i="2"/>
  <c r="BL29" i="2"/>
  <c r="BU29" i="2"/>
  <c r="BL37" i="2"/>
  <c r="BU37" i="2"/>
  <c r="BL45" i="2"/>
  <c r="BU45" i="2"/>
  <c r="BL51" i="2"/>
  <c r="BU51" i="2"/>
  <c r="BL60" i="2"/>
  <c r="BU60" i="2"/>
  <c r="BL68" i="2"/>
  <c r="BU68" i="2"/>
  <c r="BO107" i="2"/>
  <c r="BX107" i="2"/>
  <c r="CH107" i="2"/>
  <c r="BO111" i="2"/>
  <c r="BX111" i="2"/>
  <c r="BK105" i="2"/>
  <c r="BT105" i="2"/>
  <c r="BK109" i="2"/>
  <c r="BT109" i="2"/>
  <c r="BK113" i="2"/>
  <c r="BT113" i="2"/>
  <c r="BO86" i="2"/>
  <c r="BX86" i="2"/>
  <c r="BO89" i="2"/>
  <c r="BX89" i="2"/>
  <c r="BO93" i="2"/>
  <c r="BX93" i="2"/>
  <c r="BO97" i="2"/>
  <c r="BX97" i="2"/>
  <c r="BK90" i="2"/>
  <c r="BT90" i="2"/>
  <c r="BK98" i="2"/>
  <c r="BT98" i="2"/>
  <c r="BO71" i="2"/>
  <c r="BX71" i="2"/>
  <c r="BO33" i="2"/>
  <c r="BX33" i="2"/>
  <c r="BO50" i="2"/>
  <c r="BX50" i="2"/>
  <c r="BO9" i="2"/>
  <c r="BX9" i="2"/>
  <c r="BO17" i="2"/>
  <c r="BX17" i="2"/>
  <c r="BX5" i="2"/>
  <c r="BO67" i="2"/>
  <c r="BX67" i="2"/>
  <c r="BO30" i="2"/>
  <c r="BX30" i="2"/>
  <c r="BO46" i="2"/>
  <c r="BX46" i="2"/>
  <c r="BO61" i="2"/>
  <c r="BX61" i="2"/>
  <c r="BO22" i="2"/>
  <c r="BX22" i="2"/>
  <c r="BO29" i="2"/>
  <c r="BX29" i="2"/>
  <c r="BO37" i="2"/>
  <c r="BX37" i="2"/>
  <c r="BO45" i="2"/>
  <c r="BX45" i="2"/>
  <c r="BO51" i="2"/>
  <c r="BX51" i="2"/>
  <c r="BO60" i="2"/>
  <c r="BX60" i="2"/>
  <c r="BO68" i="2"/>
  <c r="BX68" i="2"/>
  <c r="BK10" i="2"/>
  <c r="BT10" i="2"/>
  <c r="BK26" i="2"/>
  <c r="BT26" i="2"/>
  <c r="BK42" i="2"/>
  <c r="BT42" i="2"/>
  <c r="BK6" i="2"/>
  <c r="BT6" i="2"/>
  <c r="BK15" i="2"/>
  <c r="BT15" i="2"/>
  <c r="BK18" i="2"/>
  <c r="BT18" i="2"/>
  <c r="BK61" i="2"/>
  <c r="BT61" i="2"/>
  <c r="BK33" i="2"/>
  <c r="BT33" i="2"/>
  <c r="BK50" i="2"/>
  <c r="BT50" i="2"/>
  <c r="BK67" i="2"/>
  <c r="BT67" i="2"/>
  <c r="BK25" i="2"/>
  <c r="BT25" i="2"/>
  <c r="BK34" i="2"/>
  <c r="BT34" i="2"/>
  <c r="BK41" i="2"/>
  <c r="BT41" i="2"/>
  <c r="BK48" i="2"/>
  <c r="BT48" i="2"/>
  <c r="BK56" i="2"/>
  <c r="BT56" i="2"/>
  <c r="BK64" i="2"/>
  <c r="BT64" i="2"/>
  <c r="BN114" i="2"/>
  <c r="BW114" i="2"/>
  <c r="BN109" i="2"/>
  <c r="BW109" i="2"/>
  <c r="BN113" i="2"/>
  <c r="BW113" i="2"/>
  <c r="BJ106" i="2"/>
  <c r="BS106" i="2"/>
  <c r="CF106" i="2"/>
  <c r="BJ111" i="2"/>
  <c r="BS111" i="2"/>
  <c r="CF111" i="2"/>
  <c r="BW84" i="2"/>
  <c r="BN88" i="2"/>
  <c r="BW88" i="2"/>
  <c r="BN91" i="2"/>
  <c r="BW91" i="2"/>
  <c r="BN94" i="2"/>
  <c r="BW94" i="2"/>
  <c r="BJ88" i="2"/>
  <c r="BS88" i="2"/>
  <c r="CF88" i="2"/>
  <c r="BJ92" i="2"/>
  <c r="BS92" i="2"/>
  <c r="CF92" i="2"/>
  <c r="BJ97" i="2"/>
  <c r="BS97" i="2"/>
  <c r="BN41" i="2"/>
  <c r="BW41" i="2"/>
  <c r="BN68" i="2"/>
  <c r="BW68" i="2"/>
  <c r="BN20" i="2"/>
  <c r="BW20" i="2"/>
  <c r="BN36" i="2"/>
  <c r="BW36" i="2"/>
  <c r="BN49" i="2"/>
  <c r="BW49" i="2"/>
  <c r="BN66" i="2"/>
  <c r="BW66" i="2"/>
  <c r="BN34" i="2"/>
  <c r="BW34" i="2"/>
  <c r="BN11" i="2"/>
  <c r="BW11" i="2"/>
  <c r="BN8" i="2"/>
  <c r="BW8" i="2"/>
  <c r="BN16" i="2"/>
  <c r="BW16" i="2"/>
  <c r="BN24" i="2"/>
  <c r="BW24" i="2"/>
  <c r="BN33" i="2"/>
  <c r="BW33" i="2"/>
  <c r="BN42" i="2"/>
  <c r="BW42" i="2"/>
  <c r="BN52" i="2"/>
  <c r="BW52" i="2"/>
  <c r="BN57" i="2"/>
  <c r="BW57" i="2"/>
  <c r="BN65" i="2"/>
  <c r="BW65" i="2"/>
  <c r="BJ20" i="2"/>
  <c r="BS20" i="2"/>
  <c r="CF20" i="2"/>
  <c r="BJ36" i="2"/>
  <c r="CF36" i="2"/>
  <c r="BS36" i="2"/>
  <c r="BJ58" i="2"/>
  <c r="CF58" i="2"/>
  <c r="BS58" i="2"/>
  <c r="BJ6" i="2"/>
  <c r="CF6" i="2"/>
  <c r="BS6" i="2"/>
  <c r="BJ15" i="2"/>
  <c r="CF15" i="2"/>
  <c r="BS15" i="2"/>
  <c r="BJ29" i="2"/>
  <c r="CF29" i="2"/>
  <c r="BS29" i="2"/>
  <c r="BJ45" i="2"/>
  <c r="BS45" i="2"/>
  <c r="CF45" i="2"/>
  <c r="BJ60" i="2"/>
  <c r="BS60" i="2"/>
  <c r="CF60" i="2"/>
  <c r="BJ49" i="2"/>
  <c r="BS49" i="2"/>
  <c r="CF49" i="2"/>
  <c r="BJ12" i="2"/>
  <c r="BS12" i="2"/>
  <c r="CF12" i="2"/>
  <c r="BJ21" i="2"/>
  <c r="BS21" i="2"/>
  <c r="CF21" i="2"/>
  <c r="BJ28" i="2"/>
  <c r="BS28" i="2"/>
  <c r="CF28" i="2"/>
  <c r="BJ38" i="2"/>
  <c r="BS38" i="2"/>
  <c r="CF38" i="2"/>
  <c r="BJ46" i="2"/>
  <c r="CF46" i="2"/>
  <c r="BS46" i="2"/>
  <c r="BJ53" i="2"/>
  <c r="CF53" i="2"/>
  <c r="BS53" i="2"/>
  <c r="BJ61" i="2"/>
  <c r="BS61" i="2"/>
  <c r="CF61" i="2"/>
  <c r="BJ69" i="2"/>
  <c r="BS69" i="2"/>
  <c r="CF69" i="2"/>
  <c r="BM127" i="2"/>
  <c r="BV127" i="2"/>
  <c r="BM126" i="2"/>
  <c r="BV126" i="2"/>
  <c r="BL125" i="2"/>
  <c r="BU125" i="2"/>
  <c r="BO129" i="2"/>
  <c r="BX129" i="2"/>
  <c r="BO128" i="2"/>
  <c r="BX128" i="2"/>
  <c r="BK130" i="2"/>
  <c r="BT130" i="2"/>
  <c r="BK125" i="2"/>
  <c r="BT125" i="2"/>
  <c r="BK122" i="2"/>
  <c r="BT122" i="2"/>
  <c r="BN130" i="2"/>
  <c r="BW130" i="2"/>
  <c r="BN129" i="2"/>
  <c r="BW129" i="2"/>
  <c r="BW121" i="2"/>
  <c r="BJ127" i="2"/>
  <c r="CF127" i="2"/>
  <c r="BS127" i="2"/>
  <c r="BO139" i="2"/>
  <c r="BX139" i="2"/>
  <c r="BO140" i="2"/>
  <c r="BX140" i="2"/>
  <c r="BX136" i="2"/>
  <c r="BK139" i="2"/>
  <c r="BT139" i="2"/>
  <c r="BN145" i="2"/>
  <c r="BW145" i="2"/>
  <c r="BN137" i="2"/>
  <c r="BW137" i="2"/>
  <c r="BJ136" i="2"/>
  <c r="BS136" i="2"/>
  <c r="CF136" i="2"/>
  <c r="BJ139" i="2"/>
  <c r="BS139" i="2"/>
  <c r="BM141" i="2"/>
  <c r="BV141" i="2"/>
  <c r="BM146" i="2"/>
  <c r="BV146" i="2"/>
  <c r="BL141" i="2"/>
  <c r="BU141" i="2"/>
  <c r="BL136" i="2"/>
  <c r="BU136" i="2"/>
  <c r="BJ108" i="2"/>
  <c r="BS108" i="2"/>
  <c r="CF108" i="2"/>
  <c r="BK19" i="2"/>
  <c r="BT19" i="2"/>
  <c r="BM19" i="2"/>
  <c r="BV19" i="2"/>
  <c r="BJ19" i="2"/>
  <c r="BS19" i="2"/>
  <c r="CF19" i="2"/>
  <c r="BM106" i="2"/>
  <c r="BV106" i="2"/>
  <c r="BM111" i="2"/>
  <c r="BV111" i="2"/>
  <c r="BM112" i="2"/>
  <c r="BV112" i="2"/>
  <c r="BM91" i="2"/>
  <c r="BV91" i="2"/>
  <c r="BM93" i="2"/>
  <c r="BV93" i="2"/>
  <c r="BM95" i="2"/>
  <c r="BV95" i="2"/>
  <c r="BM11" i="2"/>
  <c r="BV11" i="2"/>
  <c r="BM20" i="2"/>
  <c r="BV20" i="2"/>
  <c r="BM58" i="2"/>
  <c r="BV58" i="2"/>
  <c r="BM10" i="2"/>
  <c r="BV10" i="2"/>
  <c r="BM18" i="2"/>
  <c r="BV18" i="2"/>
  <c r="BM31" i="2"/>
  <c r="BV31" i="2"/>
  <c r="BM77" i="2"/>
  <c r="BV77" i="2"/>
  <c r="BM29" i="2"/>
  <c r="BV29" i="2"/>
  <c r="BM45" i="2"/>
  <c r="BV45" i="2"/>
  <c r="BM60" i="2"/>
  <c r="BV60" i="2"/>
  <c r="BM23" i="2"/>
  <c r="BV23" i="2"/>
  <c r="BM30" i="2"/>
  <c r="BV30" i="2"/>
  <c r="BM40" i="2"/>
  <c r="BV40" i="2"/>
  <c r="BM47" i="2"/>
  <c r="BV47" i="2"/>
  <c r="BM55" i="2"/>
  <c r="BV55" i="2"/>
  <c r="BM63" i="2"/>
  <c r="BV63" i="2"/>
  <c r="BL106" i="2"/>
  <c r="BU106" i="2"/>
  <c r="BL114" i="2"/>
  <c r="BU114" i="2"/>
  <c r="BL115" i="2"/>
  <c r="BU115" i="2"/>
  <c r="BL89" i="2"/>
  <c r="BU89" i="2"/>
  <c r="BL93" i="2"/>
  <c r="BU93" i="2"/>
  <c r="BL21" i="2"/>
  <c r="BU21" i="2"/>
  <c r="BL47" i="2"/>
  <c r="BU47" i="2"/>
  <c r="BL63" i="2"/>
  <c r="BU63" i="2"/>
  <c r="BL14" i="2"/>
  <c r="BU14" i="2"/>
  <c r="BL26" i="2"/>
  <c r="BU26" i="2"/>
  <c r="BL42" i="2"/>
  <c r="BU42" i="2"/>
  <c r="BL57" i="2"/>
  <c r="BU57" i="2"/>
  <c r="BL40" i="2"/>
  <c r="BU40" i="2"/>
  <c r="BL6" i="2"/>
  <c r="BU6" i="2"/>
  <c r="BL15" i="2"/>
  <c r="BU15" i="2"/>
  <c r="BL78" i="2"/>
  <c r="BU78" i="2"/>
  <c r="BL31" i="2"/>
  <c r="BU31" i="2"/>
  <c r="BL39" i="2"/>
  <c r="BU39" i="2"/>
  <c r="BL77" i="2"/>
  <c r="BU77" i="2"/>
  <c r="BL54" i="2"/>
  <c r="BU54" i="2"/>
  <c r="BL62" i="2"/>
  <c r="BU62" i="2"/>
  <c r="BO105" i="2"/>
  <c r="BX105" i="2"/>
  <c r="BO108" i="2"/>
  <c r="BX108" i="2"/>
  <c r="BO112" i="2"/>
  <c r="BX112" i="2"/>
  <c r="BK114" i="2"/>
  <c r="BT114" i="2"/>
  <c r="BK110" i="2"/>
  <c r="BT110" i="2"/>
  <c r="BK115" i="2"/>
  <c r="BT115" i="2"/>
  <c r="BO87" i="2"/>
  <c r="BX87" i="2"/>
  <c r="BO90" i="2"/>
  <c r="BX90" i="2"/>
  <c r="BO98" i="2"/>
  <c r="BX98" i="2"/>
  <c r="BT84" i="2"/>
  <c r="BK91" i="2"/>
  <c r="BT91" i="2"/>
  <c r="BK94" i="2"/>
  <c r="BT94" i="2"/>
  <c r="BO8" i="2"/>
  <c r="BX8" i="2"/>
  <c r="BO40" i="2"/>
  <c r="BX40" i="2"/>
  <c r="BO55" i="2"/>
  <c r="BX55" i="2"/>
  <c r="BO11" i="2"/>
  <c r="BX11" i="2"/>
  <c r="BO10" i="2"/>
  <c r="BX10" i="2"/>
  <c r="BO21" i="2"/>
  <c r="BX21" i="2"/>
  <c r="BO18" i="2"/>
  <c r="BX18" i="2"/>
  <c r="BO35" i="2"/>
  <c r="BX35" i="2"/>
  <c r="BO52" i="2"/>
  <c r="BX52" i="2"/>
  <c r="BO65" i="2"/>
  <c r="BX65" i="2"/>
  <c r="BO78" i="2"/>
  <c r="BX78" i="2"/>
  <c r="BO31" i="2"/>
  <c r="BX31" i="2"/>
  <c r="BO39" i="2"/>
  <c r="BX39" i="2"/>
  <c r="BO77" i="2"/>
  <c r="BX77" i="2"/>
  <c r="BO54" i="2"/>
  <c r="BX54" i="2"/>
  <c r="BO62" i="2"/>
  <c r="BX62" i="2"/>
  <c r="BK70" i="2"/>
  <c r="BT70" i="2"/>
  <c r="BK12" i="2"/>
  <c r="BT12" i="2"/>
  <c r="BK30" i="2"/>
  <c r="BT30" i="2"/>
  <c r="BK46" i="2"/>
  <c r="BT46" i="2"/>
  <c r="BK9" i="2"/>
  <c r="BT9" i="2"/>
  <c r="BK17" i="2"/>
  <c r="BT17" i="2"/>
  <c r="BK52" i="2"/>
  <c r="BT52" i="2"/>
  <c r="BK21" i="2"/>
  <c r="BT21" i="2"/>
  <c r="BK40" i="2"/>
  <c r="BT40" i="2"/>
  <c r="BK55" i="2"/>
  <c r="BT55" i="2"/>
  <c r="BK20" i="2"/>
  <c r="BT20" i="2"/>
  <c r="BK27" i="2"/>
  <c r="BT27" i="2"/>
  <c r="BK36" i="2"/>
  <c r="BT36" i="2"/>
  <c r="BK43" i="2"/>
  <c r="BT43" i="2"/>
  <c r="BK49" i="2"/>
  <c r="BT49" i="2"/>
  <c r="BK58" i="2"/>
  <c r="BT58" i="2"/>
  <c r="BK66" i="2"/>
  <c r="BT66" i="2"/>
  <c r="BN106" i="2"/>
  <c r="BW106" i="2"/>
  <c r="BN110" i="2"/>
  <c r="BW110" i="2"/>
  <c r="BN115" i="2"/>
  <c r="BW115" i="2"/>
  <c r="BJ112" i="2"/>
  <c r="BS112" i="2"/>
  <c r="CF112" i="2"/>
  <c r="BN85" i="2"/>
  <c r="BW85" i="2"/>
  <c r="BN92" i="2"/>
  <c r="BW92" i="2"/>
  <c r="BN95" i="2"/>
  <c r="BW95" i="2"/>
  <c r="BJ89" i="2"/>
  <c r="CF89" i="2"/>
  <c r="BS89" i="2"/>
  <c r="BJ93" i="2"/>
  <c r="BS93" i="2"/>
  <c r="CF93" i="2"/>
  <c r="BN70" i="2"/>
  <c r="BW70" i="2"/>
  <c r="BN45" i="2"/>
  <c r="BW45" i="2"/>
  <c r="BN6" i="2"/>
  <c r="BW6" i="2"/>
  <c r="BN78" i="2"/>
  <c r="BW78" i="2"/>
  <c r="BN39" i="2"/>
  <c r="BW39" i="2"/>
  <c r="BN54" i="2"/>
  <c r="BW54" i="2"/>
  <c r="BN22" i="2"/>
  <c r="BW22" i="2"/>
  <c r="BN51" i="2"/>
  <c r="BW51" i="2"/>
  <c r="BN13" i="2"/>
  <c r="BW13" i="2"/>
  <c r="BN10" i="2"/>
  <c r="BW10" i="2"/>
  <c r="BN18" i="2"/>
  <c r="BW18" i="2"/>
  <c r="BN26" i="2"/>
  <c r="BW26" i="2"/>
  <c r="BN35" i="2"/>
  <c r="BW35" i="2"/>
  <c r="BN44" i="2"/>
  <c r="BW44" i="2"/>
  <c r="BN50" i="2"/>
  <c r="BW50" i="2"/>
  <c r="BN59" i="2"/>
  <c r="BW59" i="2"/>
  <c r="BN67" i="2"/>
  <c r="BW67" i="2"/>
  <c r="BJ78" i="2"/>
  <c r="CF78" i="2"/>
  <c r="BS78" i="2"/>
  <c r="BJ39" i="2"/>
  <c r="BS39" i="2"/>
  <c r="CF39" i="2"/>
  <c r="BJ62" i="2"/>
  <c r="BS62" i="2"/>
  <c r="CF62" i="2"/>
  <c r="BJ9" i="2"/>
  <c r="CF9" i="2"/>
  <c r="BS9" i="2"/>
  <c r="BJ17" i="2"/>
  <c r="BS17" i="2"/>
  <c r="CF17" i="2"/>
  <c r="BJ34" i="2"/>
  <c r="CF34" i="2"/>
  <c r="BS34" i="2"/>
  <c r="BJ48" i="2"/>
  <c r="BS48" i="2"/>
  <c r="CF48" i="2"/>
  <c r="BJ64" i="2"/>
  <c r="CF64" i="2"/>
  <c r="BS64" i="2"/>
  <c r="BJ70" i="2"/>
  <c r="BS70" i="2"/>
  <c r="CF70" i="2"/>
  <c r="CF14" i="2"/>
  <c r="BS14" i="2"/>
  <c r="BJ23" i="2"/>
  <c r="CF23" i="2"/>
  <c r="BS23" i="2"/>
  <c r="BJ30" i="2"/>
  <c r="CF30" i="2"/>
  <c r="BS30" i="2"/>
  <c r="BJ40" i="2"/>
  <c r="CF40" i="2"/>
  <c r="BS40" i="2"/>
  <c r="BJ47" i="2"/>
  <c r="CF47" i="2"/>
  <c r="BS47" i="2"/>
  <c r="BJ55" i="2"/>
  <c r="BS55" i="2"/>
  <c r="CF55" i="2"/>
  <c r="BJ63" i="2"/>
  <c r="CF63" i="2"/>
  <c r="BS63" i="2"/>
  <c r="BM130" i="2"/>
  <c r="BV130" i="2"/>
  <c r="BM125" i="2"/>
  <c r="BV125" i="2"/>
  <c r="BM124" i="2"/>
  <c r="BV124" i="2"/>
  <c r="BL130" i="2"/>
  <c r="BU130" i="2"/>
  <c r="BL123" i="2"/>
  <c r="BU123" i="2"/>
  <c r="BL124" i="2"/>
  <c r="BU124" i="2"/>
  <c r="BO123" i="2"/>
  <c r="BX123" i="2"/>
  <c r="BO122" i="2"/>
  <c r="BX122" i="2"/>
  <c r="BO130" i="2"/>
  <c r="BX130" i="2"/>
  <c r="BK129" i="2"/>
  <c r="BT129" i="2"/>
  <c r="BK121" i="2"/>
  <c r="BT121" i="2"/>
  <c r="BN125" i="2"/>
  <c r="BW125" i="2"/>
  <c r="BN122" i="2"/>
  <c r="BW122" i="2"/>
  <c r="BJ128" i="2"/>
  <c r="BS128" i="2"/>
  <c r="CF128" i="2"/>
  <c r="BJ123" i="2"/>
  <c r="BS123" i="2"/>
  <c r="CF123" i="2"/>
  <c r="BJ126" i="2"/>
  <c r="BS126" i="2"/>
  <c r="CF126" i="2"/>
  <c r="BO141" i="2"/>
  <c r="BX141" i="2"/>
  <c r="BK136" i="2"/>
  <c r="BT136" i="2"/>
  <c r="BK141" i="2"/>
  <c r="BT141" i="2"/>
  <c r="BN141" i="2"/>
  <c r="BW141" i="2"/>
  <c r="BJ146" i="2"/>
  <c r="BS146" i="2"/>
  <c r="BM140" i="2"/>
  <c r="BV140" i="2"/>
  <c r="BM137" i="2"/>
  <c r="BV137" i="2"/>
  <c r="BL137" i="2"/>
  <c r="BU137" i="2"/>
  <c r="BL145" i="2"/>
  <c r="BU145" i="2"/>
  <c r="BO76" i="2"/>
  <c r="BX76" i="2"/>
  <c r="BN76" i="2"/>
  <c r="BW76" i="2"/>
  <c r="BL76" i="2"/>
  <c r="BU76" i="2"/>
  <c r="BM5" i="2"/>
  <c r="BO5" i="2"/>
  <c r="BO136" i="2"/>
  <c r="BF131" i="2"/>
  <c r="G6" i="15" s="1"/>
  <c r="BM121" i="2"/>
  <c r="BD131" i="2"/>
  <c r="E6" i="15" s="1"/>
  <c r="BO121" i="2"/>
  <c r="BE131" i="2"/>
  <c r="F6" i="15" s="1"/>
  <c r="BN121" i="2"/>
  <c r="BL121" i="2"/>
  <c r="BC131" i="2"/>
  <c r="D6" i="15" s="1"/>
  <c r="BB131" i="2"/>
  <c r="C6" i="15" s="1"/>
  <c r="BA131" i="2"/>
  <c r="BI132" i="2" s="1"/>
  <c r="BD116" i="2"/>
  <c r="E5" i="15" s="1"/>
  <c r="BM105" i="2"/>
  <c r="E4" i="15"/>
  <c r="BM84" i="2"/>
  <c r="BC116" i="2"/>
  <c r="D5" i="15" s="1"/>
  <c r="BM6" i="2"/>
  <c r="BL105" i="2"/>
  <c r="BL84" i="2"/>
  <c r="BJ84" i="2"/>
  <c r="BN5" i="2"/>
  <c r="BN84" i="2"/>
  <c r="BJ5" i="2"/>
  <c r="BF116" i="2"/>
  <c r="G5" i="15" s="1"/>
  <c r="BB116" i="2"/>
  <c r="C5" i="15" s="1"/>
  <c r="BK5" i="2"/>
  <c r="BE116" i="2"/>
  <c r="F5" i="15" s="1"/>
  <c r="BA116" i="2"/>
  <c r="BI117" i="2" s="1"/>
  <c r="BL5" i="2"/>
  <c r="BK84" i="2"/>
  <c r="CA131" i="2" l="1"/>
  <c r="CC131" i="2" s="1"/>
  <c r="CC121" i="2"/>
  <c r="CA79" i="2"/>
  <c r="CA151" i="2"/>
  <c r="CC151" i="2" s="1"/>
  <c r="CF151" i="2"/>
  <c r="CF79" i="2"/>
  <c r="CG151" i="2"/>
  <c r="BO79" i="2"/>
  <c r="Q3" i="15" s="1"/>
  <c r="BN79" i="2"/>
  <c r="P3" i="15" s="1"/>
  <c r="BK151" i="2"/>
  <c r="M7" i="15" s="1"/>
  <c r="BK79" i="2"/>
  <c r="M3" i="15" s="1"/>
  <c r="BN100" i="2"/>
  <c r="P4" i="15" s="1"/>
  <c r="BM100" i="2"/>
  <c r="O4" i="15" s="1"/>
  <c r="BO151" i="2"/>
  <c r="Q7" i="15" s="1"/>
  <c r="BJ151" i="2"/>
  <c r="L7" i="15" s="1"/>
  <c r="BO100" i="2"/>
  <c r="Q4" i="15" s="1"/>
  <c r="BM151" i="2"/>
  <c r="O7" i="15" s="1"/>
  <c r="BJ79" i="2"/>
  <c r="L3" i="15" s="1"/>
  <c r="BN151" i="2"/>
  <c r="P7" i="15" s="1"/>
  <c r="BL79" i="2"/>
  <c r="N3" i="15" s="1"/>
  <c r="BM79" i="2"/>
  <c r="O3" i="15" s="1"/>
  <c r="BL151" i="2"/>
  <c r="N7" i="15" s="1"/>
  <c r="CH125" i="2"/>
  <c r="CH46" i="2"/>
  <c r="CH29" i="2"/>
  <c r="CH109" i="2"/>
  <c r="CH123" i="2"/>
  <c r="BG132" i="2"/>
  <c r="BH132" i="2"/>
  <c r="BH152" i="2"/>
  <c r="BG152" i="2"/>
  <c r="BG80" i="2"/>
  <c r="BH80" i="2"/>
  <c r="BH117" i="2"/>
  <c r="BG117" i="2"/>
  <c r="CH70" i="2"/>
  <c r="CH93" i="2"/>
  <c r="CH136" i="2"/>
  <c r="B6" i="15"/>
  <c r="B7" i="15"/>
  <c r="B3" i="15"/>
  <c r="B5" i="15"/>
  <c r="CH23" i="2"/>
  <c r="CH64" i="2"/>
  <c r="CH121" i="2"/>
  <c r="CH49" i="2"/>
  <c r="CH6" i="2"/>
  <c r="CH20" i="2"/>
  <c r="CH48" i="2"/>
  <c r="CH41" i="2"/>
  <c r="CH34" i="2"/>
  <c r="CH88" i="2"/>
  <c r="CH14" i="2"/>
  <c r="CH36" i="2"/>
  <c r="CH9" i="2"/>
  <c r="CH28" i="2"/>
  <c r="CH40" i="2"/>
  <c r="CH92" i="2"/>
  <c r="CH126" i="2"/>
  <c r="CH25" i="2"/>
  <c r="CH94" i="2"/>
  <c r="CH91" i="2"/>
  <c r="CH106" i="2"/>
  <c r="G11" i="15"/>
  <c r="D10" i="13" s="1"/>
  <c r="F11" i="15"/>
  <c r="E11" i="15"/>
  <c r="CH45" i="2"/>
  <c r="CH62" i="2"/>
  <c r="CH89" i="2"/>
  <c r="CH19" i="2"/>
  <c r="CH61" i="2"/>
  <c r="CH53" i="2"/>
  <c r="CH60" i="2"/>
  <c r="CH58" i="2"/>
  <c r="CH111" i="2"/>
  <c r="CH137" i="2"/>
  <c r="CH59" i="2"/>
  <c r="CH26" i="2"/>
  <c r="CH13" i="2"/>
  <c r="CH5" i="2"/>
  <c r="CH31" i="2"/>
  <c r="CH84" i="2"/>
  <c r="CH130" i="2"/>
  <c r="CH37" i="2"/>
  <c r="CH27" i="2"/>
  <c r="CH17" i="2"/>
  <c r="CH127" i="2"/>
  <c r="CH12" i="2"/>
  <c r="CH15" i="2"/>
  <c r="CH110" i="2"/>
  <c r="CH57" i="2"/>
  <c r="CH33" i="2"/>
  <c r="CH24" i="2"/>
  <c r="CH51" i="2"/>
  <c r="CH11" i="2"/>
  <c r="BC80" i="2"/>
  <c r="BU80" i="2" s="1"/>
  <c r="BB80" i="2"/>
  <c r="BT80" i="2" s="1"/>
  <c r="BE80" i="2"/>
  <c r="BW80" i="2" s="1"/>
  <c r="BA80" i="2"/>
  <c r="BD80" i="2"/>
  <c r="BV80" i="2" s="1"/>
  <c r="BF80" i="2"/>
  <c r="BX80" i="2" s="1"/>
  <c r="CH112" i="2"/>
  <c r="CH18" i="2"/>
  <c r="CH10" i="2"/>
  <c r="CH52" i="2"/>
  <c r="BD132" i="2"/>
  <c r="BV132" i="2" s="1"/>
  <c r="BC132" i="2"/>
  <c r="BU132" i="2" s="1"/>
  <c r="BF132" i="2"/>
  <c r="BX132" i="2" s="1"/>
  <c r="BB132" i="2"/>
  <c r="BT132" i="2" s="1"/>
  <c r="BE132" i="2"/>
  <c r="BW132" i="2" s="1"/>
  <c r="BA132" i="2"/>
  <c r="BS132" i="2" s="1"/>
  <c r="CH63" i="2"/>
  <c r="CH30" i="2"/>
  <c r="CH39" i="2"/>
  <c r="CH78" i="2"/>
  <c r="CH21" i="2"/>
  <c r="CH50" i="2"/>
  <c r="CH56" i="2"/>
  <c r="CH115" i="2"/>
  <c r="CH124" i="2"/>
  <c r="CH65" i="2"/>
  <c r="CH42" i="2"/>
  <c r="CH68" i="2"/>
  <c r="CH22" i="2"/>
  <c r="CH113" i="2"/>
  <c r="BF152" i="2"/>
  <c r="BX152" i="2" s="1"/>
  <c r="BB152" i="2"/>
  <c r="BE152" i="2"/>
  <c r="BW152" i="2" s="1"/>
  <c r="BA152" i="2"/>
  <c r="BD152" i="2"/>
  <c r="BV152" i="2" s="1"/>
  <c r="BC152" i="2"/>
  <c r="BU152" i="2" s="1"/>
  <c r="CH67" i="2"/>
  <c r="CH35" i="2"/>
  <c r="CH71" i="2"/>
  <c r="CH8" i="2"/>
  <c r="BF117" i="2"/>
  <c r="BB117" i="2"/>
  <c r="BE117" i="2"/>
  <c r="BA117" i="2"/>
  <c r="BD117" i="2"/>
  <c r="BC117" i="2"/>
  <c r="CH128" i="2"/>
  <c r="CH55" i="2"/>
  <c r="CH47" i="2"/>
  <c r="CH108" i="2"/>
  <c r="CH69" i="2"/>
  <c r="CH38" i="2"/>
  <c r="CH76" i="2"/>
  <c r="CH122" i="2"/>
  <c r="CH44" i="2"/>
  <c r="CH77" i="2"/>
  <c r="CH54" i="2"/>
  <c r="CH114" i="2"/>
  <c r="CH129" i="2"/>
  <c r="CH66" i="2"/>
  <c r="CH43" i="2"/>
  <c r="CH90" i="2"/>
  <c r="CH105" i="2"/>
  <c r="BN116" i="2"/>
  <c r="P5" i="15" s="1"/>
  <c r="BL131" i="2"/>
  <c r="N6" i="15" s="1"/>
  <c r="BJ131" i="2"/>
  <c r="L6" i="15" s="1"/>
  <c r="BJ116" i="2"/>
  <c r="L5" i="15" s="1"/>
  <c r="BK131" i="2"/>
  <c r="M6" i="15" s="1"/>
  <c r="BO116" i="2"/>
  <c r="Q5" i="15" s="1"/>
  <c r="BK116" i="2"/>
  <c r="M5" i="15" s="1"/>
  <c r="BW116" i="2"/>
  <c r="BW100" i="2"/>
  <c r="BS79" i="2"/>
  <c r="CG116" i="2"/>
  <c r="BU116" i="2"/>
  <c r="BL116" i="2"/>
  <c r="N5" i="15" s="1"/>
  <c r="BN131" i="2"/>
  <c r="P6" i="15" s="1"/>
  <c r="BM131" i="2"/>
  <c r="O6" i="15" s="1"/>
  <c r="BW131" i="2"/>
  <c r="BV79" i="2"/>
  <c r="CF131" i="2"/>
  <c r="BV131" i="2"/>
  <c r="BT79" i="2"/>
  <c r="BT116" i="2"/>
  <c r="BX116" i="2"/>
  <c r="BX79" i="2"/>
  <c r="BU79" i="2"/>
  <c r="BS131" i="2"/>
  <c r="BU131" i="2"/>
  <c r="BV100" i="2"/>
  <c r="BX131" i="2"/>
  <c r="CF116" i="2"/>
  <c r="BM116" i="2"/>
  <c r="O5" i="15" s="1"/>
  <c r="BO131" i="2"/>
  <c r="Q6" i="15" s="1"/>
  <c r="BT131" i="2"/>
  <c r="BW79" i="2"/>
  <c r="BV116" i="2"/>
  <c r="CG131" i="2"/>
  <c r="BS116" i="2"/>
  <c r="BX100" i="2"/>
  <c r="P162" i="2"/>
  <c r="AW162" i="2" s="1"/>
  <c r="BF162" i="2" s="1"/>
  <c r="O162" i="2"/>
  <c r="AV162" i="2" s="1"/>
  <c r="BE162" i="2" s="1"/>
  <c r="P161" i="2"/>
  <c r="AW161" i="2" s="1"/>
  <c r="BF161" i="2" s="1"/>
  <c r="O161" i="2"/>
  <c r="AV161" i="2" s="1"/>
  <c r="BE161" i="2" s="1"/>
  <c r="P182" i="2"/>
  <c r="AW182" i="2" s="1"/>
  <c r="BF182" i="2" s="1"/>
  <c r="O182" i="2"/>
  <c r="AV182" i="2" s="1"/>
  <c r="BE182" i="2" s="1"/>
  <c r="P159" i="2"/>
  <c r="AW159" i="2" s="1"/>
  <c r="BF159" i="2" s="1"/>
  <c r="O159" i="2"/>
  <c r="AV159" i="2" s="1"/>
  <c r="BE159" i="2" s="1"/>
  <c r="M227" i="2"/>
  <c r="AT227" i="2" s="1"/>
  <c r="BC227" i="2" s="1"/>
  <c r="N227" i="2"/>
  <c r="AU227" i="2" s="1"/>
  <c r="BD227" i="2" s="1"/>
  <c r="O228" i="2"/>
  <c r="AV228" i="2" s="1"/>
  <c r="BE228" i="2" s="1"/>
  <c r="P228" i="2"/>
  <c r="AW228" i="2" s="1"/>
  <c r="BF228" i="2" s="1"/>
  <c r="P190" i="2"/>
  <c r="AW190" i="2" s="1"/>
  <c r="BF190" i="2" s="1"/>
  <c r="O190" i="2"/>
  <c r="AV190" i="2" s="1"/>
  <c r="BE190" i="2" s="1"/>
  <c r="N180" i="2"/>
  <c r="M180" i="2"/>
  <c r="M86" i="2"/>
  <c r="AT86" i="2" s="1"/>
  <c r="BC86" i="2" s="1"/>
  <c r="L86" i="2"/>
  <c r="AS86" i="2" s="1"/>
  <c r="BB86" i="2" s="1"/>
  <c r="K86" i="2"/>
  <c r="AR86" i="2" s="1"/>
  <c r="BA86" i="2" s="1"/>
  <c r="CA86" i="2" s="1"/>
  <c r="CC86" i="2" s="1"/>
  <c r="M85" i="2"/>
  <c r="AT85" i="2" s="1"/>
  <c r="L85" i="2"/>
  <c r="AS85" i="2" s="1"/>
  <c r="K85" i="2"/>
  <c r="AR85" i="2" s="1"/>
  <c r="AU222" i="2"/>
  <c r="BD222" i="2" s="1"/>
  <c r="AT222" i="2"/>
  <c r="BC222" i="2" s="1"/>
  <c r="AV195" i="2"/>
  <c r="BE195" i="2" s="1"/>
  <c r="AW195" i="2"/>
  <c r="BF195" i="2" s="1"/>
  <c r="M87" i="2"/>
  <c r="AT87" i="2" s="1"/>
  <c r="BC87" i="2" s="1"/>
  <c r="L87" i="2"/>
  <c r="AS87" i="2" s="1"/>
  <c r="BB87" i="2" s="1"/>
  <c r="K87" i="2"/>
  <c r="AR87" i="2" s="1"/>
  <c r="BA87" i="2" s="1"/>
  <c r="CA87" i="2" s="1"/>
  <c r="CC87" i="2" s="1"/>
  <c r="N205" i="2"/>
  <c r="AU205" i="2" s="1"/>
  <c r="BD205" i="2" s="1"/>
  <c r="M205" i="2"/>
  <c r="AT205" i="2" s="1"/>
  <c r="BC205" i="2" s="1"/>
  <c r="AT95" i="2"/>
  <c r="BC95" i="2" s="1"/>
  <c r="L95" i="2"/>
  <c r="AS95" i="2" s="1"/>
  <c r="BB95" i="2" s="1"/>
  <c r="K95" i="2"/>
  <c r="AR95" i="2" s="1"/>
  <c r="BA95" i="2" s="1"/>
  <c r="CA95" i="2" s="1"/>
  <c r="CC95" i="2" s="1"/>
  <c r="CC79" i="2" l="1"/>
  <c r="CH151" i="2"/>
  <c r="CG270" i="2"/>
  <c r="M243" i="2"/>
  <c r="N243" i="2"/>
  <c r="CH116" i="2"/>
  <c r="AR100" i="2"/>
  <c r="AT100" i="2"/>
  <c r="AS100" i="2"/>
  <c r="O11" i="15"/>
  <c r="E15" i="15" s="1"/>
  <c r="Q11" i="15"/>
  <c r="G15" i="15" s="1"/>
  <c r="D16" i="13" s="1"/>
  <c r="P11" i="15"/>
  <c r="F15" i="15" s="1"/>
  <c r="BU117" i="2"/>
  <c r="BV117" i="2"/>
  <c r="BX117" i="2"/>
  <c r="BW117" i="2"/>
  <c r="BT117" i="2"/>
  <c r="BS117" i="2"/>
  <c r="CH79" i="2"/>
  <c r="BT152" i="2"/>
  <c r="CH131" i="2"/>
  <c r="BS152" i="2"/>
  <c r="BJ95" i="2"/>
  <c r="BS95" i="2"/>
  <c r="CF95" i="2"/>
  <c r="CH95" i="2" s="1"/>
  <c r="BL86" i="2"/>
  <c r="BU86" i="2"/>
  <c r="BL227" i="2"/>
  <c r="BU227" i="2"/>
  <c r="BL95" i="2"/>
  <c r="BU95" i="2"/>
  <c r="BK87" i="2"/>
  <c r="BT87" i="2"/>
  <c r="BM222" i="2"/>
  <c r="BV222" i="2"/>
  <c r="BJ86" i="2"/>
  <c r="CF86" i="2"/>
  <c r="CH86" i="2" s="1"/>
  <c r="BS86" i="2"/>
  <c r="BN228" i="2"/>
  <c r="BW228" i="2"/>
  <c r="BO159" i="2"/>
  <c r="BX159" i="2"/>
  <c r="CH159" i="2"/>
  <c r="BO161" i="2"/>
  <c r="CH161" i="2"/>
  <c r="BX161" i="2"/>
  <c r="BL205" i="2"/>
  <c r="BU205" i="2"/>
  <c r="BL87" i="2"/>
  <c r="BU87" i="2"/>
  <c r="BO195" i="2"/>
  <c r="BX195" i="2"/>
  <c r="CH195" i="2"/>
  <c r="BK86" i="2"/>
  <c r="BT86" i="2"/>
  <c r="BN190" i="2"/>
  <c r="BW190" i="2"/>
  <c r="BM227" i="2"/>
  <c r="BV227" i="2"/>
  <c r="BN182" i="2"/>
  <c r="BW182" i="2"/>
  <c r="BN162" i="2"/>
  <c r="BW162" i="2"/>
  <c r="BM205" i="2"/>
  <c r="BV205" i="2"/>
  <c r="BN195" i="2"/>
  <c r="BW195" i="2"/>
  <c r="BO190" i="2"/>
  <c r="BX190" i="2"/>
  <c r="CH190" i="2"/>
  <c r="BO182" i="2"/>
  <c r="BX182" i="2"/>
  <c r="CH182" i="2"/>
  <c r="BO162" i="2"/>
  <c r="CH162" i="2"/>
  <c r="BX162" i="2"/>
  <c r="BK95" i="2"/>
  <c r="BT95" i="2"/>
  <c r="BJ87" i="2"/>
  <c r="CF87" i="2"/>
  <c r="CH87" i="2" s="1"/>
  <c r="BS87" i="2"/>
  <c r="BL222" i="2"/>
  <c r="BU222" i="2"/>
  <c r="BO228" i="2"/>
  <c r="BX228" i="2"/>
  <c r="CH228" i="2"/>
  <c r="BN159" i="2"/>
  <c r="BW159" i="2"/>
  <c r="BN161" i="2"/>
  <c r="BW161" i="2"/>
  <c r="AT180" i="2"/>
  <c r="AT243" i="2" s="1"/>
  <c r="AU180" i="2"/>
  <c r="AU243" i="2" s="1"/>
  <c r="BC85" i="2"/>
  <c r="BC100" i="2" s="1"/>
  <c r="BB85" i="2"/>
  <c r="BB100" i="2" s="1"/>
  <c r="BA85" i="2"/>
  <c r="BA100" i="2" l="1"/>
  <c r="BI101" i="2" s="1"/>
  <c r="BI268" i="2" s="1"/>
  <c r="CA85" i="2"/>
  <c r="BT85" i="2"/>
  <c r="BT100" i="2" s="1"/>
  <c r="BT265" i="2" s="1"/>
  <c r="CF85" i="2"/>
  <c r="BS85" i="2"/>
  <c r="BS100" i="2" s="1"/>
  <c r="BS265" i="2" s="1"/>
  <c r="BU85" i="2"/>
  <c r="BU100" i="2" s="1"/>
  <c r="AS265" i="2"/>
  <c r="AS263" i="2"/>
  <c r="AR265" i="2"/>
  <c r="AR263" i="2"/>
  <c r="BD180" i="2"/>
  <c r="BD243" i="2" s="1"/>
  <c r="BC180" i="2"/>
  <c r="BC243" i="2" s="1"/>
  <c r="BK85" i="2"/>
  <c r="C4" i="15"/>
  <c r="BJ85" i="2"/>
  <c r="BL85" i="2"/>
  <c r="D4" i="15"/>
  <c r="D11" i="15" s="1"/>
  <c r="O16" i="5"/>
  <c r="O19" i="5" s="1"/>
  <c r="N16" i="5"/>
  <c r="R16" i="5"/>
  <c r="R19" i="5" s="1"/>
  <c r="Q16" i="5"/>
  <c r="O156" i="2"/>
  <c r="P156" i="2"/>
  <c r="O157" i="2"/>
  <c r="AV157" i="2" s="1"/>
  <c r="BE157" i="2" s="1"/>
  <c r="P157" i="2"/>
  <c r="AW157" i="2" s="1"/>
  <c r="BF157" i="2" s="1"/>
  <c r="O158" i="2"/>
  <c r="AV158" i="2" s="1"/>
  <c r="BE158" i="2" s="1"/>
  <c r="P158" i="2"/>
  <c r="AW158" i="2" s="1"/>
  <c r="BF158" i="2" s="1"/>
  <c r="O160" i="2"/>
  <c r="AV160" i="2" s="1"/>
  <c r="BE160" i="2" s="1"/>
  <c r="P160" i="2"/>
  <c r="AW160" i="2" s="1"/>
  <c r="BF160" i="2" s="1"/>
  <c r="O163" i="2"/>
  <c r="AV163" i="2" s="1"/>
  <c r="BE163" i="2" s="1"/>
  <c r="P163" i="2"/>
  <c r="AW163" i="2" s="1"/>
  <c r="BF163" i="2" s="1"/>
  <c r="O165" i="2"/>
  <c r="AV165" i="2" s="1"/>
  <c r="BE165" i="2" s="1"/>
  <c r="P165" i="2"/>
  <c r="AW165" i="2" s="1"/>
  <c r="BF165" i="2" s="1"/>
  <c r="O166" i="2"/>
  <c r="AV166" i="2" s="1"/>
  <c r="BE166" i="2" s="1"/>
  <c r="P166" i="2"/>
  <c r="AW166" i="2" s="1"/>
  <c r="BF166" i="2" s="1"/>
  <c r="O167" i="2"/>
  <c r="AV167" i="2" s="1"/>
  <c r="BE167" i="2" s="1"/>
  <c r="P167" i="2"/>
  <c r="AW167" i="2" s="1"/>
  <c r="BF167" i="2" s="1"/>
  <c r="O168" i="2"/>
  <c r="AV168" i="2" s="1"/>
  <c r="BE168" i="2" s="1"/>
  <c r="P168" i="2"/>
  <c r="AW168" i="2" s="1"/>
  <c r="BF168" i="2" s="1"/>
  <c r="P184" i="2"/>
  <c r="AW184" i="2" s="1"/>
  <c r="BF184" i="2" s="1"/>
  <c r="O184" i="2"/>
  <c r="AV184" i="2" s="1"/>
  <c r="BE184" i="2" s="1"/>
  <c r="P229" i="2"/>
  <c r="AW229" i="2" s="1"/>
  <c r="BF229" i="2" s="1"/>
  <c r="O229" i="2"/>
  <c r="AV229" i="2" s="1"/>
  <c r="BE229" i="2" s="1"/>
  <c r="P242" i="2"/>
  <c r="AW242" i="2" s="1"/>
  <c r="BF242" i="2" s="1"/>
  <c r="O242" i="2"/>
  <c r="AV242" i="2" s="1"/>
  <c r="BE242" i="2" s="1"/>
  <c r="P226" i="2"/>
  <c r="AW226" i="2" s="1"/>
  <c r="BF226" i="2" s="1"/>
  <c r="O226" i="2"/>
  <c r="AV226" i="2" s="1"/>
  <c r="BE226" i="2" s="1"/>
  <c r="P241" i="2"/>
  <c r="AW241" i="2" s="1"/>
  <c r="BF241" i="2" s="1"/>
  <c r="O241" i="2"/>
  <c r="AV241" i="2" s="1"/>
  <c r="BE241" i="2" s="1"/>
  <c r="P225" i="2"/>
  <c r="AW225" i="2" s="1"/>
  <c r="BF225" i="2" s="1"/>
  <c r="O225" i="2"/>
  <c r="AV225" i="2" s="1"/>
  <c r="BE225" i="2" s="1"/>
  <c r="P224" i="2"/>
  <c r="AW224" i="2" s="1"/>
  <c r="BF224" i="2" s="1"/>
  <c r="O224" i="2"/>
  <c r="AV224" i="2" s="1"/>
  <c r="BE224" i="2" s="1"/>
  <c r="AW223" i="2"/>
  <c r="BF223" i="2" s="1"/>
  <c r="AV223" i="2"/>
  <c r="BE223" i="2" s="1"/>
  <c r="P222" i="2"/>
  <c r="AW222" i="2" s="1"/>
  <c r="BF222" i="2" s="1"/>
  <c r="AV222" i="2"/>
  <c r="BE222" i="2" s="1"/>
  <c r="P221" i="2"/>
  <c r="AW221" i="2" s="1"/>
  <c r="BF221" i="2" s="1"/>
  <c r="O221" i="2"/>
  <c r="AV221" i="2" s="1"/>
  <c r="BE221" i="2" s="1"/>
  <c r="P220" i="2"/>
  <c r="AW220" i="2" s="1"/>
  <c r="BF220" i="2" s="1"/>
  <c r="O220" i="2"/>
  <c r="AV220" i="2" s="1"/>
  <c r="BE220" i="2" s="1"/>
  <c r="P219" i="2"/>
  <c r="AW219" i="2" s="1"/>
  <c r="BF219" i="2" s="1"/>
  <c r="O219" i="2"/>
  <c r="AV219" i="2" s="1"/>
  <c r="BE219" i="2" s="1"/>
  <c r="P256" i="2"/>
  <c r="AW256" i="2" s="1"/>
  <c r="BF256" i="2" s="1"/>
  <c r="O256" i="2"/>
  <c r="AV256" i="2" s="1"/>
  <c r="BE256" i="2" s="1"/>
  <c r="P218" i="2"/>
  <c r="AW218" i="2" s="1"/>
  <c r="BF218" i="2" s="1"/>
  <c r="O218" i="2"/>
  <c r="AV218" i="2" s="1"/>
  <c r="BE218" i="2" s="1"/>
  <c r="P217" i="2"/>
  <c r="AW217" i="2" s="1"/>
  <c r="BF217" i="2" s="1"/>
  <c r="O217" i="2"/>
  <c r="AV217" i="2" s="1"/>
  <c r="BE217" i="2" s="1"/>
  <c r="P216" i="2"/>
  <c r="AW216" i="2" s="1"/>
  <c r="BF216" i="2" s="1"/>
  <c r="O216" i="2"/>
  <c r="AV216" i="2" s="1"/>
  <c r="BE216" i="2" s="1"/>
  <c r="P214" i="2"/>
  <c r="AW214" i="2" s="1"/>
  <c r="BF214" i="2" s="1"/>
  <c r="O214" i="2"/>
  <c r="AV214" i="2" s="1"/>
  <c r="BE214" i="2" s="1"/>
  <c r="P213" i="2"/>
  <c r="AW213" i="2" s="1"/>
  <c r="BF213" i="2" s="1"/>
  <c r="O213" i="2"/>
  <c r="AV213" i="2" s="1"/>
  <c r="BE213" i="2" s="1"/>
  <c r="P212" i="2"/>
  <c r="AW212" i="2" s="1"/>
  <c r="BF212" i="2" s="1"/>
  <c r="O212" i="2"/>
  <c r="AV212" i="2" s="1"/>
  <c r="BE212" i="2" s="1"/>
  <c r="P211" i="2"/>
  <c r="AW211" i="2" s="1"/>
  <c r="BF211" i="2" s="1"/>
  <c r="O211" i="2"/>
  <c r="AV211" i="2" s="1"/>
  <c r="BE211" i="2" s="1"/>
  <c r="P210" i="2"/>
  <c r="AW210" i="2" s="1"/>
  <c r="BF210" i="2" s="1"/>
  <c r="O210" i="2"/>
  <c r="AV210" i="2" s="1"/>
  <c r="BE210" i="2" s="1"/>
  <c r="P209" i="2"/>
  <c r="AW209" i="2" s="1"/>
  <c r="BF209" i="2" s="1"/>
  <c r="O209" i="2"/>
  <c r="AV209" i="2" s="1"/>
  <c r="BE209" i="2" s="1"/>
  <c r="P208" i="2"/>
  <c r="AW208" i="2" s="1"/>
  <c r="BF208" i="2" s="1"/>
  <c r="O208" i="2"/>
  <c r="AV208" i="2" s="1"/>
  <c r="BE208" i="2" s="1"/>
  <c r="P207" i="2"/>
  <c r="AW207" i="2" s="1"/>
  <c r="BF207" i="2" s="1"/>
  <c r="O207" i="2"/>
  <c r="AV207" i="2" s="1"/>
  <c r="BE207" i="2" s="1"/>
  <c r="P206" i="2"/>
  <c r="AW206" i="2" s="1"/>
  <c r="BF206" i="2" s="1"/>
  <c r="O206" i="2"/>
  <c r="AV206" i="2" s="1"/>
  <c r="BE206" i="2" s="1"/>
  <c r="P247" i="2"/>
  <c r="O247" i="2"/>
  <c r="P205" i="2"/>
  <c r="AW205" i="2" s="1"/>
  <c r="BF205" i="2" s="1"/>
  <c r="O205" i="2"/>
  <c r="AV205" i="2" s="1"/>
  <c r="BE205" i="2" s="1"/>
  <c r="P204" i="2"/>
  <c r="AW204" i="2" s="1"/>
  <c r="BF204" i="2" s="1"/>
  <c r="O204" i="2"/>
  <c r="AV204" i="2" s="1"/>
  <c r="BE204" i="2" s="1"/>
  <c r="P203" i="2"/>
  <c r="AW203" i="2" s="1"/>
  <c r="BF203" i="2" s="1"/>
  <c r="O203" i="2"/>
  <c r="AV203" i="2" s="1"/>
  <c r="BE203" i="2" s="1"/>
  <c r="P202" i="2"/>
  <c r="AW202" i="2" s="1"/>
  <c r="BF202" i="2" s="1"/>
  <c r="O202" i="2"/>
  <c r="AV202" i="2" s="1"/>
  <c r="BE202" i="2" s="1"/>
  <c r="P201" i="2"/>
  <c r="AW201" i="2" s="1"/>
  <c r="BF201" i="2" s="1"/>
  <c r="O201" i="2"/>
  <c r="AV201" i="2" s="1"/>
  <c r="BE201" i="2" s="1"/>
  <c r="P259" i="2"/>
  <c r="AW259" i="2" s="1"/>
  <c r="BF259" i="2" s="1"/>
  <c r="O259" i="2"/>
  <c r="AV259" i="2" s="1"/>
  <c r="BE259" i="2" s="1"/>
  <c r="P200" i="2"/>
  <c r="AW200" i="2" s="1"/>
  <c r="BF200" i="2" s="1"/>
  <c r="O200" i="2"/>
  <c r="AV200" i="2" s="1"/>
  <c r="BE200" i="2" s="1"/>
  <c r="P199" i="2"/>
  <c r="AW199" i="2" s="1"/>
  <c r="BF199" i="2" s="1"/>
  <c r="AV199" i="2"/>
  <c r="BE199" i="2" s="1"/>
  <c r="P198" i="2"/>
  <c r="AW198" i="2" s="1"/>
  <c r="BF198" i="2" s="1"/>
  <c r="O198" i="2"/>
  <c r="AV198" i="2" s="1"/>
  <c r="BE198" i="2" s="1"/>
  <c r="P197" i="2"/>
  <c r="AW197" i="2" s="1"/>
  <c r="BF197" i="2" s="1"/>
  <c r="O197" i="2"/>
  <c r="AV197" i="2" s="1"/>
  <c r="BE197" i="2" s="1"/>
  <c r="AW255" i="2"/>
  <c r="BF255" i="2" s="1"/>
  <c r="AV255" i="2"/>
  <c r="BE255" i="2" s="1"/>
  <c r="P196" i="2"/>
  <c r="AW196" i="2" s="1"/>
  <c r="BF196" i="2" s="1"/>
  <c r="O196" i="2"/>
  <c r="AV196" i="2" s="1"/>
  <c r="BE196" i="2" s="1"/>
  <c r="P194" i="2"/>
  <c r="AW194" i="2" s="1"/>
  <c r="BF194" i="2" s="1"/>
  <c r="O194" i="2"/>
  <c r="AV194" i="2" s="1"/>
  <c r="BE194" i="2" s="1"/>
  <c r="P258" i="2"/>
  <c r="AW258" i="2" s="1"/>
  <c r="BF258" i="2" s="1"/>
  <c r="O258" i="2"/>
  <c r="AV258" i="2" s="1"/>
  <c r="BE258" i="2" s="1"/>
  <c r="P189" i="2"/>
  <c r="AW189" i="2" s="1"/>
  <c r="BF189" i="2" s="1"/>
  <c r="O189" i="2"/>
  <c r="AV189" i="2" s="1"/>
  <c r="BE189" i="2" s="1"/>
  <c r="P248" i="2"/>
  <c r="AW248" i="2" s="1"/>
  <c r="BF248" i="2" s="1"/>
  <c r="BO248" i="2" s="1"/>
  <c r="O248" i="2"/>
  <c r="AV248" i="2" s="1"/>
  <c r="BE248" i="2" s="1"/>
  <c r="BN248" i="2" s="1"/>
  <c r="P188" i="2"/>
  <c r="AW188" i="2" s="1"/>
  <c r="BF188" i="2" s="1"/>
  <c r="O188" i="2"/>
  <c r="AV188" i="2" s="1"/>
  <c r="BE188" i="2" s="1"/>
  <c r="P187" i="2"/>
  <c r="AW187" i="2" s="1"/>
  <c r="BF187" i="2" s="1"/>
  <c r="O187" i="2"/>
  <c r="AV187" i="2" s="1"/>
  <c r="BE187" i="2" s="1"/>
  <c r="P257" i="2"/>
  <c r="AW257" i="2" s="1"/>
  <c r="BF257" i="2" s="1"/>
  <c r="O257" i="2"/>
  <c r="AV257" i="2" s="1"/>
  <c r="BE257" i="2" s="1"/>
  <c r="P186" i="2"/>
  <c r="AW186" i="2" s="1"/>
  <c r="BF186" i="2" s="1"/>
  <c r="O186" i="2"/>
  <c r="AV186" i="2" s="1"/>
  <c r="BE186" i="2" s="1"/>
  <c r="P185" i="2"/>
  <c r="AW185" i="2" s="1"/>
  <c r="BF185" i="2" s="1"/>
  <c r="O185" i="2"/>
  <c r="AV185" i="2" s="1"/>
  <c r="BE185" i="2" s="1"/>
  <c r="P183" i="2"/>
  <c r="AW183" i="2" s="1"/>
  <c r="BF183" i="2" s="1"/>
  <c r="O183" i="2"/>
  <c r="AV183" i="2" s="1"/>
  <c r="BE183" i="2" s="1"/>
  <c r="P233" i="2"/>
  <c r="AW233" i="2" s="1"/>
  <c r="O233" i="2"/>
  <c r="AV233" i="2" s="1"/>
  <c r="AW181" i="2"/>
  <c r="BF181" i="2" s="1"/>
  <c r="AV181" i="2"/>
  <c r="BE181" i="2" s="1"/>
  <c r="P180" i="2"/>
  <c r="AW180" i="2" s="1"/>
  <c r="BF180" i="2" s="1"/>
  <c r="AV180" i="2"/>
  <c r="BE180" i="2" s="1"/>
  <c r="P179" i="2"/>
  <c r="AW179" i="2" s="1"/>
  <c r="BF179" i="2" s="1"/>
  <c r="O179" i="2"/>
  <c r="AV179" i="2" s="1"/>
  <c r="BE179" i="2" s="1"/>
  <c r="P178" i="2"/>
  <c r="AW178" i="2" s="1"/>
  <c r="BF178" i="2" s="1"/>
  <c r="O178" i="2"/>
  <c r="AV178" i="2" s="1"/>
  <c r="BE178" i="2" s="1"/>
  <c r="P177" i="2"/>
  <c r="AW177" i="2" s="1"/>
  <c r="BF177" i="2" s="1"/>
  <c r="O177" i="2"/>
  <c r="AV177" i="2" s="1"/>
  <c r="BE177" i="2" s="1"/>
  <c r="P176" i="2"/>
  <c r="AW176" i="2" s="1"/>
  <c r="BF176" i="2" s="1"/>
  <c r="O176" i="2"/>
  <c r="AV176" i="2" s="1"/>
  <c r="BE176" i="2" s="1"/>
  <c r="P175" i="2"/>
  <c r="AW175" i="2" s="1"/>
  <c r="BF175" i="2" s="1"/>
  <c r="O175" i="2"/>
  <c r="AV175" i="2" s="1"/>
  <c r="BE175" i="2" s="1"/>
  <c r="P174" i="2"/>
  <c r="AW174" i="2" s="1"/>
  <c r="BF174" i="2" s="1"/>
  <c r="O174" i="2"/>
  <c r="AV174" i="2" s="1"/>
  <c r="BE174" i="2" s="1"/>
  <c r="P173" i="2"/>
  <c r="AW173" i="2" s="1"/>
  <c r="BF173" i="2" s="1"/>
  <c r="O173" i="2"/>
  <c r="AV173" i="2" s="1"/>
  <c r="BE173" i="2" s="1"/>
  <c r="P172" i="2"/>
  <c r="AW172" i="2" s="1"/>
  <c r="BF172" i="2" s="1"/>
  <c r="O172" i="2"/>
  <c r="AV172" i="2" s="1"/>
  <c r="BE172" i="2" s="1"/>
  <c r="P171" i="2"/>
  <c r="AW171" i="2" s="1"/>
  <c r="BF171" i="2" s="1"/>
  <c r="O171" i="2"/>
  <c r="AV171" i="2" s="1"/>
  <c r="BE171" i="2" s="1"/>
  <c r="P170" i="2"/>
  <c r="AW170" i="2" s="1"/>
  <c r="BF170" i="2" s="1"/>
  <c r="O170" i="2"/>
  <c r="AV170" i="2" s="1"/>
  <c r="BE170" i="2" s="1"/>
  <c r="P169" i="2"/>
  <c r="AW169" i="2" s="1"/>
  <c r="BF169" i="2" s="1"/>
  <c r="AV169" i="2"/>
  <c r="BE169" i="2" s="1"/>
  <c r="CC85" i="2" l="1"/>
  <c r="CA100" i="2"/>
  <c r="CH85" i="2"/>
  <c r="CF100" i="2"/>
  <c r="AW247" i="2"/>
  <c r="AW260" i="2" s="1"/>
  <c r="P260" i="2"/>
  <c r="O243" i="2"/>
  <c r="AV247" i="2"/>
  <c r="AV260" i="2" s="1"/>
  <c r="O260" i="2"/>
  <c r="P243" i="2"/>
  <c r="BL100" i="2"/>
  <c r="N4" i="15" s="1"/>
  <c r="N11" i="15" s="1"/>
  <c r="D15" i="15" s="1"/>
  <c r="BJ100" i="2"/>
  <c r="L4" i="15" s="1"/>
  <c r="BK100" i="2"/>
  <c r="M4" i="15" s="1"/>
  <c r="M11" i="15" s="1"/>
  <c r="BF247" i="2"/>
  <c r="BE233" i="2"/>
  <c r="BN233" i="2" s="1"/>
  <c r="BF233" i="2"/>
  <c r="BO233" i="2" s="1"/>
  <c r="BH101" i="2"/>
  <c r="BH268" i="2" s="1"/>
  <c r="BG101" i="2"/>
  <c r="BG268" i="2" s="1"/>
  <c r="B4" i="15"/>
  <c r="B9" i="15" s="1"/>
  <c r="C9" i="15"/>
  <c r="C11" i="15"/>
  <c r="BT272" i="2"/>
  <c r="BS272" i="2"/>
  <c r="BD101" i="2"/>
  <c r="BV101" i="2" s="1"/>
  <c r="BC101" i="2"/>
  <c r="BU101" i="2" s="1"/>
  <c r="BF101" i="2"/>
  <c r="BX101" i="2" s="1"/>
  <c r="BB101" i="2"/>
  <c r="BB268" i="2" s="1"/>
  <c r="BE101" i="2"/>
  <c r="BW101" i="2" s="1"/>
  <c r="BA101" i="2"/>
  <c r="BA268" i="2" s="1"/>
  <c r="BA269" i="2" s="1"/>
  <c r="P16" i="5"/>
  <c r="N19" i="5"/>
  <c r="P19" i="5" s="1"/>
  <c r="S16" i="5"/>
  <c r="Q19" i="5"/>
  <c r="S19" i="5" s="1"/>
  <c r="BO171" i="2"/>
  <c r="BX171" i="2"/>
  <c r="CH171" i="2"/>
  <c r="BO175" i="2"/>
  <c r="CH175" i="2"/>
  <c r="BX175" i="2"/>
  <c r="BO179" i="2"/>
  <c r="CH179" i="2"/>
  <c r="BX179" i="2"/>
  <c r="BO183" i="2"/>
  <c r="BX183" i="2"/>
  <c r="CH183" i="2"/>
  <c r="BO187" i="2"/>
  <c r="CH187" i="2"/>
  <c r="BX187" i="2"/>
  <c r="BO258" i="2"/>
  <c r="BX258" i="2"/>
  <c r="CH258" i="2"/>
  <c r="BO196" i="2"/>
  <c r="CH196" i="2"/>
  <c r="BX196" i="2"/>
  <c r="BO197" i="2"/>
  <c r="CH197" i="2"/>
  <c r="BX197" i="2"/>
  <c r="BO199" i="2"/>
  <c r="CH199" i="2"/>
  <c r="BX199" i="2"/>
  <c r="BO259" i="2"/>
  <c r="CH259" i="2"/>
  <c r="BX259" i="2"/>
  <c r="BO202" i="2"/>
  <c r="CH202" i="2"/>
  <c r="BX202" i="2"/>
  <c r="BO204" i="2"/>
  <c r="CH204" i="2"/>
  <c r="BX204" i="2"/>
  <c r="BO207" i="2"/>
  <c r="CH207" i="2"/>
  <c r="BX207" i="2"/>
  <c r="BO209" i="2"/>
  <c r="CH209" i="2"/>
  <c r="BX209" i="2"/>
  <c r="BO211" i="2"/>
  <c r="CH211" i="2"/>
  <c r="BX211" i="2"/>
  <c r="BO213" i="2"/>
  <c r="BX213" i="2"/>
  <c r="CH213" i="2"/>
  <c r="BO217" i="2"/>
  <c r="BX217" i="2"/>
  <c r="CH217" i="2"/>
  <c r="BO256" i="2"/>
  <c r="BX256" i="2"/>
  <c r="CH256" i="2"/>
  <c r="BO220" i="2"/>
  <c r="CH220" i="2"/>
  <c r="BX220" i="2"/>
  <c r="BO222" i="2"/>
  <c r="BX222" i="2"/>
  <c r="CH222" i="2"/>
  <c r="BO224" i="2"/>
  <c r="CH224" i="2"/>
  <c r="BX224" i="2"/>
  <c r="BO241" i="2"/>
  <c r="BX241" i="2"/>
  <c r="BO242" i="2"/>
  <c r="BX242" i="2"/>
  <c r="BN168" i="2"/>
  <c r="BW168" i="2"/>
  <c r="BN166" i="2"/>
  <c r="BW166" i="2"/>
  <c r="BN163" i="2"/>
  <c r="BW163" i="2"/>
  <c r="BN157" i="2"/>
  <c r="BW157" i="2"/>
  <c r="BV180" i="2"/>
  <c r="BV243" i="2" s="1"/>
  <c r="BV265" i="2" s="1"/>
  <c r="BN170" i="2"/>
  <c r="BW170" i="2"/>
  <c r="BN172" i="2"/>
  <c r="BW172" i="2"/>
  <c r="BN174" i="2"/>
  <c r="BW174" i="2"/>
  <c r="BN176" i="2"/>
  <c r="BW176" i="2"/>
  <c r="BN178" i="2"/>
  <c r="BW178" i="2"/>
  <c r="BN180" i="2"/>
  <c r="BW180" i="2"/>
  <c r="BN185" i="2"/>
  <c r="BW185" i="2"/>
  <c r="BN257" i="2"/>
  <c r="BW257" i="2"/>
  <c r="BN188" i="2"/>
  <c r="BW188" i="2"/>
  <c r="BN189" i="2"/>
  <c r="BW189" i="2"/>
  <c r="BN194" i="2"/>
  <c r="BW194" i="2"/>
  <c r="BN255" i="2"/>
  <c r="BW255" i="2"/>
  <c r="BN198" i="2"/>
  <c r="BW198" i="2"/>
  <c r="BN200" i="2"/>
  <c r="BW200" i="2"/>
  <c r="BN201" i="2"/>
  <c r="BW201" i="2"/>
  <c r="BN203" i="2"/>
  <c r="BW203" i="2"/>
  <c r="BN205" i="2"/>
  <c r="BW205" i="2"/>
  <c r="BN206" i="2"/>
  <c r="BW206" i="2"/>
  <c r="BN208" i="2"/>
  <c r="BW208" i="2"/>
  <c r="BN210" i="2"/>
  <c r="BW210" i="2"/>
  <c r="BN212" i="2"/>
  <c r="BW212" i="2"/>
  <c r="BN214" i="2"/>
  <c r="BW214" i="2"/>
  <c r="BN216" i="2"/>
  <c r="BW216" i="2"/>
  <c r="BN218" i="2"/>
  <c r="BW218" i="2"/>
  <c r="BN219" i="2"/>
  <c r="BW219" i="2"/>
  <c r="BN221" i="2"/>
  <c r="BW221" i="2"/>
  <c r="BN223" i="2"/>
  <c r="BW223" i="2"/>
  <c r="BN225" i="2"/>
  <c r="BW225" i="2"/>
  <c r="BN226" i="2"/>
  <c r="BW226" i="2"/>
  <c r="BN229" i="2"/>
  <c r="BW229" i="2"/>
  <c r="BN184" i="2"/>
  <c r="BW184" i="2"/>
  <c r="BO167" i="2"/>
  <c r="CH167" i="2"/>
  <c r="BX167" i="2"/>
  <c r="BO165" i="2"/>
  <c r="CH165" i="2"/>
  <c r="BX165" i="2"/>
  <c r="BO160" i="2"/>
  <c r="BX160" i="2"/>
  <c r="CH160" i="2"/>
  <c r="BO158" i="2"/>
  <c r="CH158" i="2"/>
  <c r="BX158" i="2"/>
  <c r="BO169" i="2"/>
  <c r="CH169" i="2"/>
  <c r="BX169" i="2"/>
  <c r="BO173" i="2"/>
  <c r="CH173" i="2"/>
  <c r="BX173" i="2"/>
  <c r="BO177" i="2"/>
  <c r="CH177" i="2"/>
  <c r="BX177" i="2"/>
  <c r="BO181" i="2"/>
  <c r="CH181" i="2"/>
  <c r="BX181" i="2"/>
  <c r="BO186" i="2"/>
  <c r="CH186" i="2"/>
  <c r="BX186" i="2"/>
  <c r="BO170" i="2"/>
  <c r="CH170" i="2"/>
  <c r="BX170" i="2"/>
  <c r="BO172" i="2"/>
  <c r="CH172" i="2"/>
  <c r="BX172" i="2"/>
  <c r="BO174" i="2"/>
  <c r="BX174" i="2"/>
  <c r="CH174" i="2"/>
  <c r="BO176" i="2"/>
  <c r="BX176" i="2"/>
  <c r="CH176" i="2"/>
  <c r="BO178" i="2"/>
  <c r="CH178" i="2"/>
  <c r="BX178" i="2"/>
  <c r="BO180" i="2"/>
  <c r="CH180" i="2"/>
  <c r="BX180" i="2"/>
  <c r="BO185" i="2"/>
  <c r="CH185" i="2"/>
  <c r="BX185" i="2"/>
  <c r="BO257" i="2"/>
  <c r="BX257" i="2"/>
  <c r="CH257" i="2"/>
  <c r="BO188" i="2"/>
  <c r="BX188" i="2"/>
  <c r="CH188" i="2"/>
  <c r="BO189" i="2"/>
  <c r="CH189" i="2"/>
  <c r="BX189" i="2"/>
  <c r="BO194" i="2"/>
  <c r="BX194" i="2"/>
  <c r="CH194" i="2"/>
  <c r="BO255" i="2"/>
  <c r="BX255" i="2"/>
  <c r="CH255" i="2"/>
  <c r="BO198" i="2"/>
  <c r="BX198" i="2"/>
  <c r="CH198" i="2"/>
  <c r="BO200" i="2"/>
  <c r="CH200" i="2"/>
  <c r="BX200" i="2"/>
  <c r="BO201" i="2"/>
  <c r="CH201" i="2"/>
  <c r="BX201" i="2"/>
  <c r="BO203" i="2"/>
  <c r="CH203" i="2"/>
  <c r="BX203" i="2"/>
  <c r="BO205" i="2"/>
  <c r="BX205" i="2"/>
  <c r="CH205" i="2"/>
  <c r="BO206" i="2"/>
  <c r="CH206" i="2"/>
  <c r="BX206" i="2"/>
  <c r="BO208" i="2"/>
  <c r="CH208" i="2"/>
  <c r="BX208" i="2"/>
  <c r="BO210" i="2"/>
  <c r="BX210" i="2"/>
  <c r="CH210" i="2"/>
  <c r="BO212" i="2"/>
  <c r="CH212" i="2"/>
  <c r="BX212" i="2"/>
  <c r="BO214" i="2"/>
  <c r="CH214" i="2"/>
  <c r="BX214" i="2"/>
  <c r="BO216" i="2"/>
  <c r="BX216" i="2"/>
  <c r="CH216" i="2"/>
  <c r="BO218" i="2"/>
  <c r="CH218" i="2"/>
  <c r="BX218" i="2"/>
  <c r="BO219" i="2"/>
  <c r="CH219" i="2"/>
  <c r="BX219" i="2"/>
  <c r="BO221" i="2"/>
  <c r="CH221" i="2"/>
  <c r="BX221" i="2"/>
  <c r="BO223" i="2"/>
  <c r="BX223" i="2"/>
  <c r="CH223" i="2"/>
  <c r="BO225" i="2"/>
  <c r="CH225" i="2"/>
  <c r="BX225" i="2"/>
  <c r="BO226" i="2"/>
  <c r="BX226" i="2"/>
  <c r="CH226" i="2"/>
  <c r="BO229" i="2"/>
  <c r="BX229" i="2"/>
  <c r="CH229" i="2"/>
  <c r="BO184" i="2"/>
  <c r="CH184" i="2"/>
  <c r="BX184" i="2"/>
  <c r="BN167" i="2"/>
  <c r="BW167" i="2"/>
  <c r="BN165" i="2"/>
  <c r="BW165" i="2"/>
  <c r="BN160" i="2"/>
  <c r="BW160" i="2"/>
  <c r="BN158" i="2"/>
  <c r="BW158" i="2"/>
  <c r="BU180" i="2"/>
  <c r="BU243" i="2" s="1"/>
  <c r="BU265" i="2" s="1"/>
  <c r="BN169" i="2"/>
  <c r="BW169" i="2"/>
  <c r="BN171" i="2"/>
  <c r="BW171" i="2"/>
  <c r="BN173" i="2"/>
  <c r="BW173" i="2"/>
  <c r="BN175" i="2"/>
  <c r="BW175" i="2"/>
  <c r="BN177" i="2"/>
  <c r="BW177" i="2"/>
  <c r="BN179" i="2"/>
  <c r="BW179" i="2"/>
  <c r="BN181" i="2"/>
  <c r="BW181" i="2"/>
  <c r="BN183" i="2"/>
  <c r="BW183" i="2"/>
  <c r="BN186" i="2"/>
  <c r="BW186" i="2"/>
  <c r="BN187" i="2"/>
  <c r="BW187" i="2"/>
  <c r="BN258" i="2"/>
  <c r="BW258" i="2"/>
  <c r="BN196" i="2"/>
  <c r="BW196" i="2"/>
  <c r="BN197" i="2"/>
  <c r="BW197" i="2"/>
  <c r="BN199" i="2"/>
  <c r="BW199" i="2"/>
  <c r="BN259" i="2"/>
  <c r="BW259" i="2"/>
  <c r="BN202" i="2"/>
  <c r="BW202" i="2"/>
  <c r="BN204" i="2"/>
  <c r="BW204" i="2"/>
  <c r="BN207" i="2"/>
  <c r="BW207" i="2"/>
  <c r="BN209" i="2"/>
  <c r="BW209" i="2"/>
  <c r="BN211" i="2"/>
  <c r="BW211" i="2"/>
  <c r="BN213" i="2"/>
  <c r="BW213" i="2"/>
  <c r="BN217" i="2"/>
  <c r="BW217" i="2"/>
  <c r="BN256" i="2"/>
  <c r="BW256" i="2"/>
  <c r="BN220" i="2"/>
  <c r="BW220" i="2"/>
  <c r="BN222" i="2"/>
  <c r="BW222" i="2"/>
  <c r="BN224" i="2"/>
  <c r="BW224" i="2"/>
  <c r="BN241" i="2"/>
  <c r="BW241" i="2"/>
  <c r="BN242" i="2"/>
  <c r="BW242" i="2"/>
  <c r="BO168" i="2"/>
  <c r="BX168" i="2"/>
  <c r="CH168" i="2"/>
  <c r="BO166" i="2"/>
  <c r="CH166" i="2"/>
  <c r="BX166" i="2"/>
  <c r="BO163" i="2"/>
  <c r="CH163" i="2"/>
  <c r="BX163" i="2"/>
  <c r="BO157" i="2"/>
  <c r="BX157" i="2"/>
  <c r="CH157" i="2"/>
  <c r="BA265" i="2"/>
  <c r="BA263" i="2"/>
  <c r="AT265" i="2"/>
  <c r="AT263" i="2"/>
  <c r="BB265" i="2"/>
  <c r="C3" i="10" s="1"/>
  <c r="BB263" i="2"/>
  <c r="AU265" i="2"/>
  <c r="AU263" i="2"/>
  <c r="BK265" i="2"/>
  <c r="C18" i="10" s="1"/>
  <c r="BK263" i="2"/>
  <c r="AW156" i="2"/>
  <c r="AW243" i="2" s="1"/>
  <c r="BL180" i="2"/>
  <c r="BL243" i="2" s="1"/>
  <c r="AV156" i="2"/>
  <c r="AV243" i="2" s="1"/>
  <c r="BM180" i="2"/>
  <c r="CC100" i="2" l="1"/>
  <c r="CA265" i="2"/>
  <c r="CA270" i="2"/>
  <c r="CA272" i="2" s="1"/>
  <c r="CF270" i="2"/>
  <c r="CF272" i="2" s="1"/>
  <c r="CF265" i="2"/>
  <c r="BE247" i="2"/>
  <c r="BE260" i="2" s="1"/>
  <c r="BE261" i="2" s="1"/>
  <c r="BW261" i="2" s="1"/>
  <c r="CH100" i="2"/>
  <c r="CH270" i="2" s="1"/>
  <c r="BJ263" i="2"/>
  <c r="BJ265" i="2"/>
  <c r="B18" i="10" s="1"/>
  <c r="M9" i="15"/>
  <c r="L9" i="15"/>
  <c r="L11" i="15"/>
  <c r="BM243" i="2"/>
  <c r="BM265" i="2" s="1"/>
  <c r="E18" i="10" s="1"/>
  <c r="BO247" i="2"/>
  <c r="BO260" i="2" s="1"/>
  <c r="BF260" i="2"/>
  <c r="BF261" i="2" s="1"/>
  <c r="BX261" i="2" s="1"/>
  <c r="B11" i="15"/>
  <c r="C10" i="13" s="1"/>
  <c r="C23" i="10"/>
  <c r="C67" i="10" s="1"/>
  <c r="BC244" i="2"/>
  <c r="D8" i="15"/>
  <c r="D9" i="15" s="1"/>
  <c r="BB269" i="2"/>
  <c r="C12" i="13"/>
  <c r="H12" i="13" s="1"/>
  <c r="B3" i="10"/>
  <c r="Q3" i="10" s="1"/>
  <c r="BD244" i="2"/>
  <c r="E8" i="15"/>
  <c r="E9" i="15" s="1"/>
  <c r="BL263" i="2"/>
  <c r="N8" i="15"/>
  <c r="N9" i="15" s="1"/>
  <c r="C15" i="15"/>
  <c r="BU272" i="2"/>
  <c r="BT101" i="2"/>
  <c r="BT268" i="2" s="1"/>
  <c r="BV272" i="2"/>
  <c r="BS101" i="2"/>
  <c r="BS268" i="2" s="1"/>
  <c r="BS271" i="2" s="1"/>
  <c r="AJ15" i="5"/>
  <c r="AJ20" i="5" s="1"/>
  <c r="G20" i="10"/>
  <c r="H23" i="10" s="1"/>
  <c r="H67" i="10" s="1"/>
  <c r="AJ7" i="5"/>
  <c r="AJ12" i="5" s="1"/>
  <c r="G5" i="10"/>
  <c r="AI15" i="5"/>
  <c r="AI20" i="5" s="1"/>
  <c r="F20" i="10"/>
  <c r="AI7" i="5"/>
  <c r="AI12" i="5" s="1"/>
  <c r="F5" i="10"/>
  <c r="BC265" i="2"/>
  <c r="D3" i="10" s="1"/>
  <c r="BC263" i="2"/>
  <c r="BL265" i="2"/>
  <c r="D18" i="10" s="1"/>
  <c r="BD265" i="2"/>
  <c r="E3" i="10" s="1"/>
  <c r="BD263" i="2"/>
  <c r="BE156" i="2"/>
  <c r="BE243" i="2" s="1"/>
  <c r="BF156" i="2"/>
  <c r="BF243" i="2" s="1"/>
  <c r="CC270" i="2" l="1"/>
  <c r="CC272" i="2" s="1"/>
  <c r="CC265" i="2"/>
  <c r="BN247" i="2"/>
  <c r="BN260" i="2" s="1"/>
  <c r="O18" i="10"/>
  <c r="Q18" i="10"/>
  <c r="P18" i="10"/>
  <c r="B23" i="10"/>
  <c r="C19" i="13"/>
  <c r="C21" i="13" s="1"/>
  <c r="H21" i="13" s="1"/>
  <c r="O8" i="15"/>
  <c r="O9" i="15" s="1"/>
  <c r="BM263" i="2"/>
  <c r="O3" i="10"/>
  <c r="P3" i="10"/>
  <c r="B15" i="15"/>
  <c r="C16" i="13" s="1"/>
  <c r="G10" i="13"/>
  <c r="H10" i="13"/>
  <c r="D23" i="10"/>
  <c r="D67" i="10" s="1"/>
  <c r="E23" i="10"/>
  <c r="E67" i="10" s="1"/>
  <c r="BV244" i="2"/>
  <c r="BV268" i="2" s="1"/>
  <c r="BV271" i="2" s="1"/>
  <c r="BD268" i="2"/>
  <c r="BU244" i="2"/>
  <c r="BU268" i="2" s="1"/>
  <c r="BU271" i="2" s="1"/>
  <c r="BC268" i="2"/>
  <c r="BC269" i="2" s="1"/>
  <c r="BT269" i="2"/>
  <c r="BT271" i="2"/>
  <c r="BW156" i="2"/>
  <c r="BW243" i="2" s="1"/>
  <c r="BW265" i="2" s="1"/>
  <c r="BX156" i="2"/>
  <c r="BX243" i="2" s="1"/>
  <c r="BX265" i="2" s="1"/>
  <c r="AV265" i="2"/>
  <c r="AV263" i="2"/>
  <c r="AW265" i="2"/>
  <c r="AW263" i="2"/>
  <c r="BO156" i="2"/>
  <c r="BN156" i="2"/>
  <c r="Q23" i="10" l="1"/>
  <c r="P23" i="10"/>
  <c r="K25" i="10"/>
  <c r="M68" i="10" s="1"/>
  <c r="J25" i="10"/>
  <c r="L68" i="10" s="1"/>
  <c r="O23" i="10"/>
  <c r="B67" i="10"/>
  <c r="H19" i="13"/>
  <c r="BN243" i="2"/>
  <c r="BN265" i="2" s="1"/>
  <c r="F18" i="10" s="1"/>
  <c r="BO243" i="2"/>
  <c r="Q8" i="15" s="1"/>
  <c r="Q9" i="15" s="1"/>
  <c r="G16" i="13"/>
  <c r="H16" i="13"/>
  <c r="BE244" i="2"/>
  <c r="BE268" i="2" s="1"/>
  <c r="F8" i="15"/>
  <c r="F9" i="15" s="1"/>
  <c r="BU269" i="2"/>
  <c r="BV269" i="2" s="1"/>
  <c r="BF244" i="2"/>
  <c r="BF268" i="2" s="1"/>
  <c r="G8" i="15"/>
  <c r="D11" i="13" s="1"/>
  <c r="BD269" i="2"/>
  <c r="BX272" i="2"/>
  <c r="CG243" i="2"/>
  <c r="CH156" i="2"/>
  <c r="CH243" i="2" s="1"/>
  <c r="CH265" i="2" s="1"/>
  <c r="BW272" i="2"/>
  <c r="BF265" i="2"/>
  <c r="D12" i="13" s="1"/>
  <c r="BF263" i="2"/>
  <c r="BE265" i="2"/>
  <c r="F3" i="10" s="1"/>
  <c r="BE263" i="2"/>
  <c r="CG271" i="2" l="1"/>
  <c r="CG272" i="2" s="1"/>
  <c r="CG265" i="2"/>
  <c r="CH271" i="2"/>
  <c r="CH272" i="2" s="1"/>
  <c r="BO263" i="2"/>
  <c r="P8" i="15"/>
  <c r="P9" i="15" s="1"/>
  <c r="BN263" i="2"/>
  <c r="BO265" i="2"/>
  <c r="G18" i="10" s="1"/>
  <c r="D19" i="13" s="1"/>
  <c r="D21" i="13" s="1"/>
  <c r="BW244" i="2"/>
  <c r="BW268" i="2" s="1"/>
  <c r="BW269" i="2" s="1"/>
  <c r="BE269" i="2"/>
  <c r="BF269" i="2" s="1"/>
  <c r="BG269" i="2" s="1"/>
  <c r="BH269" i="2" s="1"/>
  <c r="BI269" i="2" s="1"/>
  <c r="F23" i="10"/>
  <c r="F67" i="10" s="1"/>
  <c r="N18" i="10"/>
  <c r="BX244" i="2"/>
  <c r="BX268" i="2" s="1"/>
  <c r="BX271" i="2" s="1"/>
  <c r="G3" i="10"/>
  <c r="N3" i="10" s="1"/>
  <c r="G12" i="13"/>
  <c r="G11" i="13"/>
  <c r="G9" i="15"/>
  <c r="G23" i="10" l="1"/>
  <c r="G67" i="10" s="1"/>
  <c r="BW271" i="2"/>
  <c r="BX269" i="2"/>
  <c r="G19" i="13"/>
  <c r="G21" i="13"/>
  <c r="F241" i="1"/>
  <c r="AK249" i="1" s="1"/>
  <c r="AM249" i="1" s="1"/>
  <c r="N23" i="10" l="1"/>
  <c r="N242" i="1"/>
  <c r="M242" i="1"/>
  <c r="B2" i="10"/>
  <c r="P2" i="10" l="1"/>
  <c r="Q2" i="10"/>
  <c r="C14" i="13"/>
  <c r="O2" i="10"/>
  <c r="N2" i="10"/>
  <c r="G14" i="13" l="1"/>
  <c r="H14" i="13"/>
</calcChain>
</file>

<file path=xl/comments1.xml><?xml version="1.0" encoding="utf-8"?>
<comments xmlns="http://schemas.openxmlformats.org/spreadsheetml/2006/main">
  <authors>
    <author>dklstr</author>
    <author>Grete Feldbech Kjeldsen</author>
  </authors>
  <commentList>
    <comment ref="A21" authorId="0" shapeId="0">
      <text>
        <r>
          <rPr>
            <b/>
            <sz val="9"/>
            <color indexed="81"/>
            <rFont val="Tahoma"/>
            <family val="2"/>
          </rPr>
          <t>dklstr: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63" authorId="1" shapeId="0">
      <text>
        <r>
          <rPr>
            <b/>
            <sz val="9"/>
            <color indexed="81"/>
            <rFont val="Tahoma"/>
            <family val="2"/>
          </rPr>
          <t>Grete Feldbech Kjeldsen:</t>
        </r>
        <r>
          <rPr>
            <sz val="9"/>
            <color indexed="81"/>
            <rFont val="Tahoma"/>
            <family val="2"/>
          </rPr>
          <t xml:space="preserve">
Lene skaffer de "gamle" forbrugstal. Jobcentret har skiftet adresse.</t>
        </r>
      </text>
    </comment>
    <comment ref="M152" authorId="1" shapeId="0">
      <text>
        <r>
          <rPr>
            <b/>
            <sz val="9"/>
            <color indexed="81"/>
            <rFont val="Tahoma"/>
            <family val="2"/>
          </rPr>
          <t>Grete Feldbech Kjeldsen:</t>
        </r>
        <r>
          <rPr>
            <sz val="9"/>
            <color indexed="81"/>
            <rFont val="Tahoma"/>
            <family val="2"/>
          </rPr>
          <t xml:space="preserve">
Lokale udlejet til PostDanmark. Har stor tøjtørrer!</t>
        </r>
      </text>
    </comment>
    <comment ref="M155" authorId="1" shapeId="0">
      <text>
        <r>
          <rPr>
            <b/>
            <sz val="9"/>
            <color indexed="81"/>
            <rFont val="Tahoma"/>
            <family val="2"/>
          </rPr>
          <t>Grete Feldbech Kjeldsen:</t>
        </r>
        <r>
          <rPr>
            <sz val="9"/>
            <color indexed="81"/>
            <rFont val="Tahoma"/>
            <family val="2"/>
          </rPr>
          <t xml:space="preserve">
Hjemmeplejen er flyttet ind her.</t>
        </r>
      </text>
    </comment>
    <comment ref="M180" authorId="1" shapeId="0">
      <text>
        <r>
          <rPr>
            <b/>
            <sz val="9"/>
            <color indexed="81"/>
            <rFont val="Tahoma"/>
            <family val="2"/>
          </rPr>
          <t>Grete Feldbech Kjeldsen:</t>
        </r>
        <r>
          <rPr>
            <sz val="9"/>
            <color indexed="81"/>
            <rFont val="Tahoma"/>
            <family val="2"/>
          </rPr>
          <t xml:space="preserve">
Står tom.</t>
        </r>
      </text>
    </comment>
    <comment ref="M225" authorId="1" shapeId="0">
      <text>
        <r>
          <rPr>
            <b/>
            <sz val="9"/>
            <color indexed="81"/>
            <rFont val="Tahoma"/>
            <family val="2"/>
          </rPr>
          <t>Grete Feldbech Kjeldsen:</t>
        </r>
        <r>
          <rPr>
            <sz val="9"/>
            <color indexed="81"/>
            <rFont val="Tahoma"/>
            <family val="2"/>
          </rPr>
          <t xml:space="preserve">
Er blevet sundhedshus.</t>
        </r>
      </text>
    </comment>
    <comment ref="M234" authorId="1" shapeId="0">
      <text>
        <r>
          <rPr>
            <b/>
            <sz val="9"/>
            <color indexed="81"/>
            <rFont val="Tahoma"/>
            <family val="2"/>
          </rPr>
          <t>Grete Feldbech Kjeldsen:</t>
        </r>
        <r>
          <rPr>
            <sz val="9"/>
            <color indexed="81"/>
            <rFont val="Tahoma"/>
            <family val="2"/>
          </rPr>
          <t xml:space="preserve">
Bygningen er fraflyttet pga. vand-/stormskade. Skal sælges.</t>
        </r>
      </text>
    </comment>
  </commentList>
</comments>
</file>

<file path=xl/comments2.xml><?xml version="1.0" encoding="utf-8"?>
<comments xmlns="http://schemas.openxmlformats.org/spreadsheetml/2006/main">
  <authors>
    <author>dkmsic</author>
    <author>Grete Feldbech Kjeldsen</author>
  </authors>
  <commentList>
    <comment ref="K139" authorId="0" shapeId="0">
      <text>
        <r>
          <rPr>
            <b/>
            <sz val="8"/>
            <color indexed="81"/>
            <rFont val="Tahoma"/>
            <family val="2"/>
          </rPr>
          <t>dkmsic:</t>
        </r>
        <r>
          <rPr>
            <sz val="8"/>
            <color indexed="81"/>
            <rFont val="Tahoma"/>
            <family val="2"/>
          </rPr>
          <t xml:space="preserve">
Måler nr2:
2007: 221
2008: 200</t>
        </r>
      </text>
    </comment>
    <comment ref="AP147" authorId="1" shapeId="0">
      <text>
        <r>
          <rPr>
            <b/>
            <sz val="9"/>
            <color indexed="81"/>
            <rFont val="Tahoma"/>
            <family val="2"/>
          </rPr>
          <t>Grete Feldbech Kjeldsen:</t>
        </r>
        <r>
          <rPr>
            <sz val="9"/>
            <color indexed="81"/>
            <rFont val="Tahoma"/>
            <family val="2"/>
          </rPr>
          <t xml:space="preserve">
19.10.2015: Beboernes andel på 106 MWh fratrækkes.</t>
        </r>
      </text>
    </comment>
    <comment ref="BH166" authorId="1" shapeId="0">
      <text>
        <r>
          <rPr>
            <b/>
            <sz val="9"/>
            <color indexed="81"/>
            <rFont val="Tahoma"/>
            <family val="2"/>
          </rPr>
          <t>Grete Feldbech Kjeldsen:</t>
        </r>
        <r>
          <rPr>
            <sz val="9"/>
            <color indexed="81"/>
            <rFont val="Tahoma"/>
            <family val="2"/>
          </rPr>
          <t xml:space="preserve">
Hjemmeplejen flyttet ind.</t>
        </r>
      </text>
    </comment>
    <comment ref="AQ207" authorId="1" shapeId="0">
      <text>
        <r>
          <rPr>
            <b/>
            <sz val="9"/>
            <color indexed="81"/>
            <rFont val="Tahoma"/>
            <family val="2"/>
          </rPr>
          <t>Grete Feldbech Kjeldsen:</t>
        </r>
        <r>
          <rPr>
            <sz val="9"/>
            <color indexed="81"/>
            <rFont val="Tahoma"/>
            <family val="2"/>
          </rPr>
          <t xml:space="preserve">
Afsluttet i 2015 hos DONG?</t>
        </r>
      </text>
    </comment>
  </commentList>
</comments>
</file>

<file path=xl/comments3.xml><?xml version="1.0" encoding="utf-8"?>
<comments xmlns="http://schemas.openxmlformats.org/spreadsheetml/2006/main">
  <authors>
    <author>Grete Feldbech Kjeldsen</author>
  </authors>
  <commentList>
    <comment ref="P7" authorId="0" shapeId="0">
      <text>
        <r>
          <rPr>
            <b/>
            <sz val="9"/>
            <color indexed="81"/>
            <rFont val="Tahoma"/>
            <family val="2"/>
          </rPr>
          <t>Grete Feldbech Kjeldsen:</t>
        </r>
        <r>
          <rPr>
            <sz val="9"/>
            <color indexed="81"/>
            <rFont val="Tahoma"/>
            <family val="2"/>
          </rPr>
          <t xml:space="preserve">
2015: Rørbrud.</t>
        </r>
      </text>
    </comment>
    <comment ref="P69" authorId="0" shapeId="0">
      <text>
        <r>
          <rPr>
            <b/>
            <sz val="9"/>
            <color indexed="81"/>
            <rFont val="Tahoma"/>
            <family val="2"/>
          </rPr>
          <t>Grete Feldbech Kjeldsen:</t>
        </r>
        <r>
          <rPr>
            <sz val="9"/>
            <color indexed="81"/>
            <rFont val="Tahoma"/>
            <family val="2"/>
          </rPr>
          <t xml:space="preserve">
Skønnet.</t>
        </r>
      </text>
    </comment>
    <comment ref="P77" authorId="0" shapeId="0">
      <text>
        <r>
          <rPr>
            <b/>
            <sz val="9"/>
            <color indexed="81"/>
            <rFont val="Tahoma"/>
            <family val="2"/>
          </rPr>
          <t>Grete Feldbech Kjeldsen:</t>
        </r>
        <r>
          <rPr>
            <sz val="9"/>
            <color indexed="81"/>
            <rFont val="Tahoma"/>
            <family val="2"/>
          </rPr>
          <t xml:space="preserve">
Skønnet.</t>
        </r>
      </text>
    </comment>
    <comment ref="P90" authorId="0" shapeId="0">
      <text>
        <r>
          <rPr>
            <b/>
            <sz val="9"/>
            <color indexed="81"/>
            <rFont val="Tahoma"/>
            <family val="2"/>
          </rPr>
          <t>Grete Feldbech Kjeldsen:</t>
        </r>
        <r>
          <rPr>
            <sz val="9"/>
            <color indexed="81"/>
            <rFont val="Tahoma"/>
            <family val="2"/>
          </rPr>
          <t xml:space="preserve">
2015: Rørbrud.</t>
        </r>
      </text>
    </comment>
    <comment ref="O174" authorId="0" shapeId="0">
      <text>
        <r>
          <rPr>
            <b/>
            <sz val="9"/>
            <color indexed="81"/>
            <rFont val="Tahoma"/>
            <family val="2"/>
          </rPr>
          <t xml:space="preserve">Grete Feldbech Kjeldsen:
</t>
        </r>
        <r>
          <rPr>
            <sz val="9"/>
            <color indexed="81"/>
            <rFont val="Tahoma"/>
            <family val="2"/>
          </rPr>
          <t>Badebassin i sommeren 2014.</t>
        </r>
      </text>
    </comment>
    <comment ref="N185" authorId="0" shapeId="0">
      <text>
        <r>
          <rPr>
            <b/>
            <sz val="9"/>
            <color indexed="81"/>
            <rFont val="Tahoma"/>
            <family val="2"/>
          </rPr>
          <t>Grete Feldbech Kjeldsen:</t>
        </r>
        <r>
          <rPr>
            <sz val="9"/>
            <color indexed="81"/>
            <rFont val="Tahoma"/>
            <family val="2"/>
          </rPr>
          <t xml:space="preserve">
Svømmebassin tømt/lukket i 3 måneder.</t>
        </r>
      </text>
    </comment>
    <comment ref="O185" authorId="0" shapeId="0">
      <text>
        <r>
          <rPr>
            <b/>
            <sz val="9"/>
            <color indexed="81"/>
            <rFont val="Tahoma"/>
            <family val="2"/>
          </rPr>
          <t>Grete Feldbech Kjeldsen:</t>
        </r>
        <r>
          <rPr>
            <sz val="9"/>
            <color indexed="81"/>
            <rFont val="Tahoma"/>
            <family val="2"/>
          </rPr>
          <t xml:space="preserve">
Svømmehal: Bassin tømt i 2013 og fyldt i 2014.</t>
        </r>
      </text>
    </comment>
    <comment ref="P214" authorId="0" shapeId="0">
      <text>
        <r>
          <rPr>
            <b/>
            <sz val="9"/>
            <color indexed="81"/>
            <rFont val="Tahoma"/>
            <family val="2"/>
          </rPr>
          <t>Grete Feldbech Kjeldsen:</t>
        </r>
        <r>
          <rPr>
            <sz val="9"/>
            <color indexed="81"/>
            <rFont val="Tahoma"/>
            <family val="2"/>
          </rPr>
          <t xml:space="preserve">
Bygningen er overtaget af Skansen.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I5" authorId="0" shapeId="0">
      <text>
        <r>
          <rPr>
            <sz val="10"/>
            <rFont val="Arial"/>
            <family val="2"/>
          </rPr>
          <t>2.829,92
31-12-08 23:45 - 01-01-10 00:00</t>
        </r>
      </text>
    </comment>
    <comment ref="J5" authorId="0" shapeId="0">
      <text>
        <r>
          <rPr>
            <sz val="10"/>
            <rFont val="Arial"/>
            <family val="2"/>
          </rPr>
          <t>2.936,40
31-12-09 23:45 - 01-01-11 00:00</t>
        </r>
      </text>
    </comment>
    <comment ref="K5" authorId="0" shapeId="0">
      <text>
        <r>
          <rPr>
            <sz val="10"/>
            <rFont val="Arial"/>
            <family val="2"/>
          </rPr>
          <t>2.998,91
31-12-10 23:45 - 01-01-12 00:00</t>
        </r>
      </text>
    </comment>
    <comment ref="L5" authorId="0" shapeId="0">
      <text>
        <r>
          <rPr>
            <sz val="10"/>
            <rFont val="Arial"/>
            <family val="2"/>
          </rPr>
          <t>2.949,73
31-12-11 23:45 - 01-01-13 00:00</t>
        </r>
      </text>
    </comment>
    <comment ref="I6" authorId="0" shapeId="0">
      <text>
        <r>
          <rPr>
            <sz val="10"/>
            <rFont val="Arial"/>
            <family val="2"/>
          </rPr>
          <t>8.056,17
31-12-08 23:45 - 01-01-10 00:00</t>
        </r>
      </text>
    </comment>
    <comment ref="J6" authorId="0" shapeId="0">
      <text>
        <r>
          <rPr>
            <sz val="10"/>
            <rFont val="Arial"/>
            <family val="2"/>
          </rPr>
          <t>8.050,99
31-12-09 23:45 - 01-01-11 00:00</t>
        </r>
      </text>
    </comment>
    <comment ref="K6" authorId="0" shapeId="0">
      <text>
        <r>
          <rPr>
            <sz val="10"/>
            <rFont val="Arial"/>
            <family val="2"/>
          </rPr>
          <t>7.660,01
31-12-10 23:45 - 01-01-12 00:00</t>
        </r>
      </text>
    </comment>
    <comment ref="L6" authorId="0" shapeId="0">
      <text>
        <r>
          <rPr>
            <sz val="10"/>
            <rFont val="Arial"/>
            <family val="2"/>
          </rPr>
          <t>8.127,62
31-12-11 23:45 - 01-01-13 00:00</t>
        </r>
      </text>
    </comment>
    <comment ref="I8" authorId="0" shapeId="0">
      <text>
        <r>
          <rPr>
            <sz val="10"/>
            <rFont val="Arial"/>
            <family val="2"/>
          </rPr>
          <t>10.519,95
31-12-08 23:45 - 01-01-10 00:00</t>
        </r>
      </text>
    </comment>
    <comment ref="J8" authorId="0" shapeId="0">
      <text>
        <r>
          <rPr>
            <sz val="10"/>
            <rFont val="Arial"/>
            <family val="2"/>
          </rPr>
          <t>11.209,88
31-12-09 23:45 - 01-01-11 00:00</t>
        </r>
      </text>
    </comment>
    <comment ref="K8" authorId="0" shapeId="0">
      <text>
        <r>
          <rPr>
            <sz val="10"/>
            <rFont val="Arial"/>
            <family val="2"/>
          </rPr>
          <t>9.869,30
31-12-10 23:45 - 01-01-12 00:00</t>
        </r>
      </text>
    </comment>
    <comment ref="L8" authorId="0" shapeId="0">
      <text>
        <r>
          <rPr>
            <sz val="10"/>
            <rFont val="Arial"/>
            <family val="2"/>
          </rPr>
          <t>10.787,68
31-12-11 23:45 - 01-01-13 00:00</t>
        </r>
      </text>
    </comment>
    <comment ref="I10" authorId="0" shapeId="0">
      <text>
        <r>
          <rPr>
            <sz val="10"/>
            <rFont val="Arial"/>
            <family val="2"/>
          </rPr>
          <t>11.796,49
31-12-08 23:45 - 01-01-10 00:00</t>
        </r>
      </text>
    </comment>
    <comment ref="J10" authorId="0" shapeId="0">
      <text>
        <r>
          <rPr>
            <sz val="10"/>
            <rFont val="Arial"/>
            <family val="2"/>
          </rPr>
          <t>11.989,19
31-12-09 23:45 - 01-01-11 00:00</t>
        </r>
      </text>
    </comment>
    <comment ref="K10" authorId="0" shapeId="0">
      <text>
        <r>
          <rPr>
            <sz val="10"/>
            <rFont val="Arial"/>
            <family val="2"/>
          </rPr>
          <t>10.974,96
31-12-10 23:45 - 01-01-12 00:00</t>
        </r>
      </text>
    </comment>
    <comment ref="L10" authorId="0" shapeId="0">
      <text>
        <r>
          <rPr>
            <sz val="10"/>
            <rFont val="Arial"/>
            <family val="2"/>
          </rPr>
          <t>12.008,50
31-12-11 23:45 - 01-01-13 00:00</t>
        </r>
      </text>
    </comment>
    <comment ref="I12" authorId="0" shapeId="0">
      <text>
        <r>
          <rPr>
            <sz val="10"/>
            <rFont val="Arial"/>
            <family val="2"/>
          </rPr>
          <t>11.819,19
30-12-08 00:00 - 01-01-10 00:00</t>
        </r>
      </text>
    </comment>
    <comment ref="J12" authorId="0" shapeId="0">
      <text>
        <r>
          <rPr>
            <sz val="10"/>
            <rFont val="Arial"/>
            <family val="2"/>
          </rPr>
          <t>16.134,70
31-12-09 23:45 - 01-01-11 00:00</t>
        </r>
      </text>
    </comment>
    <comment ref="K12" authorId="0" shapeId="0">
      <text>
        <r>
          <rPr>
            <sz val="10"/>
            <rFont val="Arial"/>
            <family val="2"/>
          </rPr>
          <t>14.328,12
31-12-10 23:45 - 01-01-12 00:00</t>
        </r>
      </text>
    </comment>
    <comment ref="L12" authorId="0" shapeId="0">
      <text>
        <r>
          <rPr>
            <sz val="10"/>
            <rFont val="Arial"/>
            <family val="2"/>
          </rPr>
          <t>15.838,69
31-12-11 23:45 - 01-01-13 00:00</t>
        </r>
      </text>
    </comment>
    <comment ref="I13" authorId="0" shapeId="0">
      <text>
        <r>
          <rPr>
            <sz val="10"/>
            <rFont val="Arial"/>
            <family val="2"/>
          </rPr>
          <t>40.177,68
31-12-08 23:45 - 01-01-10 00:00</t>
        </r>
      </text>
    </comment>
    <comment ref="J13" authorId="0" shapeId="0">
      <text>
        <r>
          <rPr>
            <sz val="10"/>
            <rFont val="Arial"/>
            <family val="2"/>
          </rPr>
          <t>38.805,65
31-12-09 23:45 - 01-01-11 00:00</t>
        </r>
      </text>
    </comment>
    <comment ref="K13" authorId="0" shapeId="0">
      <text>
        <r>
          <rPr>
            <sz val="10"/>
            <rFont val="Arial"/>
            <family val="2"/>
          </rPr>
          <t>40.197,44
31-12-10 23:45 - 01-01-12 00:00</t>
        </r>
      </text>
    </comment>
    <comment ref="L13" authorId="0" shapeId="0">
      <text>
        <r>
          <rPr>
            <sz val="10"/>
            <rFont val="Arial"/>
            <family val="2"/>
          </rPr>
          <t>38.246,00
31-12-11 23:45 - 01-01-13 00:00</t>
        </r>
      </text>
    </comment>
    <comment ref="I14" authorId="0" shapeId="0">
      <text>
        <r>
          <rPr>
            <sz val="10"/>
            <rFont val="Arial"/>
            <family val="2"/>
          </rPr>
          <t>18.683,67
31-12-08 23:45 - 01-01-10 00:00</t>
        </r>
      </text>
    </comment>
    <comment ref="J14" authorId="0" shapeId="0">
      <text>
        <r>
          <rPr>
            <sz val="10"/>
            <rFont val="Arial"/>
            <family val="2"/>
          </rPr>
          <t>14.873,26
31-12-09 23:45 - 01-01-11 00:00</t>
        </r>
      </text>
    </comment>
    <comment ref="K14" authorId="0" shapeId="0">
      <text>
        <r>
          <rPr>
            <sz val="10"/>
            <rFont val="Arial"/>
            <family val="2"/>
          </rPr>
          <t>11.335,78
31-12-10 23:45 - 01-01-12 00:00</t>
        </r>
      </text>
    </comment>
    <comment ref="L14" authorId="0" shapeId="0">
      <text>
        <r>
          <rPr>
            <sz val="10"/>
            <rFont val="Arial"/>
            <family val="2"/>
          </rPr>
          <t>10.292,62
31-12-11 23:45 - 01-01-13 00:00</t>
        </r>
      </text>
    </comment>
    <comment ref="I15" authorId="0" shapeId="0">
      <text>
        <r>
          <rPr>
            <sz val="10"/>
            <rFont val="Arial"/>
            <family val="2"/>
          </rPr>
          <t>33.422,14
31-12-08 23:45 - 01-01-10 00:00</t>
        </r>
      </text>
    </comment>
    <comment ref="J15" authorId="0" shapeId="0">
      <text>
        <r>
          <rPr>
            <sz val="10"/>
            <rFont val="Arial"/>
            <family val="2"/>
          </rPr>
          <t>35.829,70
31-12-09 23:45 - 01-01-11 00:00</t>
        </r>
      </text>
    </comment>
    <comment ref="K15" authorId="0" shapeId="0">
      <text>
        <r>
          <rPr>
            <sz val="10"/>
            <rFont val="Arial"/>
            <family val="2"/>
          </rPr>
          <t>31.871,21
31-12-10 23:45 - 01-01-12 00:00</t>
        </r>
      </text>
    </comment>
    <comment ref="L15" authorId="0" shapeId="0">
      <text>
        <r>
          <rPr>
            <sz val="10"/>
            <rFont val="Arial"/>
            <family val="2"/>
          </rPr>
          <t>34.017,97
31-12-11 23:45 - 01-01-13 00:00</t>
        </r>
      </text>
    </comment>
    <comment ref="I16" authorId="0" shapeId="0">
      <text>
        <r>
          <rPr>
            <sz val="10"/>
            <rFont val="Arial"/>
            <family val="2"/>
          </rPr>
          <t>12.328,28
31-12-08 23:45 - 01-01-10 00:00</t>
        </r>
      </text>
    </comment>
    <comment ref="J16" authorId="0" shapeId="0">
      <text>
        <r>
          <rPr>
            <sz val="10"/>
            <rFont val="Arial"/>
            <family val="2"/>
          </rPr>
          <t>12.888,18
31-12-09 23:45 - 01-01-11 00:00</t>
        </r>
      </text>
    </comment>
    <comment ref="K16" authorId="0" shapeId="0">
      <text>
        <r>
          <rPr>
            <sz val="10"/>
            <rFont val="Arial"/>
            <family val="2"/>
          </rPr>
          <t>10.728,60
31-12-10 23:45 - 01-01-12 00:00</t>
        </r>
      </text>
    </comment>
    <comment ref="L16" authorId="0" shapeId="0">
      <text>
        <r>
          <rPr>
            <sz val="10"/>
            <rFont val="Arial"/>
            <family val="2"/>
          </rPr>
          <t>10.703,54
31-12-11 23:45 - 01-01-13 00:00</t>
        </r>
      </text>
    </comment>
    <comment ref="I17" authorId="0" shapeId="0">
      <text>
        <r>
          <rPr>
            <sz val="10"/>
            <rFont val="Arial"/>
            <family val="2"/>
          </rPr>
          <t>16.636,88
31-12-08 23:45 - 01-01-10 00:00</t>
        </r>
      </text>
    </comment>
    <comment ref="J17" authorId="0" shapeId="0">
      <text>
        <r>
          <rPr>
            <sz val="10"/>
            <rFont val="Arial"/>
            <family val="2"/>
          </rPr>
          <t>17.914,61
31-12-09 23:45 - 01-01-11 00:00</t>
        </r>
      </text>
    </comment>
    <comment ref="K17" authorId="0" shapeId="0">
      <text>
        <r>
          <rPr>
            <sz val="10"/>
            <rFont val="Arial"/>
            <family val="2"/>
          </rPr>
          <t>13.296,27
31-12-10 23:45 - 01-01-12 00:00</t>
        </r>
      </text>
    </comment>
    <comment ref="L17" authorId="0" shapeId="0">
      <text>
        <r>
          <rPr>
            <sz val="10"/>
            <rFont val="Arial"/>
            <family val="2"/>
          </rPr>
          <t>12.256,56
31-12-11 23:45 - 01-01-13 00:00</t>
        </r>
      </text>
    </comment>
    <comment ref="I18" authorId="0" shapeId="0">
      <text>
        <r>
          <rPr>
            <sz val="10"/>
            <rFont val="Arial"/>
            <family val="2"/>
          </rPr>
          <t>45.484,86
31-12-08 23:45 - 01-01-10 00:00</t>
        </r>
      </text>
    </comment>
    <comment ref="J18" authorId="0" shapeId="0">
      <text>
        <r>
          <rPr>
            <sz val="10"/>
            <rFont val="Arial"/>
            <family val="2"/>
          </rPr>
          <t>46.081,16
31-12-09 23:45 - 01-01-11 00:00</t>
        </r>
      </text>
    </comment>
    <comment ref="K18" authorId="0" shapeId="0">
      <text>
        <r>
          <rPr>
            <sz val="10"/>
            <rFont val="Arial"/>
            <family val="2"/>
          </rPr>
          <t>37.074,18
31-12-10 23:45 - 01-01-12 00:00</t>
        </r>
      </text>
    </comment>
    <comment ref="L18" authorId="0" shapeId="0">
      <text>
        <r>
          <rPr>
            <sz val="10"/>
            <rFont val="Arial"/>
            <family val="2"/>
          </rPr>
          <t>36.779,03
31-12-11 23:45 - 01-01-13 00:00</t>
        </r>
      </text>
    </comment>
    <comment ref="I19" authorId="0" shapeId="0">
      <text>
        <r>
          <rPr>
            <sz val="10"/>
            <rFont val="Arial"/>
            <family val="2"/>
          </rPr>
          <t>18.701,86
31-12-08 23:45 - 01-01-10 00:00</t>
        </r>
      </text>
    </comment>
    <comment ref="J19" authorId="0" shapeId="0">
      <text>
        <r>
          <rPr>
            <sz val="10"/>
            <rFont val="Arial"/>
            <family val="2"/>
          </rPr>
          <t>18.891,94
31-12-09 23:45 - 01-01-11 00:00</t>
        </r>
      </text>
    </comment>
    <comment ref="K19" authorId="0" shapeId="0">
      <text>
        <r>
          <rPr>
            <sz val="10"/>
            <rFont val="Arial"/>
            <family val="2"/>
          </rPr>
          <t>19.121,81
31-12-10 23:45 - 01-01-12 00:00</t>
        </r>
      </text>
    </comment>
    <comment ref="L19" authorId="0" shapeId="0">
      <text>
        <r>
          <rPr>
            <sz val="10"/>
            <rFont val="Arial"/>
            <family val="2"/>
          </rPr>
          <t>18.690,84
31-12-11 23:45 - 01-01-13 00:00</t>
        </r>
      </text>
    </comment>
    <comment ref="I21" authorId="0" shapeId="0">
      <text>
        <r>
          <rPr>
            <sz val="10"/>
            <rFont val="Arial"/>
            <family val="2"/>
          </rPr>
          <t>16.150,68
31-12-08 23:45 - 01-01-10 00:00</t>
        </r>
      </text>
    </comment>
    <comment ref="J21" authorId="0" shapeId="0">
      <text>
        <r>
          <rPr>
            <sz val="10"/>
            <rFont val="Arial"/>
            <family val="2"/>
          </rPr>
          <t>15.286,52
31-12-09 23:45 - 01-01-11 00:00</t>
        </r>
      </text>
    </comment>
    <comment ref="K21" authorId="0" shapeId="0">
      <text>
        <r>
          <rPr>
            <sz val="10"/>
            <rFont val="Arial"/>
            <family val="2"/>
          </rPr>
          <t>13.962,53
31-12-10 23:45 - 01-01-12 00:00</t>
        </r>
      </text>
    </comment>
    <comment ref="L21" authorId="0" shapeId="0">
      <text>
        <r>
          <rPr>
            <sz val="10"/>
            <rFont val="Arial"/>
            <family val="2"/>
          </rPr>
          <t>16.168,96
31-12-11 23:45 - 01-01-13 00:00</t>
        </r>
      </text>
    </comment>
    <comment ref="I22" authorId="0" shapeId="0">
      <text>
        <r>
          <rPr>
            <sz val="10"/>
            <rFont val="Arial"/>
            <family val="2"/>
          </rPr>
          <t>2.686,77
31-12-08 23:45 - 01-01-10 00:00</t>
        </r>
      </text>
    </comment>
    <comment ref="J22" authorId="0" shapeId="0">
      <text>
        <r>
          <rPr>
            <sz val="10"/>
            <rFont val="Arial"/>
            <family val="2"/>
          </rPr>
          <t>2.598,98
31-12-09 23:45 - 01-01-11 00:00</t>
        </r>
      </text>
    </comment>
    <comment ref="K22" authorId="0" shapeId="0">
      <text>
        <r>
          <rPr>
            <sz val="10"/>
            <rFont val="Arial"/>
            <family val="2"/>
          </rPr>
          <t>1.795,48
31-12-10 23:45 - 01-01-12 00:00</t>
        </r>
      </text>
    </comment>
    <comment ref="L22" authorId="0" shapeId="0">
      <text>
        <r>
          <rPr>
            <sz val="10"/>
            <rFont val="Arial"/>
            <family val="2"/>
          </rPr>
          <t>2.596,83
31-12-11 23:45 - 01-01-13 00:00</t>
        </r>
      </text>
    </comment>
    <comment ref="I23" authorId="0" shapeId="0">
      <text>
        <r>
          <rPr>
            <sz val="10"/>
            <rFont val="Arial"/>
            <family val="2"/>
          </rPr>
          <t>26.925,98
31-12-08 23:45 - 01-01-10 00:00</t>
        </r>
      </text>
    </comment>
    <comment ref="J23" authorId="0" shapeId="0">
      <text>
        <r>
          <rPr>
            <sz val="10"/>
            <rFont val="Arial"/>
            <family val="2"/>
          </rPr>
          <t>28.841,44
31-12-09 23:45 - 01-01-11 00:00</t>
        </r>
      </text>
    </comment>
    <comment ref="K23" authorId="0" shapeId="0">
      <text>
        <r>
          <rPr>
            <sz val="10"/>
            <rFont val="Arial"/>
            <family val="2"/>
          </rPr>
          <t>24.069,55
31-12-10 23:45 - 01-01-12 00:00</t>
        </r>
      </text>
    </comment>
    <comment ref="L23" authorId="0" shapeId="0">
      <text>
        <r>
          <rPr>
            <sz val="10"/>
            <rFont val="Arial"/>
            <family val="2"/>
          </rPr>
          <t>20.345,15
31-12-11 23:45 - 01-01-13 00:00</t>
        </r>
      </text>
    </comment>
    <comment ref="I24" authorId="0" shapeId="0">
      <text>
        <r>
          <rPr>
            <sz val="10"/>
            <rFont val="Arial"/>
            <family val="2"/>
          </rPr>
          <t>15.061,83
31-12-08 23:45 - 01-01-10 00:00</t>
        </r>
      </text>
    </comment>
    <comment ref="J24" authorId="0" shapeId="0">
      <text>
        <r>
          <rPr>
            <sz val="10"/>
            <rFont val="Arial"/>
            <family val="2"/>
          </rPr>
          <t>15.653,85
31-12-09 23:45 - 01-01-11 00:00</t>
        </r>
      </text>
    </comment>
    <comment ref="K24" authorId="0" shapeId="0">
      <text>
        <r>
          <rPr>
            <sz val="10"/>
            <rFont val="Arial"/>
            <family val="2"/>
          </rPr>
          <t>13.790,00
31-12-10 23:45 - 01-01-12 00:00</t>
        </r>
      </text>
    </comment>
    <comment ref="L24" authorId="0" shapeId="0">
      <text>
        <r>
          <rPr>
            <sz val="10"/>
            <rFont val="Arial"/>
            <family val="2"/>
          </rPr>
          <t>14.652,27
31-12-11 23:45 - 01-01-13 00:00</t>
        </r>
      </text>
    </comment>
    <comment ref="I25" authorId="0" shapeId="0">
      <text>
        <r>
          <rPr>
            <sz val="10"/>
            <rFont val="Arial"/>
            <family val="2"/>
          </rPr>
          <t>55.177,78
31-12-08 23:45 - 01-01-10 00:00</t>
        </r>
      </text>
    </comment>
    <comment ref="J25" authorId="0" shapeId="0">
      <text>
        <r>
          <rPr>
            <sz val="10"/>
            <rFont val="Arial"/>
            <family val="2"/>
          </rPr>
          <t>52.257,68
31-12-09 23:45 - 01-01-11 00:00</t>
        </r>
      </text>
    </comment>
    <comment ref="K25" authorId="0" shapeId="0">
      <text>
        <r>
          <rPr>
            <sz val="10"/>
            <rFont val="Arial"/>
            <family val="2"/>
          </rPr>
          <t>47.524,81
31-12-10 23:45 - 01-01-12 00:00</t>
        </r>
      </text>
    </comment>
    <comment ref="L25" authorId="0" shapeId="0">
      <text>
        <r>
          <rPr>
            <sz val="10"/>
            <rFont val="Arial"/>
            <family val="2"/>
          </rPr>
          <t>46.233,68
31-12-11 23:45 - 01-01-13 00:00</t>
        </r>
      </text>
    </comment>
    <comment ref="I26" authorId="0" shapeId="0">
      <text>
        <r>
          <rPr>
            <sz val="10"/>
            <rFont val="Arial"/>
            <family val="2"/>
          </rPr>
          <t>17.767,18
31-12-08 23:45 - 01-01-10 00:00</t>
        </r>
      </text>
    </comment>
    <comment ref="J26" authorId="0" shapeId="0">
      <text>
        <r>
          <rPr>
            <sz val="10"/>
            <rFont val="Arial"/>
            <family val="2"/>
          </rPr>
          <t>17.443,86
31-12-09 23:45 - 01-01-11 00:00</t>
        </r>
      </text>
    </comment>
    <comment ref="K26" authorId="0" shapeId="0">
      <text>
        <r>
          <rPr>
            <sz val="10"/>
            <rFont val="Arial"/>
            <family val="2"/>
          </rPr>
          <t>15.609,32
31-12-10 23:45 - 01-01-12 00:00</t>
        </r>
      </text>
    </comment>
    <comment ref="L26" authorId="0" shapeId="0">
      <text>
        <r>
          <rPr>
            <sz val="10"/>
            <rFont val="Arial"/>
            <family val="2"/>
          </rPr>
          <t>14.869,53
31-12-11 23:45 - 01-01-13 00:00</t>
        </r>
      </text>
    </comment>
    <comment ref="I27" authorId="0" shapeId="0">
      <text>
        <r>
          <rPr>
            <sz val="10"/>
            <rFont val="Arial"/>
            <family val="2"/>
          </rPr>
          <t>22.959,25
31-12-08 23:45 - 01-01-10 00:00</t>
        </r>
      </text>
    </comment>
    <comment ref="J27" authorId="0" shapeId="0">
      <text>
        <r>
          <rPr>
            <sz val="10"/>
            <rFont val="Arial"/>
            <family val="2"/>
          </rPr>
          <t>22.429,60
31-12-09 23:45 - 01-01-11 00:00</t>
        </r>
      </text>
    </comment>
    <comment ref="K27" authorId="0" shapeId="0">
      <text>
        <r>
          <rPr>
            <sz val="10"/>
            <rFont val="Arial"/>
            <family val="2"/>
          </rPr>
          <t>11.551,04
31-12-10 23:45 - 01-01-12 00:00</t>
        </r>
      </text>
    </comment>
    <comment ref="L27" authorId="0" shapeId="0">
      <text>
        <r>
          <rPr>
            <sz val="10"/>
            <rFont val="Arial"/>
            <family val="2"/>
          </rPr>
          <t>10.257,18
31-12-11 23:45 - 01-01-13 00:00</t>
        </r>
      </text>
    </comment>
    <comment ref="I28" authorId="0" shapeId="0">
      <text>
        <r>
          <rPr>
            <sz val="10"/>
            <rFont val="Arial"/>
            <family val="2"/>
          </rPr>
          <t>36.182,89
31-12-08 23:45 - 01-01-10 00:00</t>
        </r>
      </text>
    </comment>
    <comment ref="J28" authorId="0" shapeId="0">
      <text>
        <r>
          <rPr>
            <sz val="10"/>
            <rFont val="Arial"/>
            <family val="2"/>
          </rPr>
          <t>34.065,02
31-12-09 23:45 - 01-01-11 00:00</t>
        </r>
      </text>
    </comment>
    <comment ref="K28" authorId="0" shapeId="0">
      <text>
        <r>
          <rPr>
            <sz val="10"/>
            <rFont val="Arial"/>
            <family val="2"/>
          </rPr>
          <t>30.756,44
31-12-10 23:45 - 01-01-12 00:00</t>
        </r>
      </text>
    </comment>
    <comment ref="L28" authorId="0" shapeId="0">
      <text>
        <r>
          <rPr>
            <sz val="10"/>
            <rFont val="Arial"/>
            <family val="2"/>
          </rPr>
          <t>26.382,12
31-12-11 23:45 - 01-01-13 00:00</t>
        </r>
      </text>
    </comment>
    <comment ref="I29" authorId="0" shapeId="0">
      <text>
        <r>
          <rPr>
            <sz val="10"/>
            <rFont val="Arial"/>
            <family val="2"/>
          </rPr>
          <t>33.235,80
31-12-08 23:45 - 01-01-10 00:00</t>
        </r>
      </text>
    </comment>
    <comment ref="J29" authorId="0" shapeId="0">
      <text>
        <r>
          <rPr>
            <sz val="10"/>
            <rFont val="Arial"/>
            <family val="2"/>
          </rPr>
          <t>35.014,54
31-12-09 23:45 - 01-01-11 00:00</t>
        </r>
      </text>
    </comment>
    <comment ref="K29" authorId="0" shapeId="0">
      <text>
        <r>
          <rPr>
            <sz val="10"/>
            <rFont val="Arial"/>
            <family val="2"/>
          </rPr>
          <t>40.664,50
31-12-10 23:45 - 01-01-12 00:00</t>
        </r>
      </text>
    </comment>
    <comment ref="L29" authorId="0" shapeId="0">
      <text>
        <r>
          <rPr>
            <sz val="10"/>
            <rFont val="Arial"/>
            <family val="2"/>
          </rPr>
          <t>35.646,47
31-12-11 23:45 - 01-01-13 00:00</t>
        </r>
      </text>
    </comment>
    <comment ref="I30" authorId="0" shapeId="0">
      <text>
        <r>
          <rPr>
            <sz val="10"/>
            <rFont val="Arial"/>
            <family val="2"/>
          </rPr>
          <t>19.882,46
31-12-08 23:45 - 01-01-10 00:00</t>
        </r>
      </text>
    </comment>
    <comment ref="J30" authorId="0" shapeId="0">
      <text>
        <r>
          <rPr>
            <sz val="10"/>
            <rFont val="Arial"/>
            <family val="2"/>
          </rPr>
          <t>19.914,06
31-12-09 23:45 - 01-01-11 00:00</t>
        </r>
      </text>
    </comment>
    <comment ref="K30" authorId="0" shapeId="0">
      <text>
        <r>
          <rPr>
            <sz val="10"/>
            <rFont val="Arial"/>
            <family val="2"/>
          </rPr>
          <t>18.253,31
31-12-10 23:45 - 01-01-12 00:00</t>
        </r>
      </text>
    </comment>
    <comment ref="L30" authorId="0" shapeId="0">
      <text>
        <r>
          <rPr>
            <sz val="10"/>
            <rFont val="Arial"/>
            <family val="2"/>
          </rPr>
          <t>19.498,88
31-12-11 23:45 - 01-01-13 00:00</t>
        </r>
      </text>
    </comment>
    <comment ref="I31" authorId="0" shapeId="0">
      <text>
        <r>
          <rPr>
            <sz val="10"/>
            <rFont val="Arial"/>
            <family val="2"/>
          </rPr>
          <t>27.654,51
31-12-08 23:45 - 01-01-10 00:00</t>
        </r>
      </text>
    </comment>
    <comment ref="J31" authorId="0" shapeId="0">
      <text>
        <r>
          <rPr>
            <sz val="10"/>
            <rFont val="Arial"/>
            <family val="2"/>
          </rPr>
          <t>27.433,29
31-12-09 23:45 - 01-01-11 00:00</t>
        </r>
      </text>
    </comment>
    <comment ref="K31" authorId="0" shapeId="0">
      <text>
        <r>
          <rPr>
            <sz val="10"/>
            <rFont val="Arial"/>
            <family val="2"/>
          </rPr>
          <t>25.609,77
31-12-10 23:45 - 01-01-12 00:00</t>
        </r>
      </text>
    </comment>
    <comment ref="L31" authorId="0" shapeId="0">
      <text>
        <r>
          <rPr>
            <sz val="10"/>
            <rFont val="Arial"/>
            <family val="2"/>
          </rPr>
          <t>23.872,74
31-12-11 23:45 - 01-01-13 00:00</t>
        </r>
      </text>
    </comment>
    <comment ref="I32" authorId="0" shapeId="0">
      <text>
        <r>
          <rPr>
            <sz val="10"/>
            <rFont val="Arial"/>
            <family val="2"/>
          </rPr>
          <t>5.329,53
31-12-08 23:45 - 01-01-10 00:00</t>
        </r>
      </text>
    </comment>
    <comment ref="J32" authorId="0" shapeId="0">
      <text>
        <r>
          <rPr>
            <sz val="10"/>
            <rFont val="Arial"/>
            <family val="2"/>
          </rPr>
          <t>5.443,30
31-12-09 23:45 - 01-01-11 00:00</t>
        </r>
      </text>
    </comment>
    <comment ref="K32" authorId="0" shapeId="0">
      <text>
        <r>
          <rPr>
            <sz val="10"/>
            <rFont val="Arial"/>
            <family val="2"/>
          </rPr>
          <t>4.883,50
31-12-10 23:45 - 01-01-12 00:00</t>
        </r>
      </text>
    </comment>
    <comment ref="L32" authorId="0" shapeId="0">
      <text>
        <r>
          <rPr>
            <sz val="10"/>
            <rFont val="Arial"/>
            <family val="2"/>
          </rPr>
          <t>5.637,60
31-12-11 23:45 - 01-01-13 00:00</t>
        </r>
      </text>
    </comment>
    <comment ref="I33" authorId="0" shapeId="0">
      <text>
        <r>
          <rPr>
            <sz val="10"/>
            <rFont val="Arial"/>
            <family val="2"/>
          </rPr>
          <t>3.230,58
31-12-08 23:45 - 01-01-10 00:00</t>
        </r>
      </text>
    </comment>
    <comment ref="J33" authorId="0" shapeId="0">
      <text>
        <r>
          <rPr>
            <sz val="10"/>
            <rFont val="Arial"/>
            <family val="2"/>
          </rPr>
          <t>3.258,06
31-12-09 23:45 - 01-01-11 00:00</t>
        </r>
      </text>
    </comment>
    <comment ref="K33" authorId="0" shapeId="0">
      <text>
        <r>
          <rPr>
            <sz val="10"/>
            <rFont val="Arial"/>
            <family val="2"/>
          </rPr>
          <t>3.072,34
31-12-10 23:45 - 01-01-12 00:00</t>
        </r>
      </text>
    </comment>
    <comment ref="L33" authorId="0" shapeId="0">
      <text>
        <r>
          <rPr>
            <sz val="10"/>
            <rFont val="Arial"/>
            <family val="2"/>
          </rPr>
          <t>3.061,96
31-12-11 23:45 - 01-01-13 00:00</t>
        </r>
      </text>
    </comment>
    <comment ref="I35" authorId="0" shapeId="0">
      <text>
        <r>
          <rPr>
            <sz val="10"/>
            <rFont val="Arial"/>
            <family val="2"/>
          </rPr>
          <t>5.843,27
31-12-08 23:45 - 01-01-10 00:00</t>
        </r>
      </text>
    </comment>
    <comment ref="J35" authorId="0" shapeId="0">
      <text>
        <r>
          <rPr>
            <sz val="10"/>
            <rFont val="Arial"/>
            <family val="2"/>
          </rPr>
          <t>6.135,35
31-12-09 23:45 - 01-01-11 00:00</t>
        </r>
      </text>
    </comment>
    <comment ref="K35" authorId="0" shapeId="0">
      <text>
        <r>
          <rPr>
            <sz val="10"/>
            <rFont val="Arial"/>
            <family val="2"/>
          </rPr>
          <t>6.182,50
31-12-10 23:45 - 01-01-12 00:00</t>
        </r>
      </text>
    </comment>
    <comment ref="L35" authorId="0" shapeId="0">
      <text>
        <r>
          <rPr>
            <sz val="10"/>
            <rFont val="Arial"/>
            <family val="2"/>
          </rPr>
          <t>6.132,13
31-12-11 23:45 - 01-01-13 00:00</t>
        </r>
      </text>
    </comment>
    <comment ref="I36" authorId="0" shapeId="0">
      <text>
        <r>
          <rPr>
            <sz val="10"/>
            <rFont val="Arial"/>
            <family val="2"/>
          </rPr>
          <t>11.804,23
13-12-08 15:00 - 01-01-10 00:00</t>
        </r>
      </text>
    </comment>
    <comment ref="J36" authorId="0" shapeId="0">
      <text>
        <r>
          <rPr>
            <sz val="10"/>
            <rFont val="Arial"/>
            <family val="2"/>
          </rPr>
          <t>12.246,08
31-12-09 23:45 - 01-01-11 00:00</t>
        </r>
      </text>
    </comment>
    <comment ref="K36" authorId="0" shapeId="0">
      <text>
        <r>
          <rPr>
            <sz val="10"/>
            <rFont val="Arial"/>
            <family val="2"/>
          </rPr>
          <t>12.013,11
31-12-10 23:45 - 01-01-12 00:00</t>
        </r>
      </text>
    </comment>
    <comment ref="L36" authorId="0" shapeId="0">
      <text>
        <r>
          <rPr>
            <sz val="10"/>
            <rFont val="Arial"/>
            <family val="2"/>
          </rPr>
          <t>12.733,90
31-12-11 23:45 - 01-01-13 00:00</t>
        </r>
      </text>
    </comment>
    <comment ref="I37" authorId="0" shapeId="0">
      <text>
        <r>
          <rPr>
            <sz val="10"/>
            <rFont val="Arial"/>
            <family val="2"/>
          </rPr>
          <t>19.440,43
31-12-08 23:45 - 01-01-10 00:00</t>
        </r>
      </text>
    </comment>
    <comment ref="J37" authorId="0" shapeId="0">
      <text>
        <r>
          <rPr>
            <sz val="10"/>
            <rFont val="Arial"/>
            <family val="2"/>
          </rPr>
          <t>19.893,93
31-12-09 23:45 - 01-01-11 00:00</t>
        </r>
      </text>
    </comment>
    <comment ref="K37" authorId="0" shapeId="0">
      <text>
        <r>
          <rPr>
            <sz val="10"/>
            <rFont val="Arial"/>
            <family val="2"/>
          </rPr>
          <t>18.955,14
31-12-10 23:45 - 01-01-12 00:00</t>
        </r>
      </text>
    </comment>
    <comment ref="L37" authorId="0" shapeId="0">
      <text>
        <r>
          <rPr>
            <sz val="10"/>
            <rFont val="Arial"/>
            <family val="2"/>
          </rPr>
          <t>19.997,64
31-12-11 23:45 - 01-01-13 00:00</t>
        </r>
      </text>
    </comment>
    <comment ref="I38" authorId="0" shapeId="0">
      <text>
        <r>
          <rPr>
            <sz val="10"/>
            <rFont val="Arial"/>
            <family val="2"/>
          </rPr>
          <t>2.185,55
31-12-08 23:45 - 01-01-10 00:00</t>
        </r>
      </text>
    </comment>
    <comment ref="J38" authorId="0" shapeId="0">
      <text>
        <r>
          <rPr>
            <sz val="10"/>
            <rFont val="Arial"/>
            <family val="2"/>
          </rPr>
          <t>2.484,52
31-12-09 23:45 - 01-01-11 00:00</t>
        </r>
      </text>
    </comment>
    <comment ref="K38" authorId="0" shapeId="0">
      <text>
        <r>
          <rPr>
            <sz val="10"/>
            <rFont val="Arial"/>
            <family val="2"/>
          </rPr>
          <t>2.367,84
31-12-10 23:45 - 01-01-12 00:00</t>
        </r>
      </text>
    </comment>
    <comment ref="L38" authorId="0" shapeId="0">
      <text>
        <r>
          <rPr>
            <sz val="10"/>
            <rFont val="Arial"/>
            <family val="2"/>
          </rPr>
          <t>2.282,18
31-12-11 23:45 - 01-01-13 00:00</t>
        </r>
      </text>
    </comment>
    <comment ref="J39" authorId="0" shapeId="0">
      <text>
        <r>
          <rPr>
            <sz val="10"/>
            <rFont val="Arial"/>
            <family val="2"/>
          </rPr>
          <t>2.493,78
31-12-09 23:45 - 01-01-11 00:00</t>
        </r>
      </text>
    </comment>
    <comment ref="K39" authorId="0" shapeId="0">
      <text>
        <r>
          <rPr>
            <sz val="10"/>
            <rFont val="Arial"/>
            <family val="2"/>
          </rPr>
          <t>2.359,11
31-12-10 23:45 - 01-01-12 00:00</t>
        </r>
      </text>
    </comment>
    <comment ref="L39" authorId="0" shapeId="0">
      <text>
        <r>
          <rPr>
            <sz val="10"/>
            <rFont val="Arial"/>
            <family val="2"/>
          </rPr>
          <t>2.495,20
31-12-11 23:45 - 01-01-13 00:00</t>
        </r>
      </text>
    </comment>
    <comment ref="I40" authorId="0" shapeId="0">
      <text>
        <r>
          <rPr>
            <sz val="10"/>
            <rFont val="Arial"/>
            <family val="2"/>
          </rPr>
          <t>13.735,11
31-12-08 23:45 - 01-01-10 00:00</t>
        </r>
      </text>
    </comment>
    <comment ref="J40" authorId="0" shapeId="0">
      <text>
        <r>
          <rPr>
            <sz val="10"/>
            <rFont val="Arial"/>
            <family val="2"/>
          </rPr>
          <t>12.655,31
31-12-09 23:45 - 01-01-11 00:00</t>
        </r>
      </text>
    </comment>
    <comment ref="K40" authorId="0" shapeId="0">
      <text>
        <r>
          <rPr>
            <sz val="10"/>
            <rFont val="Arial"/>
            <family val="2"/>
          </rPr>
          <t>10.151,16
31-12-10 23:45 - 01-01-12 00:00</t>
        </r>
      </text>
    </comment>
    <comment ref="L40" authorId="0" shapeId="0">
      <text>
        <r>
          <rPr>
            <sz val="10"/>
            <rFont val="Arial"/>
            <family val="2"/>
          </rPr>
          <t>9.837,86
31-12-11 23:45 - 01-01-13 00:00</t>
        </r>
      </text>
    </comment>
    <comment ref="I41" authorId="0" shapeId="0">
      <text>
        <r>
          <rPr>
            <sz val="10"/>
            <rFont val="Arial"/>
            <family val="2"/>
          </rPr>
          <t>8.048,88
31-12-08 23:45 - 01-01-10 00:00</t>
        </r>
      </text>
    </comment>
    <comment ref="J41" authorId="0" shapeId="0">
      <text>
        <r>
          <rPr>
            <sz val="10"/>
            <rFont val="Arial"/>
            <family val="2"/>
          </rPr>
          <t>7.271,94
31-12-09 23:45 - 01-01-11 00:00</t>
        </r>
      </text>
    </comment>
    <comment ref="K41" authorId="0" shapeId="0">
      <text>
        <r>
          <rPr>
            <sz val="10"/>
            <rFont val="Arial"/>
            <family val="2"/>
          </rPr>
          <t>5.286,97
31-12-10 23:45 - 01-01-12 00:00</t>
        </r>
      </text>
    </comment>
    <comment ref="L41" authorId="0" shapeId="0">
      <text>
        <r>
          <rPr>
            <sz val="10"/>
            <rFont val="Arial"/>
            <family val="2"/>
          </rPr>
          <t>4.071,13
31-12-11 23:45 - 01-01-13 00:00</t>
        </r>
      </text>
    </comment>
    <comment ref="I42" authorId="0" shapeId="0">
      <text>
        <r>
          <rPr>
            <sz val="10"/>
            <rFont val="Arial"/>
            <family val="2"/>
          </rPr>
          <t>27.621,12
31-12-08 23:45 - 01-01-10 00:00</t>
        </r>
      </text>
    </comment>
    <comment ref="J42" authorId="0" shapeId="0">
      <text>
        <r>
          <rPr>
            <sz val="10"/>
            <rFont val="Arial"/>
            <family val="2"/>
          </rPr>
          <t>28.853,65
31-12-09 23:45 - 01-01-11 00:00</t>
        </r>
      </text>
    </comment>
    <comment ref="K42" authorId="0" shapeId="0">
      <text>
        <r>
          <rPr>
            <sz val="10"/>
            <rFont val="Arial"/>
            <family val="2"/>
          </rPr>
          <t>22.521,33
31-12-10 23:45 - 01-01-12 00:00</t>
        </r>
      </text>
    </comment>
    <comment ref="L42" authorId="0" shapeId="0">
      <text>
        <r>
          <rPr>
            <sz val="10"/>
            <rFont val="Arial"/>
            <family val="2"/>
          </rPr>
          <t>19.360,95
31-12-11 23:45 - 01-01-13 00:00</t>
        </r>
      </text>
    </comment>
    <comment ref="I43" authorId="0" shapeId="0">
      <text>
        <r>
          <rPr>
            <sz val="10"/>
            <rFont val="Arial"/>
            <family val="2"/>
          </rPr>
          <t>6.381,96
31-12-08 23:45 - 01-01-10 00:00</t>
        </r>
      </text>
    </comment>
    <comment ref="J43" authorId="0" shapeId="0">
      <text>
        <r>
          <rPr>
            <sz val="10"/>
            <rFont val="Arial"/>
            <family val="2"/>
          </rPr>
          <t>7.235,83
31-12-09 23:45 - 01-01-11 00:00</t>
        </r>
      </text>
    </comment>
    <comment ref="K43" authorId="0" shapeId="0">
      <text>
        <r>
          <rPr>
            <sz val="10"/>
            <rFont val="Arial"/>
            <family val="2"/>
          </rPr>
          <t>5.464,24
31-12-10 23:45 - 01-01-12 00:00</t>
        </r>
      </text>
    </comment>
    <comment ref="L43" authorId="0" shapeId="0">
      <text>
        <r>
          <rPr>
            <sz val="10"/>
            <rFont val="Arial"/>
            <family val="2"/>
          </rPr>
          <t>4.782,03
31-12-11 23:45 - 01-01-13 00:00</t>
        </r>
      </text>
    </comment>
    <comment ref="J45" authorId="0" shapeId="0">
      <text>
        <r>
          <rPr>
            <sz val="10"/>
            <rFont val="Arial"/>
            <family val="2"/>
          </rPr>
          <t>24.864,60
31-12-09 23:45 - 01-01-11 00:00</t>
        </r>
      </text>
    </comment>
    <comment ref="I46" authorId="0" shapeId="0">
      <text>
        <r>
          <rPr>
            <sz val="10"/>
            <rFont val="Arial"/>
            <family val="2"/>
          </rPr>
          <t>26.230,53
31-12-08 23:45 - 01-01-10 00:00</t>
        </r>
      </text>
    </comment>
    <comment ref="J46" authorId="0" shapeId="0">
      <text>
        <r>
          <rPr>
            <sz val="10"/>
            <rFont val="Arial"/>
            <family val="2"/>
          </rPr>
          <t>29.183,89
31-12-09 23:45 - 01-01-11 00:00</t>
        </r>
      </text>
    </comment>
    <comment ref="K46" authorId="0" shapeId="0">
      <text>
        <r>
          <rPr>
            <sz val="10"/>
            <rFont val="Arial"/>
            <family val="2"/>
          </rPr>
          <t>25.957,79
31-12-10 23:45 - 01-01-12 00:00</t>
        </r>
      </text>
    </comment>
    <comment ref="L46" authorId="0" shapeId="0">
      <text>
        <r>
          <rPr>
            <sz val="10"/>
            <rFont val="Arial"/>
            <family val="2"/>
          </rPr>
          <t>23.149,99
31-12-11 23:45 - 01-01-13 00:00</t>
        </r>
      </text>
    </comment>
    <comment ref="K47" authorId="0" shapeId="0">
      <text>
        <r>
          <rPr>
            <sz val="10"/>
            <rFont val="Arial"/>
            <family val="2"/>
          </rPr>
          <t>2.927,92 !
03-05-11 00:00 - 01-01-12 00:00</t>
        </r>
      </text>
    </comment>
    <comment ref="L47" authorId="0" shapeId="0">
      <text>
        <r>
          <rPr>
            <sz val="10"/>
            <rFont val="Arial"/>
            <family val="2"/>
          </rPr>
          <t>5.012,23
31-12-11 23:45 - 01-01-13 00:00</t>
        </r>
      </text>
    </comment>
    <comment ref="I48" authorId="0" shapeId="0">
      <text>
        <r>
          <rPr>
            <sz val="10"/>
            <rFont val="Arial"/>
            <family val="2"/>
          </rPr>
          <t>8.304,60
31-12-08 23:45 - 01-01-10 00:00</t>
        </r>
      </text>
    </comment>
    <comment ref="J48" authorId="0" shapeId="0">
      <text>
        <r>
          <rPr>
            <sz val="10"/>
            <rFont val="Arial"/>
            <family val="2"/>
          </rPr>
          <t>8.488,93
31-12-09 23:45 - 01-01-11 00:00</t>
        </r>
      </text>
    </comment>
    <comment ref="K48" authorId="0" shapeId="0">
      <text>
        <r>
          <rPr>
            <sz val="10"/>
            <rFont val="Arial"/>
            <family val="2"/>
          </rPr>
          <t>6.185,16
31-12-10 23:45 - 01-01-12 00:00</t>
        </r>
      </text>
    </comment>
    <comment ref="L48" authorId="0" shapeId="0">
      <text>
        <r>
          <rPr>
            <sz val="10"/>
            <rFont val="Arial"/>
            <family val="2"/>
          </rPr>
          <t>5.094,16
31-12-11 23:45 - 01-01-13 00:00</t>
        </r>
      </text>
    </comment>
    <comment ref="I49" authorId="0" shapeId="0">
      <text>
        <r>
          <rPr>
            <sz val="10"/>
            <rFont val="Arial"/>
            <family val="2"/>
          </rPr>
          <t>5.872,74
31-12-08 23:45 - 01-01-10 00:00</t>
        </r>
      </text>
    </comment>
    <comment ref="J49" authorId="0" shapeId="0">
      <text>
        <r>
          <rPr>
            <sz val="10"/>
            <rFont val="Arial"/>
            <family val="2"/>
          </rPr>
          <t>6.093,69
31-12-09 23:45 - 01-01-11 00:00</t>
        </r>
      </text>
    </comment>
    <comment ref="K49" authorId="0" shapeId="0">
      <text>
        <r>
          <rPr>
            <sz val="10"/>
            <rFont val="Arial"/>
            <family val="2"/>
          </rPr>
          <t>5.669,31
31-12-10 23:45 - 01-01-12 00:00</t>
        </r>
      </text>
    </comment>
    <comment ref="L49" authorId="0" shapeId="0">
      <text>
        <r>
          <rPr>
            <sz val="10"/>
            <rFont val="Arial"/>
            <family val="2"/>
          </rPr>
          <t>6.216,21
31-12-11 23:45 - 01-01-13 00:00</t>
        </r>
      </text>
    </comment>
    <comment ref="I50" authorId="0" shapeId="0">
      <text>
        <r>
          <rPr>
            <sz val="10"/>
            <rFont val="Arial"/>
            <family val="2"/>
          </rPr>
          <t>25.772,51
31-12-08 23:45 - 01-01-10 00:00</t>
        </r>
      </text>
    </comment>
    <comment ref="J50" authorId="0" shapeId="0">
      <text>
        <r>
          <rPr>
            <sz val="10"/>
            <rFont val="Arial"/>
            <family val="2"/>
          </rPr>
          <t>24.085,92
31-12-09 23:45 - 01-01-11 00:00</t>
        </r>
      </text>
    </comment>
    <comment ref="K50" authorId="0" shapeId="0">
      <text>
        <r>
          <rPr>
            <sz val="10"/>
            <rFont val="Arial"/>
            <family val="2"/>
          </rPr>
          <t>21.435,00
31-12-10 23:45 - 01-01-12 00:00</t>
        </r>
      </text>
    </comment>
    <comment ref="L50" authorId="0" shapeId="0">
      <text>
        <r>
          <rPr>
            <sz val="10"/>
            <rFont val="Arial"/>
            <family val="2"/>
          </rPr>
          <t>20.064,58
31-12-11 23:45 - 01-01-13 00:00</t>
        </r>
      </text>
    </comment>
    <comment ref="I51" authorId="0" shapeId="0">
      <text>
        <r>
          <rPr>
            <sz val="10"/>
            <rFont val="Arial"/>
            <family val="2"/>
          </rPr>
          <t>29.381,18
31-12-08 23:45 - 01-01-10 00:00</t>
        </r>
      </text>
    </comment>
    <comment ref="J51" authorId="0" shapeId="0">
      <text>
        <r>
          <rPr>
            <sz val="10"/>
            <rFont val="Arial"/>
            <family val="2"/>
          </rPr>
          <t>27.605,39
31-12-09 23:45 - 01-01-11 00:00</t>
        </r>
      </text>
    </comment>
    <comment ref="K51" authorId="0" shapeId="0">
      <text>
        <r>
          <rPr>
            <sz val="10"/>
            <rFont val="Arial"/>
            <family val="2"/>
          </rPr>
          <t>21.779,94
31-12-10 23:45 - 01-01-12 00:00</t>
        </r>
      </text>
    </comment>
    <comment ref="L51" authorId="0" shapeId="0">
      <text>
        <r>
          <rPr>
            <sz val="10"/>
            <rFont val="Arial"/>
            <family val="2"/>
          </rPr>
          <t>23.662,32
31-12-11 23:45 - 01-01-13 00:00</t>
        </r>
      </text>
    </comment>
    <comment ref="I52" authorId="0" shapeId="0">
      <text>
        <r>
          <rPr>
            <sz val="10"/>
            <rFont val="Arial"/>
            <family val="2"/>
          </rPr>
          <t>8.595,08
31-12-08 23:45 - 01-01-10 00:00</t>
        </r>
      </text>
    </comment>
    <comment ref="J52" authorId="0" shapeId="0">
      <text>
        <r>
          <rPr>
            <sz val="10"/>
            <rFont val="Arial"/>
            <family val="2"/>
          </rPr>
          <t>7.503,78
31-12-09 23:45 - 01-01-11 00:00</t>
        </r>
      </text>
    </comment>
    <comment ref="K52" authorId="0" shapeId="0">
      <text>
        <r>
          <rPr>
            <sz val="10"/>
            <rFont val="Arial"/>
            <family val="2"/>
          </rPr>
          <t>6.453,22
31-12-10 23:45 - 01-01-12 00:00</t>
        </r>
      </text>
    </comment>
    <comment ref="L52" authorId="0" shapeId="0">
      <text>
        <r>
          <rPr>
            <sz val="10"/>
            <rFont val="Arial"/>
            <family val="2"/>
          </rPr>
          <t>5.801,85
31-12-11 23:45 - 01-01-13 00:00</t>
        </r>
      </text>
    </comment>
    <comment ref="I53" authorId="0" shapeId="0">
      <text>
        <r>
          <rPr>
            <sz val="10"/>
            <rFont val="Arial"/>
            <family val="2"/>
          </rPr>
          <t>17.733,21
31-12-08 23:45 - 01-01-10 00:00</t>
        </r>
      </text>
    </comment>
    <comment ref="J53" authorId="0" shapeId="0">
      <text>
        <r>
          <rPr>
            <sz val="10"/>
            <rFont val="Arial"/>
            <family val="2"/>
          </rPr>
          <t>18.459,35
31-12-09 23:45 - 01-01-11 00:00</t>
        </r>
      </text>
    </comment>
    <comment ref="K53" authorId="0" shapeId="0">
      <text>
        <r>
          <rPr>
            <sz val="10"/>
            <rFont val="Arial"/>
            <family val="2"/>
          </rPr>
          <t>16.267,08
31-12-10 23:45 - 01-01-12 00:00</t>
        </r>
      </text>
    </comment>
    <comment ref="L53" authorId="0" shapeId="0">
      <text>
        <r>
          <rPr>
            <sz val="10"/>
            <rFont val="Arial"/>
            <family val="2"/>
          </rPr>
          <t>17.498,34
31-12-11 23:45 - 01-01-13 00:00</t>
        </r>
      </text>
    </comment>
    <comment ref="I54" authorId="0" shapeId="0">
      <text>
        <r>
          <rPr>
            <sz val="10"/>
            <rFont val="Arial"/>
            <family val="2"/>
          </rPr>
          <t>7.029,47
31-12-08 23:45 - 01-01-10 00:00</t>
        </r>
      </text>
    </comment>
    <comment ref="J54" authorId="0" shapeId="0">
      <text>
        <r>
          <rPr>
            <sz val="10"/>
            <rFont val="Arial"/>
            <family val="2"/>
          </rPr>
          <t>6.854,82
31-12-09 23:45 - 01-01-11 00:00</t>
        </r>
      </text>
    </comment>
    <comment ref="K54" authorId="0" shapeId="0">
      <text>
        <r>
          <rPr>
            <sz val="10"/>
            <rFont val="Arial"/>
            <family val="2"/>
          </rPr>
          <t>5.909,30
31-12-10 23:45 - 01-01-12 00:00</t>
        </r>
      </text>
    </comment>
    <comment ref="L54" authorId="0" shapeId="0">
      <text>
        <r>
          <rPr>
            <sz val="10"/>
            <rFont val="Arial"/>
            <family val="2"/>
          </rPr>
          <t>6.707,38
31-12-11 23:45 - 01-01-13 00:00</t>
        </r>
      </text>
    </comment>
    <comment ref="I55" authorId="0" shapeId="0">
      <text>
        <r>
          <rPr>
            <sz val="10"/>
            <rFont val="Arial"/>
            <family val="2"/>
          </rPr>
          <t>14.456,94
31-12-08 23:45 - 01-01-10 00:00</t>
        </r>
      </text>
    </comment>
    <comment ref="J55" authorId="0" shapeId="0">
      <text>
        <r>
          <rPr>
            <sz val="10"/>
            <rFont val="Arial"/>
            <family val="2"/>
          </rPr>
          <t>14.801,84
31-12-09 23:45 - 01-01-11 00:00</t>
        </r>
      </text>
    </comment>
    <comment ref="K55" authorId="0" shapeId="0">
      <text>
        <r>
          <rPr>
            <sz val="10"/>
            <rFont val="Arial"/>
            <family val="2"/>
          </rPr>
          <t>13.837,52
31-12-10 23:45 - 01-01-12 00:00</t>
        </r>
      </text>
    </comment>
    <comment ref="L55" authorId="0" shapeId="0">
      <text>
        <r>
          <rPr>
            <sz val="10"/>
            <rFont val="Arial"/>
            <family val="2"/>
          </rPr>
          <t>16.934,56
31-12-11 23:45 - 01-01-13 00:00</t>
        </r>
      </text>
    </comment>
    <comment ref="I56" authorId="0" shapeId="0">
      <text>
        <r>
          <rPr>
            <sz val="10"/>
            <rFont val="Arial"/>
            <family val="2"/>
          </rPr>
          <t>33.780,46
31-12-08 23:45 - 01-01-10 00:00</t>
        </r>
      </text>
    </comment>
    <comment ref="J56" authorId="0" shapeId="0">
      <text>
        <r>
          <rPr>
            <sz val="10"/>
            <rFont val="Arial"/>
            <family val="2"/>
          </rPr>
          <t>35.618,58
31-12-09 23:45 - 01-01-11 00:00</t>
        </r>
      </text>
    </comment>
    <comment ref="K56" authorId="0" shapeId="0">
      <text>
        <r>
          <rPr>
            <sz val="10"/>
            <rFont val="Arial"/>
            <family val="2"/>
          </rPr>
          <t>34.242,38
31-12-10 23:45 - 01-01-12 00:00</t>
        </r>
      </text>
    </comment>
    <comment ref="L56" authorId="0" shapeId="0">
      <text>
        <r>
          <rPr>
            <sz val="10"/>
            <rFont val="Arial"/>
            <family val="2"/>
          </rPr>
          <t>34.110,44
31-12-11 23:45 - 01-01-13 00:00</t>
        </r>
      </text>
    </comment>
    <comment ref="I57" authorId="0" shapeId="0">
      <text>
        <r>
          <rPr>
            <sz val="10"/>
            <rFont val="Arial"/>
            <family val="2"/>
          </rPr>
          <t>11.060,88
31-12-08 23:45 - 01-01-10 00:00</t>
        </r>
      </text>
    </comment>
    <comment ref="J57" authorId="0" shapeId="0">
      <text>
        <r>
          <rPr>
            <sz val="10"/>
            <rFont val="Arial"/>
            <family val="2"/>
          </rPr>
          <t>8.947,04
31-12-09 23:45 - 01-01-11 00:00</t>
        </r>
      </text>
    </comment>
    <comment ref="K57" authorId="0" shapeId="0">
      <text>
        <r>
          <rPr>
            <sz val="10"/>
            <rFont val="Arial"/>
            <family val="2"/>
          </rPr>
          <t>8.812,40
31-12-10 23:45 - 01-01-12 00:00</t>
        </r>
      </text>
    </comment>
    <comment ref="L57" authorId="0" shapeId="0">
      <text>
        <r>
          <rPr>
            <sz val="10"/>
            <rFont val="Arial"/>
            <family val="2"/>
          </rPr>
          <t>9.859,45
31-12-11 23:45 - 01-01-13 00:00</t>
        </r>
      </text>
    </comment>
    <comment ref="I58" authorId="0" shapeId="0">
      <text>
        <r>
          <rPr>
            <sz val="10"/>
            <rFont val="Arial"/>
            <family val="2"/>
          </rPr>
          <t>32.565,21
31-12-08 23:45 - 01-01-10 00:00</t>
        </r>
      </text>
    </comment>
    <comment ref="J58" authorId="0" shapeId="0">
      <text>
        <r>
          <rPr>
            <sz val="10"/>
            <rFont val="Arial"/>
            <family val="2"/>
          </rPr>
          <t>32.333,12
31-12-09 23:45 - 01-01-11 00:00</t>
        </r>
      </text>
    </comment>
    <comment ref="K58" authorId="0" shapeId="0">
      <text>
        <r>
          <rPr>
            <sz val="10"/>
            <rFont val="Arial"/>
            <family val="2"/>
          </rPr>
          <t>27.648,55
31-12-10 23:45 - 01-01-12 00:00</t>
        </r>
      </text>
    </comment>
    <comment ref="L58" authorId="0" shapeId="0">
      <text>
        <r>
          <rPr>
            <sz val="10"/>
            <rFont val="Arial"/>
            <family val="2"/>
          </rPr>
          <t>28.982,89
31-12-11 23:45 - 01-01-13 00:00</t>
        </r>
      </text>
    </comment>
    <comment ref="I59" authorId="0" shapeId="0">
      <text>
        <r>
          <rPr>
            <sz val="10"/>
            <rFont val="Arial"/>
            <family val="2"/>
          </rPr>
          <t>6.846,14 !
23-08-09 00:00 - 01-01-10 00:00</t>
        </r>
      </text>
    </comment>
    <comment ref="J59" authorId="0" shapeId="0">
      <text>
        <r>
          <rPr>
            <sz val="10"/>
            <rFont val="Arial"/>
            <family val="2"/>
          </rPr>
          <t>16.586,64
31-12-09 23:45 - 01-01-11 00:00</t>
        </r>
      </text>
    </comment>
    <comment ref="K59" authorId="0" shapeId="0">
      <text>
        <r>
          <rPr>
            <sz val="10"/>
            <rFont val="Arial"/>
            <family val="2"/>
          </rPr>
          <t>13.007,74
31-12-10 23:45 - 01-01-12 00:00</t>
        </r>
      </text>
    </comment>
    <comment ref="L59" authorId="0" shapeId="0">
      <text>
        <r>
          <rPr>
            <sz val="10"/>
            <rFont val="Arial"/>
            <family val="2"/>
          </rPr>
          <t>11.895,08
31-12-11 23:45 - 01-01-13 00:00</t>
        </r>
      </text>
    </comment>
    <comment ref="J60" authorId="0" shapeId="0">
      <text>
        <r>
          <rPr>
            <sz val="10"/>
            <rFont val="Arial"/>
            <family val="2"/>
          </rPr>
          <t>41.868,02
31-12-09 23:45 - 01-01-11 00:00</t>
        </r>
      </text>
    </comment>
    <comment ref="K60" authorId="0" shapeId="0">
      <text>
        <r>
          <rPr>
            <sz val="10"/>
            <rFont val="Arial"/>
            <family val="2"/>
          </rPr>
          <t>36.156,33
31-12-10 23:45 - 01-01-12 00:00</t>
        </r>
      </text>
    </comment>
    <comment ref="L60" authorId="0" shapeId="0">
      <text>
        <r>
          <rPr>
            <sz val="10"/>
            <rFont val="Arial"/>
            <family val="2"/>
          </rPr>
          <t>34.733,45
31-12-11 23:45 - 01-01-13 00:00</t>
        </r>
      </text>
    </comment>
    <comment ref="I61" authorId="0" shapeId="0">
      <text>
        <r>
          <rPr>
            <sz val="10"/>
            <rFont val="Arial"/>
            <family val="2"/>
          </rPr>
          <t>17.556,15
31-12-08 23:45 - 01-01-10 00:00</t>
        </r>
      </text>
    </comment>
    <comment ref="J61" authorId="0" shapeId="0">
      <text>
        <r>
          <rPr>
            <sz val="10"/>
            <rFont val="Arial"/>
            <family val="2"/>
          </rPr>
          <t>17.532,20
31-12-09 23:45 - 01-01-11 00:00</t>
        </r>
      </text>
    </comment>
    <comment ref="K61" authorId="0" shapeId="0">
      <text>
        <r>
          <rPr>
            <sz val="10"/>
            <rFont val="Arial"/>
            <family val="2"/>
          </rPr>
          <t>14.640,53
31-12-10 23:45 - 01-01-12 00:00</t>
        </r>
      </text>
    </comment>
    <comment ref="L61" authorId="0" shapeId="0">
      <text>
        <r>
          <rPr>
            <sz val="10"/>
            <rFont val="Arial"/>
            <family val="2"/>
          </rPr>
          <t>14.159,18
31-12-11 23:45 - 01-01-13 00:00</t>
        </r>
      </text>
    </comment>
    <comment ref="I62" authorId="0" shapeId="0">
      <text>
        <r>
          <rPr>
            <sz val="10"/>
            <rFont val="Arial"/>
            <family val="2"/>
          </rPr>
          <t>3.259,15
31-12-08 23:45 - 01-01-10 00:00</t>
        </r>
      </text>
    </comment>
    <comment ref="J62" authorId="0" shapeId="0">
      <text>
        <r>
          <rPr>
            <sz val="10"/>
            <rFont val="Arial"/>
            <family val="2"/>
          </rPr>
          <t>3.094,43
31-12-09 23:45 - 01-01-11 00:00</t>
        </r>
      </text>
    </comment>
    <comment ref="K62" authorId="0" shapeId="0">
      <text>
        <r>
          <rPr>
            <sz val="10"/>
            <rFont val="Arial"/>
            <family val="2"/>
          </rPr>
          <t>2.751,51
31-12-10 23:45 - 01-01-12 00:00</t>
        </r>
      </text>
    </comment>
    <comment ref="L62" authorId="0" shapeId="0">
      <text>
        <r>
          <rPr>
            <sz val="10"/>
            <rFont val="Arial"/>
            <family val="2"/>
          </rPr>
          <t>3.071,22
31-12-11 23:45 - 01-01-13 00:00</t>
        </r>
      </text>
    </comment>
    <comment ref="I63" authorId="0" shapeId="0">
      <text>
        <r>
          <rPr>
            <sz val="10"/>
            <rFont val="Arial"/>
            <family val="2"/>
          </rPr>
          <t>44.185,49
31-12-08 23:45 - 01-01-10 00:00</t>
        </r>
      </text>
    </comment>
    <comment ref="J63" authorId="0" shapeId="0">
      <text>
        <r>
          <rPr>
            <sz val="10"/>
            <rFont val="Arial"/>
            <family val="2"/>
          </rPr>
          <t>50.081,89
31-12-09 23:45 - 01-01-11 00:00</t>
        </r>
      </text>
    </comment>
    <comment ref="K63" authorId="0" shapeId="0">
      <text>
        <r>
          <rPr>
            <sz val="10"/>
            <rFont val="Arial"/>
            <family val="2"/>
          </rPr>
          <t>41.444,26
31-12-10 23:45 - 01-01-12 00:00</t>
        </r>
      </text>
    </comment>
    <comment ref="L63" authorId="0" shapeId="0">
      <text>
        <r>
          <rPr>
            <sz val="10"/>
            <rFont val="Arial"/>
            <family val="2"/>
          </rPr>
          <t>33.602,13
31-12-11 23:45 - 01-01-13 00:00</t>
        </r>
      </text>
    </comment>
    <comment ref="J64" authorId="0" shapeId="0">
      <text>
        <r>
          <rPr>
            <sz val="10"/>
            <rFont val="Arial"/>
            <family val="2"/>
          </rPr>
          <t>11.619,72
31-12-09 23:45 - 01-01-11 00:00</t>
        </r>
      </text>
    </comment>
    <comment ref="K64" authorId="0" shapeId="0">
      <text>
        <r>
          <rPr>
            <sz val="10"/>
            <rFont val="Arial"/>
            <family val="2"/>
          </rPr>
          <t>10.734,25
31-12-10 23:45 - 01-01-12 00:00</t>
        </r>
      </text>
    </comment>
    <comment ref="L64" authorId="0" shapeId="0">
      <text>
        <r>
          <rPr>
            <sz val="10"/>
            <rFont val="Arial"/>
            <family val="2"/>
          </rPr>
          <t>9.794,75
31-12-11 23:45 - 01-01-13 00:00</t>
        </r>
      </text>
    </comment>
    <comment ref="I65" authorId="0" shapeId="0">
      <text>
        <r>
          <rPr>
            <sz val="10"/>
            <rFont val="Arial"/>
            <family val="2"/>
          </rPr>
          <t>12.278,87
31-12-08 23:45 - 01-01-10 00:00</t>
        </r>
      </text>
    </comment>
    <comment ref="J65" authorId="0" shapeId="0">
      <text>
        <r>
          <rPr>
            <sz val="10"/>
            <rFont val="Arial"/>
            <family val="2"/>
          </rPr>
          <t>11.797,24
31-12-09 23:45 - 01-01-11 00:00</t>
        </r>
      </text>
    </comment>
    <comment ref="K65" authorId="0" shapeId="0">
      <text>
        <r>
          <rPr>
            <sz val="10"/>
            <rFont val="Arial"/>
            <family val="2"/>
          </rPr>
          <t>9.721,63
31-12-10 23:45 - 01-01-12 00:00</t>
        </r>
      </text>
    </comment>
    <comment ref="L65" authorId="0" shapeId="0">
      <text>
        <r>
          <rPr>
            <sz val="10"/>
            <rFont val="Arial"/>
            <family val="2"/>
          </rPr>
          <t>8.667,17
31-12-11 23:45 - 01-01-13 00:00</t>
        </r>
      </text>
    </comment>
    <comment ref="I66" authorId="0" shapeId="0">
      <text>
        <r>
          <rPr>
            <sz val="10"/>
            <rFont val="Arial"/>
            <family val="2"/>
          </rPr>
          <t>5.896,16
31-12-08 23:45 - 01-01-10 00:00</t>
        </r>
      </text>
    </comment>
    <comment ref="J66" authorId="0" shapeId="0">
      <text>
        <r>
          <rPr>
            <sz val="10"/>
            <rFont val="Arial"/>
            <family val="2"/>
          </rPr>
          <t>6.144,23
31-12-09 23:45 - 01-01-11 00:00</t>
        </r>
      </text>
    </comment>
    <comment ref="K66" authorId="0" shapeId="0">
      <text>
        <r>
          <rPr>
            <sz val="10"/>
            <rFont val="Arial"/>
            <family val="2"/>
          </rPr>
          <t>5.888,12
31-12-10 23:45 - 01-01-12 00:00</t>
        </r>
      </text>
    </comment>
    <comment ref="L66" authorId="0" shapeId="0">
      <text>
        <r>
          <rPr>
            <sz val="10"/>
            <rFont val="Arial"/>
            <family val="2"/>
          </rPr>
          <t>5.423,53
31-12-11 23:45 - 01-01-13 00:00</t>
        </r>
      </text>
    </comment>
    <comment ref="I67" authorId="0" shapeId="0">
      <text>
        <r>
          <rPr>
            <sz val="10"/>
            <rFont val="Arial"/>
            <family val="2"/>
          </rPr>
          <t>4.497,44
30-12-08 00:00 - 01-01-10 00:00</t>
        </r>
      </text>
    </comment>
    <comment ref="J67" authorId="0" shapeId="0">
      <text>
        <r>
          <rPr>
            <sz val="10"/>
            <rFont val="Arial"/>
            <family val="2"/>
          </rPr>
          <t>2.409,82
31-12-09 23:45 - 01-01-11 00:00</t>
        </r>
      </text>
    </comment>
    <comment ref="K67" authorId="0" shapeId="0">
      <text>
        <r>
          <rPr>
            <sz val="10"/>
            <rFont val="Arial"/>
            <family val="2"/>
          </rPr>
          <t>2.898,94
31-12-10 23:45 - 01-01-12 00:00</t>
        </r>
      </text>
    </comment>
    <comment ref="L67" authorId="0" shapeId="0">
      <text>
        <r>
          <rPr>
            <sz val="10"/>
            <rFont val="Arial"/>
            <family val="2"/>
          </rPr>
          <t>3.017,97
31-12-11 23:45 - 01-01-13 00:00</t>
        </r>
      </text>
    </comment>
    <comment ref="I68" authorId="0" shapeId="0">
      <text>
        <r>
          <rPr>
            <sz val="10"/>
            <rFont val="Arial"/>
            <family val="2"/>
          </rPr>
          <t>20.621,10
31-12-08 23:45 - 01-01-10 00:00</t>
        </r>
      </text>
    </comment>
    <comment ref="J68" authorId="0" shapeId="0">
      <text>
        <r>
          <rPr>
            <sz val="10"/>
            <rFont val="Arial"/>
            <family val="2"/>
          </rPr>
          <t>22.952,25
31-12-09 23:45 - 01-01-11 00:00</t>
        </r>
      </text>
    </comment>
    <comment ref="K68" authorId="0" shapeId="0">
      <text>
        <r>
          <rPr>
            <sz val="10"/>
            <rFont val="Arial"/>
            <family val="2"/>
          </rPr>
          <t>20.067,86
31-12-10 23:45 - 01-01-12 00:00</t>
        </r>
      </text>
    </comment>
    <comment ref="L68" authorId="0" shapeId="0">
      <text>
        <r>
          <rPr>
            <sz val="10"/>
            <rFont val="Arial"/>
            <family val="2"/>
          </rPr>
          <t>21.578,31
31-12-11 23:45 - 01-01-13 00:00</t>
        </r>
      </text>
    </comment>
    <comment ref="I69" authorId="0" shapeId="0">
      <text>
        <r>
          <rPr>
            <sz val="10"/>
            <rFont val="Arial"/>
            <family val="2"/>
          </rPr>
          <t>21.589,20
31-12-08 23:45 - 01-01-10 00:00</t>
        </r>
      </text>
    </comment>
    <comment ref="J69" authorId="0" shapeId="0">
      <text>
        <r>
          <rPr>
            <sz val="10"/>
            <rFont val="Arial"/>
            <family val="2"/>
          </rPr>
          <t>21.457,52
31-12-09 23:45 - 01-01-11 00:00</t>
        </r>
      </text>
    </comment>
    <comment ref="K69" authorId="0" shapeId="0">
      <text>
        <r>
          <rPr>
            <sz val="10"/>
            <rFont val="Arial"/>
            <family val="2"/>
          </rPr>
          <t>17.031,33
31-12-10 23:45 - 01-01-12 00:00</t>
        </r>
      </text>
    </comment>
    <comment ref="L69" authorId="0" shapeId="0">
      <text>
        <r>
          <rPr>
            <sz val="10"/>
            <rFont val="Arial"/>
            <family val="2"/>
          </rPr>
          <t>14.472,36
31-12-11 23:45 - 01-01-13 00:00</t>
        </r>
      </text>
    </comment>
    <comment ref="J70" authorId="0" shapeId="0">
      <text>
        <r>
          <rPr>
            <sz val="10"/>
            <rFont val="Arial"/>
            <family val="2"/>
          </rPr>
          <t>9.779,91
31-12-09 23:45 - 01-01-11 00:00</t>
        </r>
      </text>
    </comment>
    <comment ref="K70" authorId="0" shapeId="0">
      <text>
        <r>
          <rPr>
            <sz val="10"/>
            <rFont val="Arial"/>
            <family val="2"/>
          </rPr>
          <t>9.287,24
31-12-10 23:45 - 01-01-12 00:00</t>
        </r>
      </text>
    </comment>
    <comment ref="L70" authorId="0" shapeId="0">
      <text>
        <r>
          <rPr>
            <sz val="10"/>
            <rFont val="Arial"/>
            <family val="2"/>
          </rPr>
          <t>10.545,29
31-12-11 23:45 - 01-01-13 00:00</t>
        </r>
      </text>
    </comment>
    <comment ref="I71" authorId="0" shapeId="0">
      <text>
        <r>
          <rPr>
            <sz val="10"/>
            <rFont val="Arial"/>
            <family val="2"/>
          </rPr>
          <t>12.606,88
31-12-08 23:45 - 01-01-10 00:00</t>
        </r>
      </text>
    </comment>
    <comment ref="J71" authorId="0" shapeId="0">
      <text>
        <r>
          <rPr>
            <sz val="10"/>
            <rFont val="Arial"/>
            <family val="2"/>
          </rPr>
          <t>19.753,19
31-12-09 23:45 - 01-01-11 00:00</t>
        </r>
      </text>
    </comment>
    <comment ref="K71" authorId="0" shapeId="0">
      <text>
        <r>
          <rPr>
            <sz val="10"/>
            <rFont val="Arial"/>
            <family val="2"/>
          </rPr>
          <t>20.046,05
31-12-10 23:45 - 01-01-12 00:00</t>
        </r>
      </text>
    </comment>
    <comment ref="L71" authorId="0" shapeId="0">
      <text>
        <r>
          <rPr>
            <sz val="10"/>
            <rFont val="Arial"/>
            <family val="2"/>
          </rPr>
          <t>21.582,01
31-12-11 23:45 - 01-01-13 00:00</t>
        </r>
      </text>
    </comment>
    <comment ref="I72" authorId="0" shapeId="0">
      <text>
        <r>
          <rPr>
            <sz val="10"/>
            <rFont val="Arial"/>
            <family val="2"/>
          </rPr>
          <t>24.583,73
31-12-08 23:45 - 01-01-10 00:00</t>
        </r>
      </text>
    </comment>
    <comment ref="J72" authorId="0" shapeId="0">
      <text>
        <r>
          <rPr>
            <sz val="10"/>
            <rFont val="Arial"/>
            <family val="2"/>
          </rPr>
          <t>23.403,48
31-12-09 23:45 - 01-01-11 00:00</t>
        </r>
      </text>
    </comment>
    <comment ref="K72" authorId="0" shapeId="0">
      <text>
        <r>
          <rPr>
            <sz val="10"/>
            <rFont val="Arial"/>
            <family val="2"/>
          </rPr>
          <t>21.978,25
31-12-10 23:45 - 01-01-12 00:00</t>
        </r>
      </text>
    </comment>
    <comment ref="L72" authorId="0" shapeId="0">
      <text>
        <r>
          <rPr>
            <sz val="10"/>
            <rFont val="Arial"/>
            <family val="2"/>
          </rPr>
          <t>23.624,37
31-12-11 23:45 - 01-01-13 00:00</t>
        </r>
      </text>
    </comment>
    <comment ref="J73" authorId="0" shapeId="0">
      <text>
        <r>
          <rPr>
            <sz val="10"/>
            <rFont val="Arial"/>
            <family val="2"/>
          </rPr>
          <t>30.242,38
31-12-09 23:45 - 01-01-11 00:00</t>
        </r>
      </text>
    </comment>
    <comment ref="K73" authorId="0" shapeId="0">
      <text>
        <r>
          <rPr>
            <sz val="10"/>
            <rFont val="Arial"/>
            <family val="2"/>
          </rPr>
          <t>30.250,07
31-12-10 23:45 - 01-01-12 00:00</t>
        </r>
      </text>
    </comment>
    <comment ref="L73" authorId="0" shapeId="0">
      <text>
        <r>
          <rPr>
            <sz val="10"/>
            <rFont val="Arial"/>
            <family val="2"/>
          </rPr>
          <t>27.353,77
31-12-11 23:45 - 01-01-13 00:00</t>
        </r>
      </text>
    </comment>
    <comment ref="I74" authorId="0" shapeId="0">
      <text>
        <r>
          <rPr>
            <sz val="10"/>
            <rFont val="Arial"/>
            <family val="2"/>
          </rPr>
          <t>26.444,88
31-12-08 23:45 - 01-01-10 00:00</t>
        </r>
      </text>
    </comment>
    <comment ref="J74" authorId="0" shapeId="0">
      <text>
        <r>
          <rPr>
            <sz val="10"/>
            <rFont val="Arial"/>
            <family val="2"/>
          </rPr>
          <t>26.330,20
31-12-09 23:45 - 01-01-11 00:00</t>
        </r>
      </text>
    </comment>
    <comment ref="K74" authorId="0" shapeId="0">
      <text>
        <r>
          <rPr>
            <sz val="10"/>
            <rFont val="Arial"/>
            <family val="2"/>
          </rPr>
          <t>19.971,36
31-12-10 23:45 - 01-01-12 00:00</t>
        </r>
      </text>
    </comment>
    <comment ref="L74" authorId="0" shapeId="0">
      <text>
        <r>
          <rPr>
            <sz val="10"/>
            <rFont val="Arial"/>
            <family val="2"/>
          </rPr>
          <t>16.701,16
31-12-11 23:45 - 01-01-13 00:00</t>
        </r>
      </text>
    </comment>
    <comment ref="I75" authorId="0" shapeId="0">
      <text>
        <r>
          <rPr>
            <sz val="10"/>
            <rFont val="Arial"/>
            <family val="2"/>
          </rPr>
          <t>6.126,66
31-12-08 23:45 - 01-01-10 00:00</t>
        </r>
      </text>
    </comment>
    <comment ref="J75" authorId="0" shapeId="0">
      <text>
        <r>
          <rPr>
            <sz val="10"/>
            <rFont val="Arial"/>
            <family val="2"/>
          </rPr>
          <t>6.526,41
31-12-09 23:45 - 01-01-11 00:00</t>
        </r>
      </text>
    </comment>
    <comment ref="K75" authorId="0" shapeId="0">
      <text>
        <r>
          <rPr>
            <sz val="10"/>
            <rFont val="Arial"/>
            <family val="2"/>
          </rPr>
          <t>6.093,71
31-12-10 23:45 - 01-01-12 00:00</t>
        </r>
      </text>
    </comment>
    <comment ref="L75" authorId="0" shapeId="0">
      <text>
        <r>
          <rPr>
            <sz val="10"/>
            <rFont val="Arial"/>
            <family val="2"/>
          </rPr>
          <t>6.304,24
31-12-11 23:45 - 01-01-13 00:00</t>
        </r>
      </text>
    </comment>
    <comment ref="I76" authorId="0" shapeId="0">
      <text>
        <r>
          <rPr>
            <sz val="10"/>
            <rFont val="Arial"/>
            <family val="2"/>
          </rPr>
          <t>8.195,31
31-12-08 23:45 - 01-01-10 00:00</t>
        </r>
      </text>
    </comment>
    <comment ref="J76" authorId="0" shapeId="0">
      <text>
        <r>
          <rPr>
            <sz val="10"/>
            <rFont val="Arial"/>
            <family val="2"/>
          </rPr>
          <t>7.453,72
31-12-09 23:45 - 01-01-11 00:00</t>
        </r>
      </text>
    </comment>
    <comment ref="K76" authorId="0" shapeId="0">
      <text>
        <r>
          <rPr>
            <sz val="10"/>
            <rFont val="Arial"/>
            <family val="2"/>
          </rPr>
          <t>7.604,05
31-12-10 23:45 - 01-01-12 00:00</t>
        </r>
      </text>
    </comment>
    <comment ref="L76" authorId="0" shapeId="0">
      <text>
        <r>
          <rPr>
            <sz val="10"/>
            <rFont val="Arial"/>
            <family val="2"/>
          </rPr>
          <t>7.888,42
31-12-11 23:45 - 01-01-13 00:00</t>
        </r>
      </text>
    </comment>
    <comment ref="I77" authorId="0" shapeId="0">
      <text>
        <r>
          <rPr>
            <sz val="10"/>
            <rFont val="Arial"/>
            <family val="2"/>
          </rPr>
          <t>27.029,77
31-12-08 23:45 - 01-01-10 00:00</t>
        </r>
      </text>
    </comment>
    <comment ref="J77" authorId="0" shapeId="0">
      <text>
        <r>
          <rPr>
            <sz val="10"/>
            <rFont val="Arial"/>
            <family val="2"/>
          </rPr>
          <t>27.802,61
31-12-09 23:45 - 01-01-11 00:00</t>
        </r>
      </text>
    </comment>
    <comment ref="K77" authorId="0" shapeId="0">
      <text>
        <r>
          <rPr>
            <sz val="10"/>
            <rFont val="Arial"/>
            <family val="2"/>
          </rPr>
          <t>26.153,10
31-12-10 23:45 - 01-01-12 00:00</t>
        </r>
      </text>
    </comment>
    <comment ref="L77" authorId="0" shapeId="0">
      <text>
        <r>
          <rPr>
            <sz val="10"/>
            <rFont val="Arial"/>
            <family val="2"/>
          </rPr>
          <t>26.748,40
31-12-11 23:45 - 01-01-13 00:00</t>
        </r>
      </text>
    </comment>
    <comment ref="I78" authorId="0" shapeId="0">
      <text>
        <r>
          <rPr>
            <sz val="10"/>
            <rFont val="Arial"/>
            <family val="2"/>
          </rPr>
          <t>619,49
31-12-08 23:45 - 01-01-10 00:00</t>
        </r>
      </text>
    </comment>
    <comment ref="J78" authorId="0" shapeId="0">
      <text>
        <r>
          <rPr>
            <sz val="10"/>
            <rFont val="Arial"/>
            <family val="2"/>
          </rPr>
          <t>474,49
31-12-09 23:45 - 01-01-11 00:00</t>
        </r>
      </text>
    </comment>
    <comment ref="K78" authorId="0" shapeId="0">
      <text>
        <r>
          <rPr>
            <sz val="10"/>
            <rFont val="Arial"/>
            <family val="2"/>
          </rPr>
          <t>398,09
31-12-10 23:45 - 01-01-12 00:00</t>
        </r>
      </text>
    </comment>
    <comment ref="L78" authorId="0" shapeId="0">
      <text>
        <r>
          <rPr>
            <sz val="10"/>
            <rFont val="Arial"/>
            <family val="2"/>
          </rPr>
          <t>392,90
31-12-11 23:45 - 01-01-13 00:00</t>
        </r>
      </text>
    </comment>
    <comment ref="I79" authorId="0" shapeId="0">
      <text>
        <r>
          <rPr>
            <sz val="10"/>
            <rFont val="Arial"/>
            <family val="2"/>
          </rPr>
          <t>5.409,54
31-12-08 23:45 - 01-01-10 00:00</t>
        </r>
      </text>
    </comment>
    <comment ref="J79" authorId="0" shapeId="0">
      <text>
        <r>
          <rPr>
            <sz val="10"/>
            <rFont val="Arial"/>
            <family val="2"/>
          </rPr>
          <t>5.283,92
31-12-09 23:45 - 01-01-11 00:00</t>
        </r>
      </text>
    </comment>
    <comment ref="K79" authorId="0" shapeId="0">
      <text>
        <r>
          <rPr>
            <sz val="10"/>
            <rFont val="Arial"/>
            <family val="2"/>
          </rPr>
          <t>5.096,98
31-12-10 23:45 - 01-01-12 00:00</t>
        </r>
      </text>
    </comment>
    <comment ref="L79" authorId="0" shapeId="0">
      <text>
        <r>
          <rPr>
            <sz val="10"/>
            <rFont val="Arial"/>
            <family val="2"/>
          </rPr>
          <t>5.332,23
31-12-11 23:45 - 01-01-13 00:00</t>
        </r>
      </text>
    </comment>
    <comment ref="I80" authorId="0" shapeId="0">
      <text>
        <r>
          <rPr>
            <sz val="10"/>
            <rFont val="Arial"/>
            <family val="2"/>
          </rPr>
          <t>23.439,79
31-12-08 23:45 - 01-01-10 00:00</t>
        </r>
      </text>
    </comment>
    <comment ref="J80" authorId="0" shapeId="0">
      <text>
        <r>
          <rPr>
            <sz val="10"/>
            <rFont val="Arial"/>
            <family val="2"/>
          </rPr>
          <t>23.880,30
31-12-09 23:45 - 01-01-11 00:00</t>
        </r>
      </text>
    </comment>
    <comment ref="K80" authorId="0" shapeId="0">
      <text>
        <r>
          <rPr>
            <sz val="10"/>
            <rFont val="Arial"/>
            <family val="2"/>
          </rPr>
          <t>22.911,91
31-12-10 23:45 - 01-01-12 00:00</t>
        </r>
      </text>
    </comment>
    <comment ref="L80" authorId="0" shapeId="0">
      <text>
        <r>
          <rPr>
            <sz val="10"/>
            <rFont val="Arial"/>
            <family val="2"/>
          </rPr>
          <t>23.618,88
31-12-11 23:45 - 01-01-13 00:00</t>
        </r>
      </text>
    </comment>
    <comment ref="I81" authorId="0" shapeId="0">
      <text>
        <r>
          <rPr>
            <sz val="10"/>
            <rFont val="Arial"/>
            <family val="2"/>
          </rPr>
          <t>32.738,21
31-12-08 23:45 - 01-01-10 00:00</t>
        </r>
      </text>
    </comment>
    <comment ref="J81" authorId="0" shapeId="0">
      <text>
        <r>
          <rPr>
            <sz val="10"/>
            <rFont val="Arial"/>
            <family val="2"/>
          </rPr>
          <t>32.022,57
31-12-09 23:45 - 01-01-11 00:00</t>
        </r>
      </text>
    </comment>
    <comment ref="K81" authorId="0" shapeId="0">
      <text>
        <r>
          <rPr>
            <sz val="10"/>
            <rFont val="Arial"/>
            <family val="2"/>
          </rPr>
          <t>31.121,22
31-12-10 23:45 - 01-01-12 00:00</t>
        </r>
      </text>
    </comment>
    <comment ref="L81" authorId="0" shapeId="0">
      <text>
        <r>
          <rPr>
            <sz val="10"/>
            <rFont val="Arial"/>
            <family val="2"/>
          </rPr>
          <t>32.049,87
31-12-11 23:45 - 01-01-13 00:00</t>
        </r>
      </text>
    </comment>
    <comment ref="J82" authorId="0" shapeId="0">
      <text>
        <r>
          <rPr>
            <sz val="10"/>
            <rFont val="Arial"/>
            <family val="2"/>
          </rPr>
          <t>25.183,13 !
10-01-10 00:00 - 01-01-11 00:00</t>
        </r>
      </text>
    </comment>
    <comment ref="K82" authorId="0" shapeId="0">
      <text>
        <r>
          <rPr>
            <sz val="10"/>
            <rFont val="Arial"/>
            <family val="2"/>
          </rPr>
          <t>27.089,05
31-12-10 23:45 - 01-01-12 00:00</t>
        </r>
      </text>
    </comment>
    <comment ref="L82" authorId="0" shapeId="0">
      <text>
        <r>
          <rPr>
            <sz val="10"/>
            <rFont val="Arial"/>
            <family val="2"/>
          </rPr>
          <t>28.124,59
31-12-11 23:45 - 01-01-13 00:00</t>
        </r>
      </text>
    </comment>
    <comment ref="I83" authorId="0" shapeId="0">
      <text>
        <r>
          <rPr>
            <sz val="10"/>
            <rFont val="Arial"/>
            <family val="2"/>
          </rPr>
          <t>13.157,81
31-12-08 23:45 - 01-01-10 00:00</t>
        </r>
      </text>
    </comment>
    <comment ref="J83" authorId="0" shapeId="0">
      <text>
        <r>
          <rPr>
            <sz val="10"/>
            <rFont val="Arial"/>
            <family val="2"/>
          </rPr>
          <t>14.479,08
31-12-09 23:45 - 01-01-11 00:00</t>
        </r>
      </text>
    </comment>
    <comment ref="K83" authorId="0" shapeId="0">
      <text>
        <r>
          <rPr>
            <sz val="10"/>
            <rFont val="Arial"/>
            <family val="2"/>
          </rPr>
          <t>12.327,23
31-12-10 23:45 - 01-01-12 00:00</t>
        </r>
      </text>
    </comment>
    <comment ref="L83" authorId="0" shapeId="0">
      <text>
        <r>
          <rPr>
            <sz val="10"/>
            <rFont val="Arial"/>
            <family val="2"/>
          </rPr>
          <t>13.329,64
31-12-11 23:45 - 01-01-13 00:00</t>
        </r>
      </text>
    </comment>
    <comment ref="I84" authorId="0" shapeId="0">
      <text>
        <r>
          <rPr>
            <sz val="10"/>
            <rFont val="Arial"/>
            <family val="2"/>
          </rPr>
          <t>3.709,20
31-12-08 23:45 - 01-01-10 00:00</t>
        </r>
      </text>
    </comment>
    <comment ref="J84" authorId="0" shapeId="0">
      <text>
        <r>
          <rPr>
            <sz val="10"/>
            <rFont val="Arial"/>
            <family val="2"/>
          </rPr>
          <t>3.697,30
31-12-09 23:45 - 01-01-11 00:00</t>
        </r>
      </text>
    </comment>
    <comment ref="K84" authorId="0" shapeId="0">
      <text>
        <r>
          <rPr>
            <sz val="10"/>
            <rFont val="Arial"/>
            <family val="2"/>
          </rPr>
          <t>3.158,55
31-12-10 23:45 - 01-01-12 00:00</t>
        </r>
      </text>
    </comment>
    <comment ref="L84" authorId="0" shapeId="0">
      <text>
        <r>
          <rPr>
            <sz val="10"/>
            <rFont val="Arial"/>
            <family val="2"/>
          </rPr>
          <t>3.471,88
31-12-11 23:45 - 01-01-13 00:00</t>
        </r>
      </text>
    </comment>
    <comment ref="I85" authorId="0" shapeId="0">
      <text>
        <r>
          <rPr>
            <sz val="10"/>
            <rFont val="Arial"/>
            <family val="2"/>
          </rPr>
          <t>6.451,46
31-12-08 23:45 - 01-01-10 00:00</t>
        </r>
      </text>
    </comment>
    <comment ref="J85" authorId="0" shapeId="0">
      <text>
        <r>
          <rPr>
            <sz val="10"/>
            <rFont val="Arial"/>
            <family val="2"/>
          </rPr>
          <t>5.146,83
31-12-09 23:45 - 01-01-11 00:00</t>
        </r>
      </text>
    </comment>
    <comment ref="K85" authorId="0" shapeId="0">
      <text>
        <r>
          <rPr>
            <sz val="10"/>
            <rFont val="Arial"/>
            <family val="2"/>
          </rPr>
          <t>4.523,62
31-12-10 23:45 - 01-01-12 00:00</t>
        </r>
      </text>
    </comment>
    <comment ref="L85" authorId="0" shapeId="0">
      <text>
        <r>
          <rPr>
            <sz val="10"/>
            <rFont val="Arial"/>
            <family val="2"/>
          </rPr>
          <t>4.663,85
31-12-11 23:45 - 01-01-13 00:00</t>
        </r>
      </text>
    </comment>
    <comment ref="I86" authorId="0" shapeId="0">
      <text>
        <r>
          <rPr>
            <sz val="10"/>
            <rFont val="Arial"/>
            <family val="2"/>
          </rPr>
          <t>7.010,39
31-12-08 23:45 - 01-01-10 00:00</t>
        </r>
      </text>
    </comment>
    <comment ref="J86" authorId="0" shapeId="0">
      <text>
        <r>
          <rPr>
            <sz val="10"/>
            <rFont val="Arial"/>
            <family val="2"/>
          </rPr>
          <t>6.521,96
31-12-09 23:45 - 01-01-11 00:00</t>
        </r>
      </text>
    </comment>
    <comment ref="K86" authorId="0" shapeId="0">
      <text>
        <r>
          <rPr>
            <sz val="10"/>
            <rFont val="Arial"/>
            <family val="2"/>
          </rPr>
          <t>5.872,56
31-12-10 23:45 - 01-01-12 00:00</t>
        </r>
      </text>
    </comment>
    <comment ref="L86" authorId="0" shapeId="0">
      <text>
        <r>
          <rPr>
            <sz val="10"/>
            <rFont val="Arial"/>
            <family val="2"/>
          </rPr>
          <t>6.739,40
31-12-11 23:45 - 01-01-13 00:00</t>
        </r>
      </text>
    </comment>
    <comment ref="I87" authorId="0" shapeId="0">
      <text>
        <r>
          <rPr>
            <sz val="10"/>
            <rFont val="Arial"/>
            <family val="2"/>
          </rPr>
          <t>23.357,01
31-12-08 23:45 - 01-01-10 00:00</t>
        </r>
      </text>
    </comment>
    <comment ref="J87" authorId="0" shapeId="0">
      <text>
        <r>
          <rPr>
            <sz val="10"/>
            <rFont val="Arial"/>
            <family val="2"/>
          </rPr>
          <t>25.087,35
31-12-09 23:45 - 01-01-11 00:00</t>
        </r>
      </text>
    </comment>
    <comment ref="K87" authorId="0" shapeId="0">
      <text>
        <r>
          <rPr>
            <sz val="10"/>
            <rFont val="Arial"/>
            <family val="2"/>
          </rPr>
          <t>23.574,12
31-12-10 23:45 - 01-01-12 00:00</t>
        </r>
      </text>
    </comment>
    <comment ref="L87" authorId="0" shapeId="0">
      <text>
        <r>
          <rPr>
            <sz val="10"/>
            <rFont val="Arial"/>
            <family val="2"/>
          </rPr>
          <t>23.248,99
31-12-11 23:45 - 01-01-13 00:00</t>
        </r>
      </text>
    </comment>
    <comment ref="I88" authorId="0" shapeId="0">
      <text>
        <r>
          <rPr>
            <sz val="10"/>
            <rFont val="Arial"/>
            <family val="2"/>
          </rPr>
          <t>47.280,64
31-12-08 23:45 - 01-01-10 00:00</t>
        </r>
      </text>
    </comment>
    <comment ref="J88" authorId="0" shapeId="0">
      <text>
        <r>
          <rPr>
            <sz val="10"/>
            <rFont val="Arial"/>
            <family val="2"/>
          </rPr>
          <t>48.133,14
31-12-09 23:45 - 01-01-11 00:00</t>
        </r>
      </text>
    </comment>
    <comment ref="K88" authorId="0" shapeId="0">
      <text>
        <r>
          <rPr>
            <sz val="10"/>
            <rFont val="Arial"/>
            <family val="2"/>
          </rPr>
          <t>38.157,48
31-12-10 23:45 - 01-01-12 00:00</t>
        </r>
      </text>
    </comment>
    <comment ref="L88" authorId="0" shapeId="0">
      <text>
        <r>
          <rPr>
            <sz val="10"/>
            <rFont val="Arial"/>
            <family val="2"/>
          </rPr>
          <t>37.197,67
31-12-11 23:45 - 01-01-13 00:00</t>
        </r>
      </text>
    </comment>
    <comment ref="I89" authorId="0" shapeId="0">
      <text>
        <r>
          <rPr>
            <sz val="10"/>
            <rFont val="Arial"/>
            <family val="2"/>
          </rPr>
          <t>8.105,33
31-12-08 23:45 - 01-01-10 00:00</t>
        </r>
      </text>
    </comment>
    <comment ref="J89" authorId="0" shapeId="0">
      <text>
        <r>
          <rPr>
            <sz val="10"/>
            <rFont val="Arial"/>
            <family val="2"/>
          </rPr>
          <t>8.515,89
31-12-09 23:45 - 01-01-11 00:00</t>
        </r>
      </text>
    </comment>
    <comment ref="K89" authorId="0" shapeId="0">
      <text>
        <r>
          <rPr>
            <sz val="10"/>
            <rFont val="Arial"/>
            <family val="2"/>
          </rPr>
          <t>7.751,26
31-12-10 23:45 - 01-01-12 00:00</t>
        </r>
      </text>
    </comment>
    <comment ref="L89" authorId="0" shapeId="0">
      <text>
        <r>
          <rPr>
            <sz val="10"/>
            <rFont val="Arial"/>
            <family val="2"/>
          </rPr>
          <t>8.282,44
31-12-11 23:45 - 01-01-13 00:00</t>
        </r>
      </text>
    </comment>
    <comment ref="I90" authorId="0" shapeId="0">
      <text>
        <r>
          <rPr>
            <sz val="10"/>
            <rFont val="Arial"/>
            <family val="2"/>
          </rPr>
          <t>3.265,79
31-12-08 23:45 - 01-01-10 00:00</t>
        </r>
      </text>
    </comment>
    <comment ref="J90" authorId="0" shapeId="0">
      <text>
        <r>
          <rPr>
            <sz val="10"/>
            <rFont val="Arial"/>
            <family val="2"/>
          </rPr>
          <t>3.434,36
31-12-09 23:45 - 01-01-11 00:00</t>
        </r>
      </text>
    </comment>
    <comment ref="K90" authorId="0" shapeId="0">
      <text>
        <r>
          <rPr>
            <sz val="10"/>
            <rFont val="Arial"/>
            <family val="2"/>
          </rPr>
          <t>3.170,61
31-12-10 23:45 - 01-01-12 00:00</t>
        </r>
      </text>
    </comment>
    <comment ref="L90" authorId="0" shapeId="0">
      <text>
        <r>
          <rPr>
            <sz val="10"/>
            <rFont val="Arial"/>
            <family val="2"/>
          </rPr>
          <t>3.280,56
31-12-11 23:45 - 01-01-13 00:00</t>
        </r>
      </text>
    </comment>
    <comment ref="I91" authorId="0" shapeId="0">
      <text>
        <r>
          <rPr>
            <sz val="10"/>
            <rFont val="Arial"/>
            <family val="2"/>
          </rPr>
          <t>10.348,29
31-12-08 23:45 - 01-01-10 00:00</t>
        </r>
      </text>
    </comment>
    <comment ref="J91" authorId="0" shapeId="0">
      <text>
        <r>
          <rPr>
            <sz val="10"/>
            <rFont val="Arial"/>
            <family val="2"/>
          </rPr>
          <t>10.606,49
31-12-09 23:45 - 01-01-11 00:00</t>
        </r>
      </text>
    </comment>
    <comment ref="K91" authorId="0" shapeId="0">
      <text>
        <r>
          <rPr>
            <sz val="10"/>
            <rFont val="Arial"/>
            <family val="2"/>
          </rPr>
          <t>9.575,69
31-12-10 23:45 - 01-01-12 00:00</t>
        </r>
      </text>
    </comment>
    <comment ref="L91" authorId="0" shapeId="0">
      <text>
        <r>
          <rPr>
            <sz val="10"/>
            <rFont val="Arial"/>
            <family val="2"/>
          </rPr>
          <t>10.837,33
31-12-11 23:45 - 01-01-13 00:00</t>
        </r>
      </text>
    </comment>
    <comment ref="I92" authorId="0" shapeId="0">
      <text>
        <r>
          <rPr>
            <sz val="10"/>
            <rFont val="Arial"/>
            <family val="2"/>
          </rPr>
          <t>4.104,27
31-12-08 23:45 - 01-01-10 00:00</t>
        </r>
      </text>
    </comment>
    <comment ref="J92" authorId="0" shapeId="0">
      <text>
        <r>
          <rPr>
            <sz val="10"/>
            <rFont val="Arial"/>
            <family val="2"/>
          </rPr>
          <t>4.127,53
31-12-09 23:45 - 01-01-11 00:00</t>
        </r>
      </text>
    </comment>
    <comment ref="K92" authorId="0" shapeId="0">
      <text>
        <r>
          <rPr>
            <sz val="10"/>
            <rFont val="Arial"/>
            <family val="2"/>
          </rPr>
          <t>2.957,86
31-12-10 23:45 - 01-01-12 00:00</t>
        </r>
      </text>
    </comment>
    <comment ref="L92" authorId="0" shapeId="0">
      <text>
        <r>
          <rPr>
            <sz val="10"/>
            <rFont val="Arial"/>
            <family val="2"/>
          </rPr>
          <t>3.877,55
31-12-11 23:45 - 01-01-13 00:00</t>
        </r>
      </text>
    </comment>
    <comment ref="I93" authorId="0" shapeId="0">
      <text>
        <r>
          <rPr>
            <sz val="10"/>
            <rFont val="Arial"/>
            <family val="2"/>
          </rPr>
          <t>10.751,81
31-12-08 23:45 - 01-01-10 00:00</t>
        </r>
      </text>
    </comment>
    <comment ref="J93" authorId="0" shapeId="0">
      <text>
        <r>
          <rPr>
            <sz val="10"/>
            <rFont val="Arial"/>
            <family val="2"/>
          </rPr>
          <t>5.238,63
31-12-09 23:45 - 01-01-11 00:00</t>
        </r>
      </text>
    </comment>
    <comment ref="K93" authorId="0" shapeId="0">
      <text>
        <r>
          <rPr>
            <sz val="10"/>
            <rFont val="Arial"/>
            <family val="2"/>
          </rPr>
          <t>1.376,28
31-12-10 23:45 - 01-01-12 00:00</t>
        </r>
      </text>
    </comment>
    <comment ref="L93" authorId="0" shapeId="0">
      <text>
        <r>
          <rPr>
            <sz val="10"/>
            <rFont val="Arial"/>
            <family val="2"/>
          </rPr>
          <t>1.472,74
31-12-11 23:45 - 01-01-13 00:00</t>
        </r>
      </text>
    </comment>
    <comment ref="I94" authorId="0" shapeId="0">
      <text>
        <r>
          <rPr>
            <sz val="10"/>
            <rFont val="Arial"/>
            <family val="2"/>
          </rPr>
          <t>8.851,73
31-12-08 23:45 - 01-01-10 00:00</t>
        </r>
      </text>
    </comment>
    <comment ref="J94" authorId="0" shapeId="0">
      <text>
        <r>
          <rPr>
            <sz val="10"/>
            <rFont val="Arial"/>
            <family val="2"/>
          </rPr>
          <t>9.488,66
31-12-09 23:45 - 01-01-11 00:00</t>
        </r>
      </text>
    </comment>
    <comment ref="K94" authorId="0" shapeId="0">
      <text>
        <r>
          <rPr>
            <sz val="10"/>
            <rFont val="Arial"/>
            <family val="2"/>
          </rPr>
          <t>8.741,20
31-12-10 23:45 - 01-01-12 00:00</t>
        </r>
      </text>
    </comment>
    <comment ref="L94" authorId="0" shapeId="0">
      <text>
        <r>
          <rPr>
            <sz val="10"/>
            <rFont val="Arial"/>
            <family val="2"/>
          </rPr>
          <t>9.120,81
31-12-11 23:45 - 01-01-13 00:00</t>
        </r>
      </text>
    </comment>
    <comment ref="I95" authorId="0" shapeId="0">
      <text>
        <r>
          <rPr>
            <sz val="10"/>
            <rFont val="Arial"/>
            <family val="2"/>
          </rPr>
          <t>10.276,27
31-12-08 23:45 - 01-01-10 00:00</t>
        </r>
      </text>
    </comment>
    <comment ref="J95" authorId="0" shapeId="0">
      <text>
        <r>
          <rPr>
            <sz val="10"/>
            <rFont val="Arial"/>
            <family val="2"/>
          </rPr>
          <t>10.991,35
31-12-09 23:45 - 01-01-11 00:00</t>
        </r>
      </text>
    </comment>
    <comment ref="K95" authorId="0" shapeId="0">
      <text>
        <r>
          <rPr>
            <sz val="10"/>
            <rFont val="Arial"/>
            <family val="2"/>
          </rPr>
          <t>10.073,31
31-12-10 23:45 - 01-01-12 00:00</t>
        </r>
      </text>
    </comment>
    <comment ref="L95" authorId="0" shapeId="0">
      <text>
        <r>
          <rPr>
            <sz val="10"/>
            <rFont val="Arial"/>
            <family val="2"/>
          </rPr>
          <t>10.083,62
31-12-11 23:45 - 01-01-13 00:00</t>
        </r>
      </text>
    </comment>
    <comment ref="J96" authorId="0" shapeId="0">
      <text>
        <r>
          <rPr>
            <sz val="10"/>
            <rFont val="Arial"/>
            <family val="2"/>
          </rPr>
          <t>5.165,07
31-12-09 23:45 - 01-01-11 00:00</t>
        </r>
      </text>
    </comment>
    <comment ref="K96" authorId="0" shapeId="0">
      <text>
        <r>
          <rPr>
            <sz val="10"/>
            <rFont val="Arial"/>
            <family val="2"/>
          </rPr>
          <t>4.251,55
31-12-10 23:45 - 01-01-12 00:00</t>
        </r>
      </text>
    </comment>
    <comment ref="L96" authorId="0" shapeId="0">
      <text>
        <r>
          <rPr>
            <sz val="10"/>
            <rFont val="Arial"/>
            <family val="2"/>
          </rPr>
          <t>5.017,70
31-12-11 23:45 - 01-01-13 00:00</t>
        </r>
      </text>
    </comment>
    <comment ref="I97" authorId="0" shapeId="0">
      <text>
        <r>
          <rPr>
            <sz val="10"/>
            <rFont val="Arial"/>
            <family val="2"/>
          </rPr>
          <t>8.006,16
31-12-08 23:45 - 01-01-10 00:00</t>
        </r>
      </text>
    </comment>
    <comment ref="J97" authorId="0" shapeId="0">
      <text>
        <r>
          <rPr>
            <sz val="10"/>
            <rFont val="Arial"/>
            <family val="2"/>
          </rPr>
          <t>7.628,67
31-12-09 23:45 - 01-01-11 00:00</t>
        </r>
      </text>
    </comment>
    <comment ref="K97" authorId="0" shapeId="0">
      <text>
        <r>
          <rPr>
            <sz val="10"/>
            <rFont val="Arial"/>
            <family val="2"/>
          </rPr>
          <t>7.051,87
31-12-10 23:45 - 01-01-12 00:00</t>
        </r>
      </text>
    </comment>
    <comment ref="L97" authorId="0" shapeId="0">
      <text>
        <r>
          <rPr>
            <sz val="10"/>
            <rFont val="Arial"/>
            <family val="2"/>
          </rPr>
          <t>8.742,81
31-12-11 23:45 - 01-01-13 00:00</t>
        </r>
      </text>
    </comment>
    <comment ref="I98" authorId="0" shapeId="0">
      <text>
        <r>
          <rPr>
            <sz val="10"/>
            <rFont val="Arial"/>
            <family val="2"/>
          </rPr>
          <t>19.883,40
31-12-08 23:45 - 01-01-10 00:00</t>
        </r>
      </text>
    </comment>
    <comment ref="J98" authorId="0" shapeId="0">
      <text>
        <r>
          <rPr>
            <sz val="10"/>
            <rFont val="Arial"/>
            <family val="2"/>
          </rPr>
          <t>22.797,53
31-12-09 23:45 - 01-01-11 00:00</t>
        </r>
      </text>
    </comment>
    <comment ref="K98" authorId="0" shapeId="0">
      <text>
        <r>
          <rPr>
            <sz val="10"/>
            <rFont val="Arial"/>
            <family val="2"/>
          </rPr>
          <t>18.776,60
31-12-10 23:45 - 01-01-12 00:00</t>
        </r>
      </text>
    </comment>
    <comment ref="L98" authorId="0" shapeId="0">
      <text>
        <r>
          <rPr>
            <sz val="10"/>
            <rFont val="Arial"/>
            <family val="2"/>
          </rPr>
          <t>15.746,19
31-12-11 23:45 - 01-01-13 00:00</t>
        </r>
      </text>
    </comment>
    <comment ref="J99" authorId="0" shapeId="0">
      <text>
        <r>
          <rPr>
            <sz val="10"/>
            <rFont val="Arial"/>
            <family val="2"/>
          </rPr>
          <t>7.583,85
31-12-09 23:45 - 01-01-11 00:00</t>
        </r>
      </text>
    </comment>
    <comment ref="K99" authorId="0" shapeId="0">
      <text>
        <r>
          <rPr>
            <sz val="10"/>
            <rFont val="Arial"/>
            <family val="2"/>
          </rPr>
          <t>6.358,98
31-12-10 23:45 - 01-01-12 00:00</t>
        </r>
      </text>
    </comment>
    <comment ref="L99" authorId="0" shapeId="0">
      <text>
        <r>
          <rPr>
            <sz val="10"/>
            <rFont val="Arial"/>
            <family val="2"/>
          </rPr>
          <t>6.827,89
31-12-11 23:45 - 01-01-13 00:00</t>
        </r>
      </text>
    </comment>
    <comment ref="I100" authorId="0" shapeId="0">
      <text>
        <r>
          <rPr>
            <sz val="10"/>
            <rFont val="Arial"/>
            <family val="2"/>
          </rPr>
          <t>31.700,24
31-12-08 23:45 - 01-01-10 00:00</t>
        </r>
      </text>
    </comment>
    <comment ref="J100" authorId="0" shapeId="0">
      <text>
        <r>
          <rPr>
            <sz val="10"/>
            <rFont val="Arial"/>
            <family val="2"/>
          </rPr>
          <t>26.577,07
31-12-09 23:45 - 01-01-11 00:00</t>
        </r>
      </text>
    </comment>
    <comment ref="K100" authorId="0" shapeId="0">
      <text>
        <r>
          <rPr>
            <sz val="10"/>
            <rFont val="Arial"/>
            <family val="2"/>
          </rPr>
          <t>24.612,95
31-12-10 23:45 - 01-01-12 00:00</t>
        </r>
      </text>
    </comment>
    <comment ref="L100" authorId="0" shapeId="0">
      <text>
        <r>
          <rPr>
            <sz val="10"/>
            <rFont val="Arial"/>
            <family val="2"/>
          </rPr>
          <t>22.959,87
31-12-11 23:45 - 01-01-13 00:00</t>
        </r>
      </text>
    </comment>
    <comment ref="J101" authorId="0" shapeId="0">
      <text>
        <r>
          <rPr>
            <sz val="10"/>
            <rFont val="Arial"/>
            <family val="2"/>
          </rPr>
          <t>9.996,32
31-12-09 23:45 - 01-01-11 00:00</t>
        </r>
      </text>
    </comment>
    <comment ref="K101" authorId="0" shapeId="0">
      <text>
        <r>
          <rPr>
            <sz val="10"/>
            <rFont val="Arial"/>
            <family val="2"/>
          </rPr>
          <t>8.083,76
31-12-10 23:45 - 01-01-12 00:00</t>
        </r>
      </text>
    </comment>
    <comment ref="L101" authorId="0" shapeId="0">
      <text>
        <r>
          <rPr>
            <sz val="10"/>
            <rFont val="Arial"/>
            <family val="2"/>
          </rPr>
          <t>8.292,22
31-12-11 23:45 - 01-01-13 00:00</t>
        </r>
      </text>
    </comment>
    <comment ref="J102" authorId="0" shapeId="0">
      <text>
        <r>
          <rPr>
            <sz val="10"/>
            <rFont val="Arial"/>
            <family val="2"/>
          </rPr>
          <t>7.725,31
31-12-09 23:45 - 01-01-11 00:00</t>
        </r>
      </text>
    </comment>
    <comment ref="K102" authorId="0" shapeId="0">
      <text>
        <r>
          <rPr>
            <sz val="10"/>
            <rFont val="Arial"/>
            <family val="2"/>
          </rPr>
          <t>5.926,32
31-12-10 23:45 - 01-01-12 00:00</t>
        </r>
      </text>
    </comment>
    <comment ref="L102" authorId="0" shapeId="0">
      <text>
        <r>
          <rPr>
            <sz val="10"/>
            <rFont val="Arial"/>
            <family val="2"/>
          </rPr>
          <t>5.811,71
31-12-11 23:45 - 01-01-13 00:00</t>
        </r>
      </text>
    </comment>
    <comment ref="I103" authorId="0" shapeId="0">
      <text>
        <r>
          <rPr>
            <sz val="10"/>
            <rFont val="Arial"/>
            <family val="2"/>
          </rPr>
          <t>16.457,37
31-12-08 23:45 - 01-01-10 00:00</t>
        </r>
      </text>
    </comment>
    <comment ref="J103" authorId="0" shapeId="0">
      <text>
        <r>
          <rPr>
            <sz val="10"/>
            <rFont val="Arial"/>
            <family val="2"/>
          </rPr>
          <t>15.992,26
31-12-09 23:45 - 01-01-11 00:00</t>
        </r>
      </text>
    </comment>
    <comment ref="K103" authorId="0" shapeId="0">
      <text>
        <r>
          <rPr>
            <sz val="10"/>
            <rFont val="Arial"/>
            <family val="2"/>
          </rPr>
          <t>14.601,93
31-12-10 23:45 - 01-01-12 00:00</t>
        </r>
      </text>
    </comment>
    <comment ref="L103" authorId="0" shapeId="0">
      <text>
        <r>
          <rPr>
            <sz val="10"/>
            <rFont val="Arial"/>
            <family val="2"/>
          </rPr>
          <t>15.717,84
31-12-11 23:45 - 01-01-13 00:00</t>
        </r>
      </text>
    </comment>
    <comment ref="I104" authorId="0" shapeId="0">
      <text>
        <r>
          <rPr>
            <sz val="10"/>
            <rFont val="Arial"/>
            <family val="2"/>
          </rPr>
          <t>5.739,47
31-12-08 23:45 - 01-01-10 00:00</t>
        </r>
      </text>
    </comment>
    <comment ref="J104" authorId="0" shapeId="0">
      <text>
        <r>
          <rPr>
            <sz val="10"/>
            <rFont val="Arial"/>
            <family val="2"/>
          </rPr>
          <t>6.107,50
31-12-09 23:45 - 01-01-11 00:00</t>
        </r>
      </text>
    </comment>
    <comment ref="K104" authorId="0" shapeId="0">
      <text>
        <r>
          <rPr>
            <sz val="10"/>
            <rFont val="Arial"/>
            <family val="2"/>
          </rPr>
          <t>5.010,55
31-12-10 23:45 - 01-01-12 00:00</t>
        </r>
      </text>
    </comment>
    <comment ref="L104" authorId="0" shapeId="0">
      <text>
        <r>
          <rPr>
            <sz val="10"/>
            <rFont val="Arial"/>
            <family val="2"/>
          </rPr>
          <t>6.032,73
31-12-11 23:45 - 01-01-13 00:00</t>
        </r>
      </text>
    </comment>
    <comment ref="I105" authorId="0" shapeId="0">
      <text>
        <r>
          <rPr>
            <sz val="10"/>
            <rFont val="Arial"/>
            <family val="2"/>
          </rPr>
          <t>17.230,21
31-12-08 23:45 - 01-01-10 00:00</t>
        </r>
      </text>
    </comment>
    <comment ref="J105" authorId="0" shapeId="0">
      <text>
        <r>
          <rPr>
            <sz val="10"/>
            <rFont val="Arial"/>
            <family val="2"/>
          </rPr>
          <t>18.698,39
31-12-09 23:45 - 01-01-11 00:00</t>
        </r>
      </text>
    </comment>
    <comment ref="K105" authorId="0" shapeId="0">
      <text>
        <r>
          <rPr>
            <sz val="10"/>
            <rFont val="Arial"/>
            <family val="2"/>
          </rPr>
          <t>15.734,78
31-12-10 23:45 - 01-01-12 00:00</t>
        </r>
      </text>
    </comment>
    <comment ref="L105" authorId="0" shapeId="0">
      <text>
        <r>
          <rPr>
            <sz val="10"/>
            <rFont val="Arial"/>
            <family val="2"/>
          </rPr>
          <t>15.521,59
31-12-11 23:45 - 01-01-13 00:00</t>
        </r>
      </text>
    </comment>
    <comment ref="J106" authorId="0" shapeId="0">
      <text>
        <r>
          <rPr>
            <sz val="10"/>
            <rFont val="Arial"/>
            <family val="2"/>
          </rPr>
          <t>5.463,31
31-12-09 23:45 - 01-01-11 00:00</t>
        </r>
      </text>
    </comment>
    <comment ref="K106" authorId="0" shapeId="0">
      <text>
        <r>
          <rPr>
            <sz val="10"/>
            <rFont val="Arial"/>
            <family val="2"/>
          </rPr>
          <t>3.574,13
31-12-10 23:45 - 01-01-12 00:00</t>
        </r>
      </text>
    </comment>
    <comment ref="L106" authorId="0" shapeId="0">
      <text>
        <r>
          <rPr>
            <sz val="10"/>
            <rFont val="Arial"/>
            <family val="2"/>
          </rPr>
          <t>3.199,24
31-12-11 23:45 - 01-01-13 00:00</t>
        </r>
      </text>
    </comment>
    <comment ref="I107" authorId="0" shapeId="0">
      <text>
        <r>
          <rPr>
            <sz val="10"/>
            <rFont val="Arial"/>
            <family val="2"/>
          </rPr>
          <t>18.807,46
31-12-08 23:45 - 01-01-10 00:00</t>
        </r>
      </text>
    </comment>
    <comment ref="J107" authorId="0" shapeId="0">
      <text>
        <r>
          <rPr>
            <sz val="10"/>
            <rFont val="Arial"/>
            <family val="2"/>
          </rPr>
          <t>19.282,86
31-12-09 23:45 - 01-01-11 00:00</t>
        </r>
      </text>
    </comment>
    <comment ref="K107" authorId="0" shapeId="0">
      <text>
        <r>
          <rPr>
            <sz val="10"/>
            <rFont val="Arial"/>
            <family val="2"/>
          </rPr>
          <t>17.013,74
31-12-10 23:45 - 01-01-12 00:00</t>
        </r>
      </text>
    </comment>
    <comment ref="L107" authorId="0" shapeId="0">
      <text>
        <r>
          <rPr>
            <sz val="10"/>
            <rFont val="Arial"/>
            <family val="2"/>
          </rPr>
          <t>17.797,55
31-12-11 23:45 - 01-01-13 00:00</t>
        </r>
      </text>
    </comment>
    <comment ref="I108" authorId="0" shapeId="0">
      <text>
        <r>
          <rPr>
            <sz val="10"/>
            <rFont val="Arial"/>
            <family val="2"/>
          </rPr>
          <t>12.652,82
31-12-08 23:45 - 01-01-10 00:00</t>
        </r>
      </text>
    </comment>
    <comment ref="J108" authorId="0" shapeId="0">
      <text>
        <r>
          <rPr>
            <sz val="10"/>
            <rFont val="Arial"/>
            <family val="2"/>
          </rPr>
          <t>15.653,81
31-12-09 23:45 - 01-01-11 00:00</t>
        </r>
      </text>
    </comment>
    <comment ref="K108" authorId="0" shapeId="0">
      <text>
        <r>
          <rPr>
            <sz val="10"/>
            <rFont val="Arial"/>
            <family val="2"/>
          </rPr>
          <t>12.030,50
31-12-10 23:45 - 01-01-12 00:00</t>
        </r>
      </text>
    </comment>
    <comment ref="L108" authorId="0" shapeId="0">
      <text>
        <r>
          <rPr>
            <sz val="10"/>
            <rFont val="Arial"/>
            <family val="2"/>
          </rPr>
          <t>12.610,49
31-12-11 23:45 - 01-01-13 00:00</t>
        </r>
      </text>
    </comment>
    <comment ref="I109" authorId="0" shapeId="0">
      <text>
        <r>
          <rPr>
            <sz val="10"/>
            <rFont val="Arial"/>
            <family val="2"/>
          </rPr>
          <t>17.956,86
31-12-08 23:45 - 01-01-10 00:00</t>
        </r>
      </text>
    </comment>
    <comment ref="J109" authorId="0" shapeId="0">
      <text>
        <r>
          <rPr>
            <sz val="10"/>
            <rFont val="Arial"/>
            <family val="2"/>
          </rPr>
          <t>18.777,52
31-12-09 23:45 - 01-01-11 00:00</t>
        </r>
      </text>
    </comment>
    <comment ref="K109" authorId="0" shapeId="0">
      <text>
        <r>
          <rPr>
            <sz val="10"/>
            <rFont val="Arial"/>
            <family val="2"/>
          </rPr>
          <t>14.782,73
31-12-10 23:45 - 01-01-12 00:00</t>
        </r>
      </text>
    </comment>
    <comment ref="L109" authorId="0" shapeId="0">
      <text>
        <r>
          <rPr>
            <sz val="10"/>
            <rFont val="Arial"/>
            <family val="2"/>
          </rPr>
          <t>13.416,22
31-12-11 23:45 - 01-01-13 00:00</t>
        </r>
      </text>
    </comment>
    <comment ref="I110" authorId="0" shapeId="0">
      <text>
        <r>
          <rPr>
            <sz val="10"/>
            <rFont val="Arial"/>
            <family val="2"/>
          </rPr>
          <t>2.914,42
17-12-08 04:00 - 01-01-10 00:00</t>
        </r>
      </text>
    </comment>
    <comment ref="J110" authorId="0" shapeId="0">
      <text>
        <r>
          <rPr>
            <sz val="10"/>
            <rFont val="Arial"/>
            <family val="2"/>
          </rPr>
          <t>3.034,16
31-12-09 23:45 - 01-01-11 00:00</t>
        </r>
      </text>
    </comment>
    <comment ref="K110" authorId="0" shapeId="0">
      <text>
        <r>
          <rPr>
            <sz val="10"/>
            <rFont val="Arial"/>
            <family val="2"/>
          </rPr>
          <t>2.817,39
31-12-10 23:45 - 01-01-12 00:00</t>
        </r>
      </text>
    </comment>
    <comment ref="L110" authorId="0" shapeId="0">
      <text>
        <r>
          <rPr>
            <sz val="10"/>
            <rFont val="Arial"/>
            <family val="2"/>
          </rPr>
          <t>3.000,64
31-12-11 23:45 - 01-01-13 00:00</t>
        </r>
      </text>
    </comment>
    <comment ref="I111" authorId="0" shapeId="0">
      <text>
        <r>
          <rPr>
            <sz val="10"/>
            <rFont val="Arial"/>
            <family val="2"/>
          </rPr>
          <t>385,90
31-12-08 23:45 - 01-01-10 00:00</t>
        </r>
      </text>
    </comment>
    <comment ref="J111" authorId="0" shapeId="0">
      <text>
        <r>
          <rPr>
            <sz val="10"/>
            <rFont val="Arial"/>
            <family val="2"/>
          </rPr>
          <t>79,72
31-12-09 23:45 - 01-01-11 00:00</t>
        </r>
      </text>
    </comment>
    <comment ref="K111" authorId="0" shapeId="0">
      <text>
        <r>
          <rPr>
            <sz val="10"/>
            <rFont val="Arial"/>
            <family val="2"/>
          </rPr>
          <t>130,65
31-12-10 23:45 - 01-01-12 00:00</t>
        </r>
      </text>
    </comment>
    <comment ref="L111" authorId="0" shapeId="0">
      <text>
        <r>
          <rPr>
            <sz val="10"/>
            <rFont val="Arial"/>
            <family val="2"/>
          </rPr>
          <t>130,14
31-12-11 23:45 - 01-01-13 00:00</t>
        </r>
      </text>
    </comment>
    <comment ref="I112" authorId="0" shapeId="0">
      <text>
        <r>
          <rPr>
            <sz val="10"/>
            <rFont val="Arial"/>
            <family val="2"/>
          </rPr>
          <t>70.368,58
31-12-08 23:45 - 01-01-10 00:00</t>
        </r>
      </text>
    </comment>
    <comment ref="J112" authorId="0" shapeId="0">
      <text>
        <r>
          <rPr>
            <sz val="10"/>
            <rFont val="Arial"/>
            <family val="2"/>
          </rPr>
          <t>72.216,55
31-12-09 23:45 - 01-01-11 00:00</t>
        </r>
      </text>
    </comment>
    <comment ref="K112" authorId="0" shapeId="0">
      <text>
        <r>
          <rPr>
            <sz val="10"/>
            <rFont val="Arial"/>
            <family val="2"/>
          </rPr>
          <t>66.990,76
31-12-10 23:45 - 01-01-12 00:00</t>
        </r>
      </text>
    </comment>
    <comment ref="L112" authorId="0" shapeId="0">
      <text>
        <r>
          <rPr>
            <sz val="10"/>
            <rFont val="Arial"/>
            <family val="2"/>
          </rPr>
          <t>60.803,25
31-12-11 23:45 - 01-01-13 00:00</t>
        </r>
      </text>
    </comment>
    <comment ref="I113" authorId="0" shapeId="0">
      <text>
        <r>
          <rPr>
            <sz val="10"/>
            <rFont val="Arial"/>
            <family val="2"/>
          </rPr>
          <t>33.167,63
31-12-08 23:45 - 01-01-10 00:00</t>
        </r>
      </text>
    </comment>
    <comment ref="J113" authorId="0" shapeId="0">
      <text>
        <r>
          <rPr>
            <sz val="10"/>
            <rFont val="Arial"/>
            <family val="2"/>
          </rPr>
          <t>36.830,00
31-12-09 23:45 - 01-01-11 00:00</t>
        </r>
      </text>
    </comment>
    <comment ref="K113" authorId="0" shapeId="0">
      <text>
        <r>
          <rPr>
            <sz val="10"/>
            <rFont val="Arial"/>
            <family val="2"/>
          </rPr>
          <t>38.321,37
31-12-10 23:45 - 01-01-12 00:00</t>
        </r>
      </text>
    </comment>
    <comment ref="L113" authorId="0" shapeId="0">
      <text>
        <r>
          <rPr>
            <sz val="10"/>
            <rFont val="Arial"/>
            <family val="2"/>
          </rPr>
          <t>39.971,07
31-12-11 23:45 - 01-01-13 00:00</t>
        </r>
      </text>
    </comment>
    <comment ref="J114" authorId="0" shapeId="0">
      <text>
        <r>
          <rPr>
            <sz val="10"/>
            <rFont val="Arial"/>
            <family val="2"/>
          </rPr>
          <t>21.437,70
31-12-09 23:45 - 01-01-11 00:00</t>
        </r>
      </text>
    </comment>
    <comment ref="K114" authorId="0" shapeId="0">
      <text>
        <r>
          <rPr>
            <sz val="10"/>
            <rFont val="Arial"/>
            <family val="2"/>
          </rPr>
          <t>23.616,83
31-12-10 23:45 - 01-01-12 00:00</t>
        </r>
      </text>
    </comment>
    <comment ref="L114" authorId="0" shapeId="0">
      <text>
        <r>
          <rPr>
            <sz val="10"/>
            <rFont val="Arial"/>
            <family val="2"/>
          </rPr>
          <t>19.260,18
31-12-11 23:45 - 01-01-13 00:00</t>
        </r>
      </text>
    </comment>
    <comment ref="K115" authorId="0" shapeId="0">
      <text>
        <r>
          <rPr>
            <sz val="10"/>
            <rFont val="Arial"/>
            <family val="2"/>
          </rPr>
          <t>17.175,09
31-12-10 23:45 - 01-01-12 00:00</t>
        </r>
      </text>
    </comment>
    <comment ref="L115" authorId="0" shapeId="0">
      <text>
        <r>
          <rPr>
            <sz val="10"/>
            <rFont val="Arial"/>
            <family val="2"/>
          </rPr>
          <t>16.323,40
31-12-11 23:45 - 01-01-13 00:00</t>
        </r>
      </text>
    </comment>
    <comment ref="I116" authorId="0" shapeId="0">
      <text>
        <r>
          <rPr>
            <sz val="10"/>
            <rFont val="Arial"/>
            <family val="2"/>
          </rPr>
          <t>16.662,26
31-12-08 23:45 - 01-01-10 00:00</t>
        </r>
      </text>
    </comment>
    <comment ref="J116" authorId="0" shapeId="0">
      <text>
        <r>
          <rPr>
            <sz val="10"/>
            <rFont val="Arial"/>
            <family val="2"/>
          </rPr>
          <t>16.631,08
31-12-09 23:45 - 01-01-11 00:00</t>
        </r>
      </text>
    </comment>
    <comment ref="K116" authorId="0" shapeId="0">
      <text>
        <r>
          <rPr>
            <sz val="10"/>
            <rFont val="Arial"/>
            <family val="2"/>
          </rPr>
          <t>14.433,86
31-12-10 23:45 - 01-01-12 00:00</t>
        </r>
      </text>
    </comment>
    <comment ref="L116" authorId="0" shapeId="0">
      <text>
        <r>
          <rPr>
            <sz val="10"/>
            <rFont val="Arial"/>
            <family val="2"/>
          </rPr>
          <t>10.629,89
31-12-11 23:45 - 01-01-13 00:00</t>
        </r>
      </text>
    </comment>
    <comment ref="J117" authorId="0" shapeId="0">
      <text>
        <r>
          <rPr>
            <sz val="10"/>
            <rFont val="Arial"/>
            <family val="2"/>
          </rPr>
          <t>9.413,98
31-12-09 23:45 - 01-01-11 00:00</t>
        </r>
      </text>
    </comment>
    <comment ref="K117" authorId="0" shapeId="0">
      <text>
        <r>
          <rPr>
            <sz val="10"/>
            <rFont val="Arial"/>
            <family val="2"/>
          </rPr>
          <t>7.902,15
31-12-10 23:45 - 01-01-12 00:00</t>
        </r>
      </text>
    </comment>
    <comment ref="L117" authorId="0" shapeId="0">
      <text>
        <r>
          <rPr>
            <sz val="10"/>
            <rFont val="Arial"/>
            <family val="2"/>
          </rPr>
          <t>7.603,88
31-12-11 23:45 - 01-01-13 00:00</t>
        </r>
      </text>
    </comment>
    <comment ref="I118" authorId="0" shapeId="0">
      <text>
        <r>
          <rPr>
            <sz val="10"/>
            <rFont val="Arial"/>
            <family val="2"/>
          </rPr>
          <t>8.179,01
31-12-08 23:45 - 01-01-10 00:00</t>
        </r>
      </text>
    </comment>
    <comment ref="J118" authorId="0" shapeId="0">
      <text>
        <r>
          <rPr>
            <sz val="10"/>
            <rFont val="Arial"/>
            <family val="2"/>
          </rPr>
          <t>8.264,39
31-12-09 23:45 - 01-01-11 00:00</t>
        </r>
      </text>
    </comment>
    <comment ref="K118" authorId="0" shapeId="0">
      <text>
        <r>
          <rPr>
            <sz val="10"/>
            <rFont val="Arial"/>
            <family val="2"/>
          </rPr>
          <t>7.632,45
31-12-10 23:45 - 01-01-12 00:00</t>
        </r>
      </text>
    </comment>
    <comment ref="L118" authorId="0" shapeId="0">
      <text>
        <r>
          <rPr>
            <sz val="10"/>
            <rFont val="Arial"/>
            <family val="2"/>
          </rPr>
          <t>8.061,05
31-12-11 23:45 - 01-01-13 00:00</t>
        </r>
      </text>
    </comment>
    <comment ref="J119" authorId="0" shapeId="0">
      <text>
        <r>
          <rPr>
            <sz val="10"/>
            <rFont val="Arial"/>
            <family val="2"/>
          </rPr>
          <t>7.520,01
31-12-09 23:45 - 01-01-11 00:00</t>
        </r>
      </text>
    </comment>
    <comment ref="K119" authorId="0" shapeId="0">
      <text>
        <r>
          <rPr>
            <sz val="10"/>
            <rFont val="Arial"/>
            <family val="2"/>
          </rPr>
          <t>6.004,09
31-12-10 23:45 - 01-01-12 00:00</t>
        </r>
      </text>
    </comment>
    <comment ref="L119" authorId="0" shapeId="0">
      <text>
        <r>
          <rPr>
            <sz val="10"/>
            <rFont val="Arial"/>
            <family val="2"/>
          </rPr>
          <t>7.936,43
31-12-11 23:45 - 01-01-13 00:00</t>
        </r>
      </text>
    </comment>
    <comment ref="I120" authorId="0" shapeId="0">
      <text>
        <r>
          <rPr>
            <sz val="10"/>
            <rFont val="Arial"/>
            <family val="2"/>
          </rPr>
          <t>20.125,47
31-12-08 23:45 - 01-01-10 00:00</t>
        </r>
      </text>
    </comment>
    <comment ref="J120" authorId="0" shapeId="0">
      <text>
        <r>
          <rPr>
            <sz val="10"/>
            <rFont val="Arial"/>
            <family val="2"/>
          </rPr>
          <t>20.238,58
31-12-09 23:45 - 01-01-11 00:00</t>
        </r>
      </text>
    </comment>
    <comment ref="K120" authorId="0" shapeId="0">
      <text>
        <r>
          <rPr>
            <sz val="10"/>
            <rFont val="Arial"/>
            <family val="2"/>
          </rPr>
          <t>20.373,54
31-12-10 23:45 - 01-01-12 00:00</t>
        </r>
      </text>
    </comment>
    <comment ref="L120" authorId="0" shapeId="0">
      <text>
        <r>
          <rPr>
            <sz val="10"/>
            <rFont val="Arial"/>
            <family val="2"/>
          </rPr>
          <t>21.024,37
31-12-11 23:45 - 01-01-13 00:00</t>
        </r>
      </text>
    </comment>
    <comment ref="I121" authorId="0" shapeId="0">
      <text>
        <r>
          <rPr>
            <sz val="10"/>
            <rFont val="Arial"/>
            <family val="2"/>
          </rPr>
          <t>7.413,25
31-12-08 23:45 - 01-01-10 00:00</t>
        </r>
      </text>
    </comment>
    <comment ref="J121" authorId="0" shapeId="0">
      <text>
        <r>
          <rPr>
            <sz val="10"/>
            <rFont val="Arial"/>
            <family val="2"/>
          </rPr>
          <t>8.070,47
31-12-09 23:45 - 01-01-11 00:00</t>
        </r>
      </text>
    </comment>
    <comment ref="K121" authorId="0" shapeId="0">
      <text>
        <r>
          <rPr>
            <sz val="10"/>
            <rFont val="Arial"/>
            <family val="2"/>
          </rPr>
          <t>7.421,86
31-12-10 23:45 - 01-01-12 00:00</t>
        </r>
      </text>
    </comment>
    <comment ref="L121" authorId="0" shapeId="0">
      <text>
        <r>
          <rPr>
            <sz val="10"/>
            <rFont val="Arial"/>
            <family val="2"/>
          </rPr>
          <t>7.536,93
31-12-11 23:45 - 01-01-13 00:00</t>
        </r>
      </text>
    </comment>
    <comment ref="I122" authorId="0" shapeId="0">
      <text>
        <r>
          <rPr>
            <sz val="10"/>
            <rFont val="Arial"/>
            <family val="2"/>
          </rPr>
          <t>19.234,29
31-12-08 23:45 - 01-01-10 00:00</t>
        </r>
      </text>
    </comment>
    <comment ref="J122" authorId="0" shapeId="0">
      <text>
        <r>
          <rPr>
            <sz val="10"/>
            <rFont val="Arial"/>
            <family val="2"/>
          </rPr>
          <t>19.587,91
31-12-09 23:45 - 01-01-11 00:00</t>
        </r>
      </text>
    </comment>
    <comment ref="K122" authorId="0" shapeId="0">
      <text>
        <r>
          <rPr>
            <sz val="10"/>
            <rFont val="Arial"/>
            <family val="2"/>
          </rPr>
          <t>18.958,96
31-12-10 23:45 - 01-01-12 00:00</t>
        </r>
      </text>
    </comment>
    <comment ref="L122" authorId="0" shapeId="0">
      <text>
        <r>
          <rPr>
            <sz val="10"/>
            <rFont val="Arial"/>
            <family val="2"/>
          </rPr>
          <t>19.595,99
31-12-11 23:45 - 01-01-13 00:00</t>
        </r>
      </text>
    </comment>
    <comment ref="I123" authorId="0" shapeId="0">
      <text>
        <r>
          <rPr>
            <sz val="10"/>
            <rFont val="Arial"/>
            <family val="2"/>
          </rPr>
          <t>3.123,71
31-12-08 23:45 - 01-01-10 00:00</t>
        </r>
      </text>
    </comment>
    <comment ref="J123" authorId="0" shapeId="0">
      <text>
        <r>
          <rPr>
            <sz val="10"/>
            <rFont val="Arial"/>
            <family val="2"/>
          </rPr>
          <t>2.987,54
31-12-09 23:45 - 01-01-11 00:00</t>
        </r>
      </text>
    </comment>
    <comment ref="K123" authorId="0" shapeId="0">
      <text>
        <r>
          <rPr>
            <sz val="10"/>
            <rFont val="Arial"/>
            <family val="2"/>
          </rPr>
          <t>2.703,50
31-12-10 23:45 - 01-01-12 00:00</t>
        </r>
      </text>
    </comment>
    <comment ref="L123" authorId="0" shapeId="0">
      <text>
        <r>
          <rPr>
            <sz val="10"/>
            <rFont val="Arial"/>
            <family val="2"/>
          </rPr>
          <t>2.784,95
31-12-11 23:45 - 01-01-13 00:00</t>
        </r>
      </text>
    </comment>
    <comment ref="I124" authorId="0" shapeId="0">
      <text>
        <r>
          <rPr>
            <sz val="10"/>
            <rFont val="Arial"/>
            <family val="2"/>
          </rPr>
          <t>3.938,15
31-12-08 23:45 - 01-01-10 00:00</t>
        </r>
      </text>
    </comment>
    <comment ref="J124" authorId="0" shapeId="0">
      <text>
        <r>
          <rPr>
            <sz val="10"/>
            <rFont val="Arial"/>
            <family val="2"/>
          </rPr>
          <t>3.614,13
31-12-09 23:45 - 01-01-11 00:00</t>
        </r>
      </text>
    </comment>
    <comment ref="K124" authorId="0" shapeId="0">
      <text>
        <r>
          <rPr>
            <sz val="10"/>
            <rFont val="Arial"/>
            <family val="2"/>
          </rPr>
          <t>3.390,83
31-12-10 23:45 - 01-01-12 00:00</t>
        </r>
      </text>
    </comment>
    <comment ref="L124" authorId="0" shapeId="0">
      <text>
        <r>
          <rPr>
            <sz val="10"/>
            <rFont val="Arial"/>
            <family val="2"/>
          </rPr>
          <t>3.792,75
31-12-11 23:45 - 01-01-13 00:00</t>
        </r>
      </text>
    </comment>
    <comment ref="I125" authorId="0" shapeId="0">
      <text>
        <r>
          <rPr>
            <sz val="10"/>
            <rFont val="Arial"/>
            <family val="2"/>
          </rPr>
          <t>8.653,09
31-12-08 23:45 - 01-01-10 00:00</t>
        </r>
      </text>
    </comment>
    <comment ref="J125" authorId="0" shapeId="0">
      <text>
        <r>
          <rPr>
            <sz val="10"/>
            <rFont val="Arial"/>
            <family val="2"/>
          </rPr>
          <t>9.041,25
31-12-09 23:45 - 01-01-11 00:00</t>
        </r>
      </text>
    </comment>
    <comment ref="K125" authorId="0" shapeId="0">
      <text>
        <r>
          <rPr>
            <sz val="10"/>
            <rFont val="Arial"/>
            <family val="2"/>
          </rPr>
          <t>8.497,85
31-12-10 23:45 - 01-01-12 00:00</t>
        </r>
      </text>
    </comment>
    <comment ref="L125" authorId="0" shapeId="0">
      <text>
        <r>
          <rPr>
            <sz val="10"/>
            <rFont val="Arial"/>
            <family val="2"/>
          </rPr>
          <t>8.779,27
31-12-11 23:45 - 01-01-13 00:00</t>
        </r>
      </text>
    </comment>
    <comment ref="I126" authorId="0" shapeId="0">
      <text>
        <r>
          <rPr>
            <sz val="10"/>
            <rFont val="Arial"/>
            <family val="2"/>
          </rPr>
          <t>29.508,56
31-12-08 23:45 - 01-01-10 00:00</t>
        </r>
      </text>
    </comment>
    <comment ref="J126" authorId="0" shapeId="0">
      <text>
        <r>
          <rPr>
            <sz val="10"/>
            <rFont val="Arial"/>
            <family val="2"/>
          </rPr>
          <t>29.875,58
31-12-09 23:45 - 01-01-11 00:00</t>
        </r>
      </text>
    </comment>
    <comment ref="K126" authorId="0" shapeId="0">
      <text>
        <r>
          <rPr>
            <sz val="10"/>
            <rFont val="Arial"/>
            <family val="2"/>
          </rPr>
          <t>23.835,02
31-12-10 23:45 - 01-01-12 00:00</t>
        </r>
      </text>
    </comment>
    <comment ref="L126" authorId="0" shapeId="0">
      <text>
        <r>
          <rPr>
            <sz val="10"/>
            <rFont val="Arial"/>
            <family val="2"/>
          </rPr>
          <t>24.354,93
31-12-11 23:45 - 01-01-13 00:00</t>
        </r>
      </text>
    </comment>
    <comment ref="I127" authorId="0" shapeId="0">
      <text>
        <r>
          <rPr>
            <sz val="10"/>
            <rFont val="Arial"/>
            <family val="2"/>
          </rPr>
          <t>38.199,22
31-12-08 23:45 - 01-01-10 00:00</t>
        </r>
      </text>
    </comment>
    <comment ref="J127" authorId="0" shapeId="0">
      <text>
        <r>
          <rPr>
            <sz val="10"/>
            <rFont val="Arial"/>
            <family val="2"/>
          </rPr>
          <t>37.815,13
31-12-09 23:45 - 01-01-11 00:00</t>
        </r>
      </text>
    </comment>
    <comment ref="K127" authorId="0" shapeId="0">
      <text>
        <r>
          <rPr>
            <sz val="10"/>
            <rFont val="Arial"/>
            <family val="2"/>
          </rPr>
          <t>32.992,28
31-12-10 23:45 - 01-01-12 00:00</t>
        </r>
      </text>
    </comment>
    <comment ref="L127" authorId="0" shapeId="0">
      <text>
        <r>
          <rPr>
            <sz val="10"/>
            <rFont val="Arial"/>
            <family val="2"/>
          </rPr>
          <t>27.309,66
31-12-11 23:45 - 01-01-13 00:00</t>
        </r>
      </text>
    </comment>
    <comment ref="I128" authorId="0" shapeId="0">
      <text>
        <r>
          <rPr>
            <sz val="10"/>
            <rFont val="Arial"/>
            <family val="2"/>
          </rPr>
          <t>10.611,36
31-12-08 23:45 - 01-01-10 00:00</t>
        </r>
      </text>
    </comment>
    <comment ref="J128" authorId="0" shapeId="0">
      <text>
        <r>
          <rPr>
            <sz val="10"/>
            <rFont val="Arial"/>
            <family val="2"/>
          </rPr>
          <t>11.811,94
31-12-09 23:45 - 01-01-11 00:00</t>
        </r>
      </text>
    </comment>
    <comment ref="K128" authorId="0" shapeId="0">
      <text>
        <r>
          <rPr>
            <sz val="10"/>
            <rFont val="Arial"/>
            <family val="2"/>
          </rPr>
          <t>9.618,49
31-12-10 23:45 - 01-01-12 00:00</t>
        </r>
      </text>
    </comment>
    <comment ref="L128" authorId="0" shapeId="0">
      <text>
        <r>
          <rPr>
            <sz val="10"/>
            <rFont val="Arial"/>
            <family val="2"/>
          </rPr>
          <t>8.013,27
31-12-11 23:45 - 01-01-13 00:00</t>
        </r>
      </text>
    </comment>
    <comment ref="I129" authorId="0" shapeId="0">
      <text>
        <r>
          <rPr>
            <sz val="10"/>
            <rFont val="Arial"/>
            <family val="2"/>
          </rPr>
          <t>25.645,67
31-12-08 23:45 - 01-01-10 00:00</t>
        </r>
      </text>
    </comment>
    <comment ref="J129" authorId="0" shapeId="0">
      <text>
        <r>
          <rPr>
            <sz val="10"/>
            <rFont val="Arial"/>
            <family val="2"/>
          </rPr>
          <t>28.653,47
31-12-09 23:45 - 01-01-11 00:00</t>
        </r>
      </text>
    </comment>
    <comment ref="K129" authorId="0" shapeId="0">
      <text>
        <r>
          <rPr>
            <sz val="10"/>
            <rFont val="Arial"/>
            <family val="2"/>
          </rPr>
          <t>22.767,57
31-12-10 23:45 - 01-01-12 00:00</t>
        </r>
      </text>
    </comment>
    <comment ref="L129" authorId="0" shapeId="0">
      <text>
        <r>
          <rPr>
            <sz val="10"/>
            <rFont val="Arial"/>
            <family val="2"/>
          </rPr>
          <t>21.105,33
31-12-11 23:45 - 01-01-13 00:00</t>
        </r>
      </text>
    </comment>
    <comment ref="J130" authorId="0" shapeId="0">
      <text>
        <r>
          <rPr>
            <sz val="10"/>
            <rFont val="Arial"/>
            <family val="2"/>
          </rPr>
          <t>7.279,49
31-12-09 23:45 - 01-01-11 00:00</t>
        </r>
      </text>
    </comment>
    <comment ref="K130" authorId="0" shapeId="0">
      <text>
        <r>
          <rPr>
            <sz val="10"/>
            <rFont val="Arial"/>
            <family val="2"/>
          </rPr>
          <t>6.809,84
31-12-10 23:45 - 01-01-12 00:00</t>
        </r>
      </text>
    </comment>
    <comment ref="L130" authorId="0" shapeId="0">
      <text>
        <r>
          <rPr>
            <sz val="10"/>
            <rFont val="Arial"/>
            <family val="2"/>
          </rPr>
          <t>7.664,88
31-12-11 23:45 - 01-01-13 00:00</t>
        </r>
      </text>
    </comment>
    <comment ref="I131" authorId="0" shapeId="0">
      <text>
        <r>
          <rPr>
            <sz val="10"/>
            <rFont val="Arial"/>
            <family val="2"/>
          </rPr>
          <t>5.901,86
31-12-08 23:45 - 01-01-10 00:00</t>
        </r>
      </text>
    </comment>
    <comment ref="J131" authorId="0" shapeId="0">
      <text>
        <r>
          <rPr>
            <sz val="10"/>
            <rFont val="Arial"/>
            <family val="2"/>
          </rPr>
          <t>4.068,17
31-12-09 23:45 - 01-01-11 00:00</t>
        </r>
      </text>
    </comment>
    <comment ref="K131" authorId="0" shapeId="0">
      <text>
        <r>
          <rPr>
            <sz val="10"/>
            <rFont val="Arial"/>
            <family val="2"/>
          </rPr>
          <t>4.402,42
31-12-10 23:45 - 01-01-12 00:00</t>
        </r>
      </text>
    </comment>
    <comment ref="L131" authorId="0" shapeId="0">
      <text>
        <r>
          <rPr>
            <sz val="10"/>
            <rFont val="Arial"/>
            <family val="2"/>
          </rPr>
          <t>5.028,62
31-12-11 23:45 - 01-01-13 00:00</t>
        </r>
      </text>
    </comment>
    <comment ref="I132" authorId="0" shapeId="0">
      <text>
        <r>
          <rPr>
            <sz val="10"/>
            <rFont val="Arial"/>
            <family val="2"/>
          </rPr>
          <t>14.567,99
31-12-08 23:45 - 01-01-10 00:00</t>
        </r>
      </text>
    </comment>
    <comment ref="J132" authorId="0" shapeId="0">
      <text>
        <r>
          <rPr>
            <sz val="10"/>
            <rFont val="Arial"/>
            <family val="2"/>
          </rPr>
          <t>15.705,87
31-12-09 23:45 - 01-01-11 00:00</t>
        </r>
      </text>
    </comment>
    <comment ref="K132" authorId="0" shapeId="0">
      <text>
        <r>
          <rPr>
            <sz val="10"/>
            <rFont val="Arial"/>
            <family val="2"/>
          </rPr>
          <t>14.610,58
31-12-10 23:45 - 01-01-12 00:00</t>
        </r>
      </text>
    </comment>
    <comment ref="L132" authorId="0" shapeId="0">
      <text>
        <r>
          <rPr>
            <sz val="10"/>
            <rFont val="Arial"/>
            <family val="2"/>
          </rPr>
          <t>16.133,37
31-12-11 23:45 - 01-01-13 00:00</t>
        </r>
      </text>
    </comment>
    <comment ref="I133" authorId="0" shapeId="0">
      <text>
        <r>
          <rPr>
            <sz val="10"/>
            <rFont val="Arial"/>
            <family val="2"/>
          </rPr>
          <t>14.273,62
23-08-08 01:00 - 01-01-10 00:00</t>
        </r>
      </text>
    </comment>
    <comment ref="J133" authorId="0" shapeId="0">
      <text>
        <r>
          <rPr>
            <sz val="10"/>
            <rFont val="Arial"/>
            <family val="2"/>
          </rPr>
          <t>26.433,03
31-12-09 23:45 - 01-01-11 00:00</t>
        </r>
      </text>
    </comment>
    <comment ref="K133" authorId="0" shapeId="0">
      <text>
        <r>
          <rPr>
            <sz val="10"/>
            <rFont val="Arial"/>
            <family val="2"/>
          </rPr>
          <t>27.091,21
31-12-10 23:45 - 01-01-12 00:00</t>
        </r>
      </text>
    </comment>
    <comment ref="L133" authorId="0" shapeId="0">
      <text>
        <r>
          <rPr>
            <sz val="10"/>
            <rFont val="Arial"/>
            <family val="2"/>
          </rPr>
          <t>28.435,51
31-12-11 23:45 - 01-01-13 00:00</t>
        </r>
      </text>
    </comment>
    <comment ref="I134" authorId="0" shapeId="0">
      <text>
        <r>
          <rPr>
            <sz val="10"/>
            <rFont val="Arial"/>
            <family val="2"/>
          </rPr>
          <t>21.577,00
31-12-08 23:45 - 01-01-10 00:00</t>
        </r>
      </text>
    </comment>
    <comment ref="J134" authorId="0" shapeId="0">
      <text>
        <r>
          <rPr>
            <sz val="10"/>
            <rFont val="Arial"/>
            <family val="2"/>
          </rPr>
          <t>21.012,52
31-12-09 23:45 - 01-01-11 00:00</t>
        </r>
      </text>
    </comment>
    <comment ref="K134" authorId="0" shapeId="0">
      <text>
        <r>
          <rPr>
            <sz val="10"/>
            <rFont val="Arial"/>
            <family val="2"/>
          </rPr>
          <t>17.706,30
31-12-10 23:45 - 01-01-12 00:00</t>
        </r>
      </text>
    </comment>
    <comment ref="L134" authorId="0" shapeId="0">
      <text>
        <r>
          <rPr>
            <sz val="10"/>
            <rFont val="Arial"/>
            <family val="2"/>
          </rPr>
          <t>18.276,08
31-12-11 23:45 - 01-01-13 00:00</t>
        </r>
      </text>
    </comment>
    <comment ref="I135" authorId="0" shapeId="0">
      <text>
        <r>
          <rPr>
            <sz val="10"/>
            <rFont val="Arial"/>
            <family val="2"/>
          </rPr>
          <t>19.009,10
31-12-08 23:45 - 01-01-10 00:00</t>
        </r>
      </text>
    </comment>
    <comment ref="J135" authorId="0" shapeId="0">
      <text>
        <r>
          <rPr>
            <sz val="10"/>
            <rFont val="Arial"/>
            <family val="2"/>
          </rPr>
          <t>21.244,16
31-12-09 23:45 - 01-01-11 00:00</t>
        </r>
      </text>
    </comment>
    <comment ref="K135" authorId="0" shapeId="0">
      <text>
        <r>
          <rPr>
            <sz val="10"/>
            <rFont val="Arial"/>
            <family val="2"/>
          </rPr>
          <t>17.963,45
31-12-10 23:45 - 01-01-12 00:00</t>
        </r>
      </text>
    </comment>
    <comment ref="L135" authorId="0" shapeId="0">
      <text>
        <r>
          <rPr>
            <sz val="10"/>
            <rFont val="Arial"/>
            <family val="2"/>
          </rPr>
          <t>19.352,29
31-12-11 23:45 - 01-01-13 00:00</t>
        </r>
      </text>
    </comment>
    <comment ref="I136" authorId="0" shapeId="0">
      <text>
        <r>
          <rPr>
            <sz val="10"/>
            <rFont val="Arial"/>
            <family val="2"/>
          </rPr>
          <t>14.994,43
31-12-08 23:45 - 01-01-10 00:00</t>
        </r>
      </text>
    </comment>
    <comment ref="J136" authorId="0" shapeId="0">
      <text>
        <r>
          <rPr>
            <sz val="10"/>
            <rFont val="Arial"/>
            <family val="2"/>
          </rPr>
          <t>15.221,43
31-12-09 23:45 - 01-01-11 00:00</t>
        </r>
      </text>
    </comment>
    <comment ref="K136" authorId="0" shapeId="0">
      <text>
        <r>
          <rPr>
            <sz val="10"/>
            <rFont val="Arial"/>
            <family val="2"/>
          </rPr>
          <t>14.848,40
31-12-10 23:45 - 01-01-12 00:00</t>
        </r>
      </text>
    </comment>
    <comment ref="L136" authorId="0" shapeId="0">
      <text>
        <r>
          <rPr>
            <sz val="10"/>
            <rFont val="Arial"/>
            <family val="2"/>
          </rPr>
          <t>16.007,37
31-12-11 23:45 - 01-01-13 00:00</t>
        </r>
      </text>
    </comment>
    <comment ref="I137" authorId="0" shapeId="0">
      <text>
        <r>
          <rPr>
            <sz val="10"/>
            <rFont val="Arial"/>
            <family val="2"/>
          </rPr>
          <t>21.252,60
31-12-08 23:45 - 01-01-10 00:00</t>
        </r>
      </text>
    </comment>
    <comment ref="J137" authorId="0" shapeId="0">
      <text>
        <r>
          <rPr>
            <sz val="10"/>
            <rFont val="Arial"/>
            <family val="2"/>
          </rPr>
          <t>20.537,65
31-12-09 23:45 - 01-01-11 00:00</t>
        </r>
      </text>
    </comment>
    <comment ref="K137" authorId="0" shapeId="0">
      <text>
        <r>
          <rPr>
            <sz val="10"/>
            <rFont val="Arial"/>
            <family val="2"/>
          </rPr>
          <t>17.377,84
31-12-10 23:45 - 01-01-12 00:00</t>
        </r>
      </text>
    </comment>
    <comment ref="L137" authorId="0" shapeId="0">
      <text>
        <r>
          <rPr>
            <sz val="10"/>
            <rFont val="Arial"/>
            <family val="2"/>
          </rPr>
          <t>18.524,09
31-12-11 23:45 - 01-01-13 00:00</t>
        </r>
      </text>
    </comment>
    <comment ref="I138" authorId="0" shapeId="0">
      <text>
        <r>
          <rPr>
            <sz val="10"/>
            <rFont val="Arial"/>
            <family val="2"/>
          </rPr>
          <t>16.494,07
31-12-08 23:45 - 01-01-10 00:00</t>
        </r>
      </text>
    </comment>
    <comment ref="J138" authorId="0" shapeId="0">
      <text>
        <r>
          <rPr>
            <sz val="10"/>
            <rFont val="Arial"/>
            <family val="2"/>
          </rPr>
          <t>16.851,25
31-12-09 23:45 - 01-01-11 00:00</t>
        </r>
      </text>
    </comment>
    <comment ref="K138" authorId="0" shapeId="0">
      <text>
        <r>
          <rPr>
            <sz val="10"/>
            <rFont val="Arial"/>
            <family val="2"/>
          </rPr>
          <t>14.893,22
31-12-10 23:45 - 01-01-12 00:00</t>
        </r>
      </text>
    </comment>
    <comment ref="L138" authorId="0" shapeId="0">
      <text>
        <r>
          <rPr>
            <sz val="10"/>
            <rFont val="Arial"/>
            <family val="2"/>
          </rPr>
          <t>12.062,87
31-12-11 23:45 - 01-01-13 00:00</t>
        </r>
      </text>
    </comment>
    <comment ref="I139" authorId="0" shapeId="0">
      <text>
        <r>
          <rPr>
            <sz val="10"/>
            <rFont val="Arial"/>
            <family val="2"/>
          </rPr>
          <t>2.918,66
31-12-08 23:45 - 01-01-10 00:00</t>
        </r>
      </text>
    </comment>
    <comment ref="J139" authorId="0" shapeId="0">
      <text>
        <r>
          <rPr>
            <sz val="10"/>
            <rFont val="Arial"/>
            <family val="2"/>
          </rPr>
          <t>2.852,53
31-12-09 23:45 - 01-01-11 00:00</t>
        </r>
      </text>
    </comment>
    <comment ref="K139" authorId="0" shapeId="0">
      <text>
        <r>
          <rPr>
            <sz val="10"/>
            <rFont val="Arial"/>
            <family val="2"/>
          </rPr>
          <t>2.383,86
31-12-10 23:45 - 01-01-12 00:00</t>
        </r>
      </text>
    </comment>
    <comment ref="L139" authorId="0" shapeId="0">
      <text>
        <r>
          <rPr>
            <sz val="10"/>
            <rFont val="Arial"/>
            <family val="2"/>
          </rPr>
          <t>2.372,39
31-12-11 23:45 - 01-01-13 00:00</t>
        </r>
      </text>
    </comment>
    <comment ref="I140" authorId="0" shapeId="0">
      <text>
        <r>
          <rPr>
            <sz val="10"/>
            <rFont val="Arial"/>
            <family val="2"/>
          </rPr>
          <t>4.435,38
31-12-08 23:45 - 01-01-10 00:00</t>
        </r>
      </text>
    </comment>
    <comment ref="J140" authorId="0" shapeId="0">
      <text>
        <r>
          <rPr>
            <sz val="10"/>
            <rFont val="Arial"/>
            <family val="2"/>
          </rPr>
          <t>4.412,93
31-12-09 23:45 - 01-01-11 00:00</t>
        </r>
      </text>
    </comment>
    <comment ref="K140" authorId="0" shapeId="0">
      <text>
        <r>
          <rPr>
            <sz val="10"/>
            <rFont val="Arial"/>
            <family val="2"/>
          </rPr>
          <t>4.160,72
31-12-10 23:45 - 01-01-12 00:00</t>
        </r>
      </text>
    </comment>
    <comment ref="L140" authorId="0" shapeId="0">
      <text>
        <r>
          <rPr>
            <sz val="10"/>
            <rFont val="Arial"/>
            <family val="2"/>
          </rPr>
          <t>4.581,63
31-12-11 23:45 - 01-01-13 00:00</t>
        </r>
      </text>
    </comment>
    <comment ref="I141" authorId="0" shapeId="0">
      <text>
        <r>
          <rPr>
            <sz val="10"/>
            <rFont val="Arial"/>
            <family val="2"/>
          </rPr>
          <t>4.184,66
31-12-08 23:45 - 01-01-10 00:00</t>
        </r>
      </text>
    </comment>
    <comment ref="J141" authorId="0" shapeId="0">
      <text>
        <r>
          <rPr>
            <sz val="10"/>
            <rFont val="Arial"/>
            <family val="2"/>
          </rPr>
          <t>4.214,30
31-12-09 23:45 - 01-01-11 00:00</t>
        </r>
      </text>
    </comment>
    <comment ref="K141" authorId="0" shapeId="0">
      <text>
        <r>
          <rPr>
            <sz val="10"/>
            <rFont val="Arial"/>
            <family val="2"/>
          </rPr>
          <t>4.248,00
31-12-10 23:45 - 01-01-12 00:00</t>
        </r>
      </text>
    </comment>
    <comment ref="L141" authorId="0" shapeId="0">
      <text>
        <r>
          <rPr>
            <sz val="10"/>
            <rFont val="Arial"/>
            <family val="2"/>
          </rPr>
          <t>5.065,02
31-12-11 23:45 - 01-01-13 00:00</t>
        </r>
      </text>
    </comment>
    <comment ref="I142" authorId="0" shapeId="0">
      <text>
        <r>
          <rPr>
            <sz val="10"/>
            <rFont val="Arial"/>
            <family val="2"/>
          </rPr>
          <t>9.555,64
31-12-08 23:45 - 01-01-10 00:00</t>
        </r>
      </text>
    </comment>
    <comment ref="J142" authorId="0" shapeId="0">
      <text>
        <r>
          <rPr>
            <sz val="10"/>
            <rFont val="Arial"/>
            <family val="2"/>
          </rPr>
          <t>8.601,82
31-12-09 23:45 - 01-01-11 00:00</t>
        </r>
      </text>
    </comment>
    <comment ref="K142" authorId="0" shapeId="0">
      <text>
        <r>
          <rPr>
            <sz val="10"/>
            <rFont val="Arial"/>
            <family val="2"/>
          </rPr>
          <t>9.437,96
31-12-10 23:45 - 01-01-12 00:00</t>
        </r>
      </text>
    </comment>
    <comment ref="L142" authorId="0" shapeId="0">
      <text>
        <r>
          <rPr>
            <sz val="10"/>
            <rFont val="Arial"/>
            <family val="2"/>
          </rPr>
          <t>9.933,33
31-12-11 23:45 - 01-01-13 00:00</t>
        </r>
      </text>
    </comment>
    <comment ref="I143" authorId="0" shapeId="0">
      <text>
        <r>
          <rPr>
            <sz val="10"/>
            <rFont val="Arial"/>
            <family val="2"/>
          </rPr>
          <t>1.485,82
31-12-08 23:45 - 01-01-10 00:00</t>
        </r>
      </text>
    </comment>
    <comment ref="J143" authorId="0" shapeId="0">
      <text>
        <r>
          <rPr>
            <sz val="10"/>
            <rFont val="Arial"/>
            <family val="2"/>
          </rPr>
          <t>1.679,71
31-12-09 23:45 - 01-01-11 00:00</t>
        </r>
      </text>
    </comment>
    <comment ref="K143" authorId="0" shapeId="0">
      <text>
        <r>
          <rPr>
            <sz val="10"/>
            <rFont val="Arial"/>
            <family val="2"/>
          </rPr>
          <t>1.539,45
31-12-10 23:45 - 01-01-12 00:00</t>
        </r>
      </text>
    </comment>
    <comment ref="L143" authorId="0" shapeId="0">
      <text>
        <r>
          <rPr>
            <sz val="10"/>
            <rFont val="Arial"/>
            <family val="2"/>
          </rPr>
          <t>1.603,57
31-12-11 23:45 - 01-01-13 00:00</t>
        </r>
      </text>
    </comment>
    <comment ref="I144" authorId="0" shapeId="0">
      <text>
        <r>
          <rPr>
            <sz val="10"/>
            <rFont val="Arial"/>
            <family val="2"/>
          </rPr>
          <t>17.253,93
31-12-08 23:45 - 01-01-10 00:00</t>
        </r>
      </text>
    </comment>
    <comment ref="J144" authorId="0" shapeId="0">
      <text>
        <r>
          <rPr>
            <sz val="10"/>
            <rFont val="Arial"/>
            <family val="2"/>
          </rPr>
          <t>18.006,87
31-12-09 23:45 - 01-01-11 00:00</t>
        </r>
      </text>
    </comment>
    <comment ref="K144" authorId="0" shapeId="0">
      <text>
        <r>
          <rPr>
            <sz val="10"/>
            <rFont val="Arial"/>
            <family val="2"/>
          </rPr>
          <t>17.734,41
31-12-10 23:45 - 01-01-12 00:00</t>
        </r>
      </text>
    </comment>
    <comment ref="L144" authorId="0" shapeId="0">
      <text>
        <r>
          <rPr>
            <sz val="10"/>
            <rFont val="Arial"/>
            <family val="2"/>
          </rPr>
          <t>17.357,36
31-12-11 23:45 - 01-01-13 00:00</t>
        </r>
      </text>
    </comment>
    <comment ref="I145" authorId="0" shapeId="0">
      <text>
        <r>
          <rPr>
            <sz val="10"/>
            <rFont val="Arial"/>
            <family val="2"/>
          </rPr>
          <t>29.155,12
31-12-08 23:45 - 01-01-10 00:00</t>
        </r>
      </text>
    </comment>
    <comment ref="J145" authorId="0" shapeId="0">
      <text>
        <r>
          <rPr>
            <sz val="10"/>
            <rFont val="Arial"/>
            <family val="2"/>
          </rPr>
          <t>30.677,64
31-12-09 23:45 - 01-01-11 00:00</t>
        </r>
      </text>
    </comment>
    <comment ref="K145" authorId="0" shapeId="0">
      <text>
        <r>
          <rPr>
            <sz val="10"/>
            <rFont val="Arial"/>
            <family val="2"/>
          </rPr>
          <t>24.762,15
31-12-10 23:45 - 01-01-12 00:00</t>
        </r>
      </text>
    </comment>
    <comment ref="L145" authorId="0" shapeId="0">
      <text>
        <r>
          <rPr>
            <sz val="10"/>
            <rFont val="Arial"/>
            <family val="2"/>
          </rPr>
          <t>25.557,75
31-12-11 23:45 - 01-01-13 00:00</t>
        </r>
      </text>
    </comment>
    <comment ref="I146" authorId="0" shapeId="0">
      <text>
        <r>
          <rPr>
            <sz val="10"/>
            <rFont val="Arial"/>
            <family val="2"/>
          </rPr>
          <t>7.601,28
31-12-08 23:45 - 01-01-10 00:00</t>
        </r>
      </text>
    </comment>
    <comment ref="J146" authorId="0" shapeId="0">
      <text>
        <r>
          <rPr>
            <sz val="10"/>
            <rFont val="Arial"/>
            <family val="2"/>
          </rPr>
          <t>7.353,34
31-12-09 23:45 - 01-01-11 00:00</t>
        </r>
      </text>
    </comment>
    <comment ref="K146" authorId="0" shapeId="0">
      <text>
        <r>
          <rPr>
            <sz val="10"/>
            <rFont val="Arial"/>
            <family val="2"/>
          </rPr>
          <t>6.595,55
31-12-10 23:45 - 01-01-12 00:00</t>
        </r>
      </text>
    </comment>
    <comment ref="L146" authorId="0" shapeId="0">
      <text>
        <r>
          <rPr>
            <sz val="10"/>
            <rFont val="Arial"/>
            <family val="2"/>
          </rPr>
          <t>7.465,35
31-12-11 23:45 - 01-01-13 00:00</t>
        </r>
      </text>
    </comment>
    <comment ref="I147" authorId="0" shapeId="0">
      <text>
        <r>
          <rPr>
            <sz val="10"/>
            <rFont val="Arial"/>
            <family val="2"/>
          </rPr>
          <t>8.997,20
31-12-08 23:45 - 01-01-10 00:00</t>
        </r>
      </text>
    </comment>
    <comment ref="J147" authorId="0" shapeId="0">
      <text>
        <r>
          <rPr>
            <sz val="10"/>
            <rFont val="Arial"/>
            <family val="2"/>
          </rPr>
          <t>9.445,61
31-12-09 23:45 - 01-01-11 00:00</t>
        </r>
      </text>
    </comment>
    <comment ref="K147" authorId="0" shapeId="0">
      <text>
        <r>
          <rPr>
            <sz val="10"/>
            <rFont val="Arial"/>
            <family val="2"/>
          </rPr>
          <t>8.302,35
31-12-10 23:45 - 01-01-12 00:00</t>
        </r>
      </text>
    </comment>
    <comment ref="L147" authorId="0" shapeId="0">
      <text>
        <r>
          <rPr>
            <sz val="10"/>
            <rFont val="Arial"/>
            <family val="2"/>
          </rPr>
          <t>9.525,75
31-12-11 23:45 - 01-01-13 00:00</t>
        </r>
      </text>
    </comment>
    <comment ref="I148" authorId="0" shapeId="0">
      <text>
        <r>
          <rPr>
            <sz val="10"/>
            <rFont val="Arial"/>
            <family val="2"/>
          </rPr>
          <t>25.582,98
31-12-08 23:45 - 01-01-10 00:00</t>
        </r>
      </text>
    </comment>
    <comment ref="J148" authorId="0" shapeId="0">
      <text>
        <r>
          <rPr>
            <sz val="10"/>
            <rFont val="Arial"/>
            <family val="2"/>
          </rPr>
          <t>25.219,98
31-12-09 23:45 - 01-01-11 00:00</t>
        </r>
      </text>
    </comment>
    <comment ref="K148" authorId="0" shapeId="0">
      <text>
        <r>
          <rPr>
            <sz val="10"/>
            <rFont val="Arial"/>
            <family val="2"/>
          </rPr>
          <t>23.879,96
31-12-10 23:45 - 01-01-12 00:00</t>
        </r>
      </text>
    </comment>
    <comment ref="L148" authorId="0" shapeId="0">
      <text>
        <r>
          <rPr>
            <sz val="10"/>
            <rFont val="Arial"/>
            <family val="2"/>
          </rPr>
          <t>23.276,50
31-12-11 23:45 - 01-01-13 00:00</t>
        </r>
      </text>
    </comment>
    <comment ref="I149" authorId="0" shapeId="0">
      <text>
        <r>
          <rPr>
            <sz val="10"/>
            <rFont val="Arial"/>
            <family val="2"/>
          </rPr>
          <t>7.741,16
31-12-08 23:45 - 01-01-10 00:00</t>
        </r>
      </text>
    </comment>
    <comment ref="J149" authorId="0" shapeId="0">
      <text>
        <r>
          <rPr>
            <sz val="10"/>
            <rFont val="Arial"/>
            <family val="2"/>
          </rPr>
          <t>6.459,48
31-12-09 23:45 - 01-01-11 00:00</t>
        </r>
      </text>
    </comment>
    <comment ref="K149" authorId="0" shapeId="0">
      <text>
        <r>
          <rPr>
            <sz val="10"/>
            <rFont val="Arial"/>
            <family val="2"/>
          </rPr>
          <t>7.440,76
31-12-10 23:45 - 01-01-12 00:00</t>
        </r>
      </text>
    </comment>
    <comment ref="L149" authorId="0" shapeId="0">
      <text>
        <r>
          <rPr>
            <sz val="10"/>
            <rFont val="Arial"/>
            <family val="2"/>
          </rPr>
          <t>8.853,64
31-12-11 23:45 - 01-01-13 00:00</t>
        </r>
      </text>
    </comment>
    <comment ref="I150" authorId="0" shapeId="0">
      <text>
        <r>
          <rPr>
            <sz val="10"/>
            <rFont val="Arial"/>
            <family val="2"/>
          </rPr>
          <t>5.364,37
31-12-08 23:45 - 01-01-10 00:00</t>
        </r>
      </text>
    </comment>
    <comment ref="J150" authorId="0" shapeId="0">
      <text>
        <r>
          <rPr>
            <sz val="10"/>
            <rFont val="Arial"/>
            <family val="2"/>
          </rPr>
          <t>5.104,08
31-12-09 23:45 - 01-01-11 00:00</t>
        </r>
      </text>
    </comment>
    <comment ref="K150" authorId="0" shapeId="0">
      <text>
        <r>
          <rPr>
            <sz val="10"/>
            <rFont val="Arial"/>
            <family val="2"/>
          </rPr>
          <t>3.991,20
31-12-10 23:45 - 01-01-12 00:00</t>
        </r>
      </text>
    </comment>
    <comment ref="L150" authorId="0" shapeId="0">
      <text>
        <r>
          <rPr>
            <sz val="10"/>
            <rFont val="Arial"/>
            <family val="2"/>
          </rPr>
          <t>3.074,72
31-12-11 23:45 - 01-01-13 00:00</t>
        </r>
      </text>
    </comment>
    <comment ref="I151" authorId="0" shapeId="0">
      <text>
        <r>
          <rPr>
            <sz val="10"/>
            <rFont val="Arial"/>
            <family val="2"/>
          </rPr>
          <t>6.381,06
31-12-08 23:45 - 01-01-10 00:00</t>
        </r>
      </text>
    </comment>
    <comment ref="J151" authorId="0" shapeId="0">
      <text>
        <r>
          <rPr>
            <sz val="10"/>
            <rFont val="Arial"/>
            <family val="2"/>
          </rPr>
          <t>6.422,13
31-12-09 23:45 - 01-01-11 00:00</t>
        </r>
      </text>
    </comment>
    <comment ref="K151" authorId="0" shapeId="0">
      <text>
        <r>
          <rPr>
            <sz val="10"/>
            <rFont val="Arial"/>
            <family val="2"/>
          </rPr>
          <t>4.877,82
31-12-10 23:45 - 01-01-12 00:00</t>
        </r>
      </text>
    </comment>
    <comment ref="L151" authorId="0" shapeId="0">
      <text>
        <r>
          <rPr>
            <sz val="10"/>
            <rFont val="Arial"/>
            <family val="2"/>
          </rPr>
          <t>4.645,88
31-12-11 23:45 - 01-01-13 00:00</t>
        </r>
      </text>
    </comment>
    <comment ref="I152" authorId="0" shapeId="0">
      <text>
        <r>
          <rPr>
            <sz val="10"/>
            <rFont val="Arial"/>
            <family val="2"/>
          </rPr>
          <t>20.437,29
31-12-08 23:45 - 01-01-10 00:00</t>
        </r>
      </text>
    </comment>
    <comment ref="J152" authorId="0" shapeId="0">
      <text>
        <r>
          <rPr>
            <sz val="10"/>
            <rFont val="Arial"/>
            <family val="2"/>
          </rPr>
          <t>19.029,24
31-12-09 23:45 - 01-01-11 00:00</t>
        </r>
      </text>
    </comment>
    <comment ref="K152" authorId="0" shapeId="0">
      <text>
        <r>
          <rPr>
            <sz val="10"/>
            <rFont val="Arial"/>
            <family val="2"/>
          </rPr>
          <t>15.087,86
31-12-10 23:45 - 01-01-12 00:00</t>
        </r>
      </text>
    </comment>
    <comment ref="L152" authorId="0" shapeId="0">
      <text>
        <r>
          <rPr>
            <sz val="10"/>
            <rFont val="Arial"/>
            <family val="2"/>
          </rPr>
          <t>13.778,31
31-12-11 23:45 - 01-01-13 00:00</t>
        </r>
      </text>
    </comment>
    <comment ref="I153" authorId="0" shapeId="0">
      <text>
        <r>
          <rPr>
            <sz val="10"/>
            <rFont val="Arial"/>
            <family val="2"/>
          </rPr>
          <t>8.721,84
31-12-08 23:45 - 01-01-10 00:00</t>
        </r>
      </text>
    </comment>
    <comment ref="J153" authorId="0" shapeId="0">
      <text>
        <r>
          <rPr>
            <sz val="10"/>
            <rFont val="Arial"/>
            <family val="2"/>
          </rPr>
          <t>10.457,45
31-12-09 23:45 - 01-01-11 00:00</t>
        </r>
      </text>
    </comment>
    <comment ref="K153" authorId="0" shapeId="0">
      <text>
        <r>
          <rPr>
            <sz val="10"/>
            <rFont val="Arial"/>
            <family val="2"/>
          </rPr>
          <t>9.701,74
31-12-10 23:45 - 01-01-12 00:00</t>
        </r>
      </text>
    </comment>
    <comment ref="L153" authorId="0" shapeId="0">
      <text>
        <r>
          <rPr>
            <sz val="10"/>
            <rFont val="Arial"/>
            <family val="2"/>
          </rPr>
          <t>6.986,45
31-12-11 23:45 - 01-01-13 00:00</t>
        </r>
      </text>
    </comment>
    <comment ref="I154" authorId="0" shapeId="0">
      <text>
        <r>
          <rPr>
            <sz val="10"/>
            <rFont val="Arial"/>
            <family val="2"/>
          </rPr>
          <t>15.745,34
31-12-08 23:45 - 01-01-10 00:00</t>
        </r>
      </text>
    </comment>
    <comment ref="J154" authorId="0" shapeId="0">
      <text>
        <r>
          <rPr>
            <sz val="10"/>
            <rFont val="Arial"/>
            <family val="2"/>
          </rPr>
          <t>15.903,36
31-12-09 23:45 - 01-01-11 00:00</t>
        </r>
      </text>
    </comment>
    <comment ref="K154" authorId="0" shapeId="0">
      <text>
        <r>
          <rPr>
            <sz val="10"/>
            <rFont val="Arial"/>
            <family val="2"/>
          </rPr>
          <t>12.337,54
31-12-10 23:45 - 01-01-12 00:00</t>
        </r>
      </text>
    </comment>
    <comment ref="L154" authorId="0" shapeId="0">
      <text>
        <r>
          <rPr>
            <sz val="10"/>
            <rFont val="Arial"/>
            <family val="2"/>
          </rPr>
          <t>11.184,79
31-12-11 23:45 - 01-01-13 00:00</t>
        </r>
      </text>
    </comment>
    <comment ref="I155" authorId="0" shapeId="0">
      <text>
        <r>
          <rPr>
            <sz val="10"/>
            <rFont val="Arial"/>
            <family val="2"/>
          </rPr>
          <t>5.062,17
31-12-08 23:45 - 01-01-10 00:00</t>
        </r>
      </text>
    </comment>
    <comment ref="J155" authorId="0" shapeId="0">
      <text>
        <r>
          <rPr>
            <sz val="10"/>
            <rFont val="Arial"/>
            <family val="2"/>
          </rPr>
          <t>4.904,39
31-12-09 23:45 - 01-01-11 00:00</t>
        </r>
      </text>
    </comment>
    <comment ref="K155" authorId="0" shapeId="0">
      <text>
        <r>
          <rPr>
            <sz val="10"/>
            <rFont val="Arial"/>
            <family val="2"/>
          </rPr>
          <t>3.757,98
31-12-10 23:45 - 01-01-12 00:00</t>
        </r>
      </text>
    </comment>
    <comment ref="L155" authorId="0" shapeId="0">
      <text>
        <r>
          <rPr>
            <sz val="10"/>
            <rFont val="Arial"/>
            <family val="2"/>
          </rPr>
          <t>3.876,71
31-12-11 23:45 - 01-01-13 00:00</t>
        </r>
      </text>
    </comment>
    <comment ref="I158" authorId="0" shapeId="0">
      <text>
        <r>
          <rPr>
            <sz val="10"/>
            <rFont val="Arial"/>
            <family val="2"/>
          </rPr>
          <t>19.805,31
31-12-08 23:45 - 01-01-10 00:00</t>
        </r>
      </text>
    </comment>
    <comment ref="J158" authorId="0" shapeId="0">
      <text>
        <r>
          <rPr>
            <sz val="10"/>
            <rFont val="Arial"/>
            <family val="2"/>
          </rPr>
          <t>20.388,38
31-12-09 23:45 - 01-01-11 00:00</t>
        </r>
      </text>
    </comment>
    <comment ref="K158" authorId="0" shapeId="0">
      <text>
        <r>
          <rPr>
            <sz val="10"/>
            <rFont val="Arial"/>
            <family val="2"/>
          </rPr>
          <t>18.690,99
31-12-10 23:45 - 01-01-12 00:00</t>
        </r>
      </text>
    </comment>
    <comment ref="L158" authorId="0" shapeId="0">
      <text>
        <r>
          <rPr>
            <sz val="10"/>
            <rFont val="Arial"/>
            <family val="2"/>
          </rPr>
          <t>14.893,43
31-12-11 23:45 - 01-01-13 00:00</t>
        </r>
      </text>
    </comment>
    <comment ref="J159" authorId="0" shapeId="0">
      <text>
        <r>
          <rPr>
            <sz val="10"/>
            <rFont val="Arial"/>
            <family val="2"/>
          </rPr>
          <t>22.307,83
31-12-09 23:45 - 01-01-11 00:00</t>
        </r>
      </text>
    </comment>
    <comment ref="K159" authorId="0" shapeId="0">
      <text>
        <r>
          <rPr>
            <sz val="10"/>
            <rFont val="Arial"/>
            <family val="2"/>
          </rPr>
          <t>20.897,59
31-12-10 23:45 - 01-01-12 00:00</t>
        </r>
      </text>
    </comment>
    <comment ref="L159" authorId="0" shapeId="0">
      <text>
        <r>
          <rPr>
            <sz val="10"/>
            <rFont val="Arial"/>
            <family val="2"/>
          </rPr>
          <t>19.005,53
31-12-11 23:45 - 01-01-13 00:00</t>
        </r>
      </text>
    </comment>
    <comment ref="I160" authorId="0" shapeId="0">
      <text>
        <r>
          <rPr>
            <sz val="10"/>
            <rFont val="Arial"/>
            <family val="2"/>
          </rPr>
          <t>5.932,16
31-12-08 23:45 - 01-01-10 00:00</t>
        </r>
      </text>
    </comment>
    <comment ref="J160" authorId="0" shapeId="0">
      <text>
        <r>
          <rPr>
            <sz val="10"/>
            <rFont val="Arial"/>
            <family val="2"/>
          </rPr>
          <t>5.480,86
31-12-09 23:45 - 01-01-11 00:00</t>
        </r>
      </text>
    </comment>
    <comment ref="K160" authorId="0" shapeId="0">
      <text>
        <r>
          <rPr>
            <sz val="10"/>
            <rFont val="Arial"/>
            <family val="2"/>
          </rPr>
          <t>5.327,49
31-12-10 23:45 - 01-01-12 00:00</t>
        </r>
      </text>
    </comment>
    <comment ref="L160" authorId="0" shapeId="0">
      <text>
        <r>
          <rPr>
            <sz val="10"/>
            <rFont val="Arial"/>
            <family val="2"/>
          </rPr>
          <t>5.522,90
31-12-11 23:45 - 01-01-13 00:00</t>
        </r>
      </text>
    </comment>
    <comment ref="I161" authorId="0" shapeId="0">
      <text>
        <r>
          <rPr>
            <sz val="10"/>
            <rFont val="Arial"/>
            <family val="2"/>
          </rPr>
          <t>52.306,46
31-12-08 23:45 - 01-01-10 00:00</t>
        </r>
      </text>
    </comment>
    <comment ref="J161" authorId="0" shapeId="0">
      <text>
        <r>
          <rPr>
            <sz val="10"/>
            <rFont val="Arial"/>
            <family val="2"/>
          </rPr>
          <t>52.767,95
31-12-09 23:45 - 01-01-11 00:00</t>
        </r>
      </text>
    </comment>
    <comment ref="K161" authorId="0" shapeId="0">
      <text>
        <r>
          <rPr>
            <sz val="10"/>
            <rFont val="Arial"/>
            <family val="2"/>
          </rPr>
          <t>37.622,35
31-12-10 23:45 - 01-01-12 00:00</t>
        </r>
      </text>
    </comment>
    <comment ref="L161" authorId="0" shapeId="0">
      <text>
        <r>
          <rPr>
            <sz val="10"/>
            <rFont val="Arial"/>
            <family val="2"/>
          </rPr>
          <t>36.978,10
31-12-11 23:45 - 01-01-13 00:00</t>
        </r>
      </text>
    </comment>
    <comment ref="I162" authorId="0" shapeId="0">
      <text>
        <r>
          <rPr>
            <sz val="10"/>
            <rFont val="Arial"/>
            <family val="2"/>
          </rPr>
          <t>10.924,42
31-12-08 23:45 - 01-01-10 00:00</t>
        </r>
      </text>
    </comment>
    <comment ref="J162" authorId="0" shapeId="0">
      <text>
        <r>
          <rPr>
            <sz val="10"/>
            <rFont val="Arial"/>
            <family val="2"/>
          </rPr>
          <t>10.575,52
31-12-09 23:45 - 01-01-11 00:00</t>
        </r>
      </text>
    </comment>
    <comment ref="K162" authorId="0" shapeId="0">
      <text>
        <r>
          <rPr>
            <sz val="10"/>
            <rFont val="Arial"/>
            <family val="2"/>
          </rPr>
          <t>8.875,95
31-12-10 23:45 - 01-01-12 00:00</t>
        </r>
      </text>
    </comment>
    <comment ref="L162" authorId="0" shapeId="0">
      <text>
        <r>
          <rPr>
            <sz val="10"/>
            <rFont val="Arial"/>
            <family val="2"/>
          </rPr>
          <t>10.657,74
31-12-11 23:45 - 01-01-13 00:00</t>
        </r>
      </text>
    </comment>
    <comment ref="J163" authorId="0" shapeId="0">
      <text>
        <r>
          <rPr>
            <sz val="10"/>
            <rFont val="Arial"/>
            <family val="2"/>
          </rPr>
          <t>0,00
31-12-09 23:45 - 01-01-11 00:00</t>
        </r>
      </text>
    </comment>
    <comment ref="K163" authorId="0" shapeId="0">
      <text>
        <r>
          <rPr>
            <sz val="10"/>
            <rFont val="Arial"/>
            <family val="2"/>
          </rPr>
          <t>0,00
31-12-10 23:45 - 01-01-12 00:00</t>
        </r>
      </text>
    </comment>
    <comment ref="L163" authorId="0" shapeId="0">
      <text>
        <r>
          <rPr>
            <sz val="10"/>
            <rFont val="Arial"/>
            <family val="2"/>
          </rPr>
          <t>0,00
31-12-11 23:45 - 01-01-13 00:00</t>
        </r>
      </text>
    </comment>
    <comment ref="I164" authorId="0" shapeId="0">
      <text>
        <r>
          <rPr>
            <sz val="10"/>
            <rFont val="Arial"/>
            <family val="2"/>
          </rPr>
          <t>8.635,23
31-12-08 23:45 - 01-01-10 00:00</t>
        </r>
      </text>
    </comment>
    <comment ref="J164" authorId="0" shapeId="0">
      <text>
        <r>
          <rPr>
            <sz val="10"/>
            <rFont val="Arial"/>
            <family val="2"/>
          </rPr>
          <t>9.036,73
31-12-09 23:45 - 01-01-11 00:00</t>
        </r>
      </text>
    </comment>
    <comment ref="K164" authorId="0" shapeId="0">
      <text>
        <r>
          <rPr>
            <sz val="10"/>
            <rFont val="Arial"/>
            <family val="2"/>
          </rPr>
          <t>8.057,31
31-12-10 23:45 - 01-01-12 00:00</t>
        </r>
      </text>
    </comment>
    <comment ref="L164" authorId="0" shapeId="0">
      <text>
        <r>
          <rPr>
            <sz val="10"/>
            <rFont val="Arial"/>
            <family val="2"/>
          </rPr>
          <t>8.534,39
31-12-11 23:45 - 01-01-13 00:00</t>
        </r>
      </text>
    </comment>
    <comment ref="J165" authorId="0" shapeId="0">
      <text>
        <r>
          <rPr>
            <sz val="10"/>
            <rFont val="Arial"/>
            <family val="2"/>
          </rPr>
          <t>21.694,69
31-12-09 23:45 - 01-01-11 00:00</t>
        </r>
      </text>
    </comment>
    <comment ref="K165" authorId="0" shapeId="0">
      <text>
        <r>
          <rPr>
            <sz val="10"/>
            <rFont val="Arial"/>
            <family val="2"/>
          </rPr>
          <t>18.079,97
31-12-10 23:45 - 01-01-12 00:00</t>
        </r>
      </text>
    </comment>
    <comment ref="L165" authorId="0" shapeId="0">
      <text>
        <r>
          <rPr>
            <sz val="10"/>
            <rFont val="Arial"/>
            <family val="2"/>
          </rPr>
          <t>17.685,24
31-12-11 23:45 - 01-01-13 00:00</t>
        </r>
      </text>
    </comment>
    <comment ref="J166" authorId="0" shapeId="0">
      <text>
        <r>
          <rPr>
            <sz val="10"/>
            <rFont val="Arial"/>
            <family val="2"/>
          </rPr>
          <t>2.884,54
31-12-09 23:45 - 01-01-11 00:00</t>
        </r>
      </text>
    </comment>
    <comment ref="K166" authorId="0" shapeId="0">
      <text>
        <r>
          <rPr>
            <sz val="10"/>
            <rFont val="Arial"/>
            <family val="2"/>
          </rPr>
          <t>2.515,50
31-12-10 23:45 - 01-01-12 00:00</t>
        </r>
      </text>
    </comment>
    <comment ref="L166" authorId="0" shapeId="0">
      <text>
        <r>
          <rPr>
            <sz val="10"/>
            <rFont val="Arial"/>
            <family val="2"/>
          </rPr>
          <t>2.483,17
31-12-11 23:45 - 01-01-13 00:00</t>
        </r>
      </text>
    </comment>
    <comment ref="J167" authorId="0" shapeId="0">
      <text>
        <r>
          <rPr>
            <sz val="10"/>
            <rFont val="Arial"/>
            <family val="2"/>
          </rPr>
          <t>3.221,57
31-12-09 23:45 - 01-01-11 00:00</t>
        </r>
      </text>
    </comment>
    <comment ref="K167" authorId="0" shapeId="0">
      <text>
        <r>
          <rPr>
            <sz val="10"/>
            <rFont val="Arial"/>
            <family val="2"/>
          </rPr>
          <t>2.799,86
31-12-10 23:45 - 01-01-12 00:00</t>
        </r>
      </text>
    </comment>
    <comment ref="L167" authorId="0" shapeId="0">
      <text>
        <r>
          <rPr>
            <sz val="10"/>
            <rFont val="Arial"/>
            <family val="2"/>
          </rPr>
          <t>3.253,23
31-12-11 23:45 - 01-01-13 00:00</t>
        </r>
      </text>
    </comment>
    <comment ref="I168" authorId="0" shapeId="0">
      <text>
        <r>
          <rPr>
            <sz val="10"/>
            <rFont val="Arial"/>
            <family val="2"/>
          </rPr>
          <t>4.434,50
31-12-08 23:45 - 01-01-10 00:00</t>
        </r>
      </text>
    </comment>
    <comment ref="J168" authorId="0" shapeId="0">
      <text>
        <r>
          <rPr>
            <sz val="10"/>
            <rFont val="Arial"/>
            <family val="2"/>
          </rPr>
          <t>4.548,07
31-12-09 23:45 - 01-01-11 00:00</t>
        </r>
      </text>
    </comment>
    <comment ref="K168" authorId="0" shapeId="0">
      <text>
        <r>
          <rPr>
            <sz val="10"/>
            <rFont val="Arial"/>
            <family val="2"/>
          </rPr>
          <t>3.997,58
31-12-10 23:45 - 01-01-12 00:00</t>
        </r>
      </text>
    </comment>
    <comment ref="L168" authorId="0" shapeId="0">
      <text>
        <r>
          <rPr>
            <sz val="10"/>
            <rFont val="Arial"/>
            <family val="2"/>
          </rPr>
          <t>2.212,32
31-12-11 23:45 - 01-01-13 00:00</t>
        </r>
      </text>
    </comment>
    <comment ref="I169" authorId="0" shapeId="0">
      <text>
        <r>
          <rPr>
            <sz val="10"/>
            <rFont val="Arial"/>
            <family val="2"/>
          </rPr>
          <t>28.679,77
31-12-08 23:45 - 01-01-10 00:00</t>
        </r>
      </text>
    </comment>
    <comment ref="J169" authorId="0" shapeId="0">
      <text>
        <r>
          <rPr>
            <sz val="10"/>
            <rFont val="Arial"/>
            <family val="2"/>
          </rPr>
          <t>27.837,58
31-12-09 23:45 - 01-01-11 00:00</t>
        </r>
      </text>
    </comment>
    <comment ref="K169" authorId="0" shapeId="0">
      <text>
        <r>
          <rPr>
            <sz val="10"/>
            <rFont val="Arial"/>
            <family val="2"/>
          </rPr>
          <t>20.785,66
31-12-10 23:45 - 01-01-12 00:00</t>
        </r>
      </text>
    </comment>
    <comment ref="L169" authorId="0" shapeId="0">
      <text>
        <r>
          <rPr>
            <sz val="10"/>
            <rFont val="Arial"/>
            <family val="2"/>
          </rPr>
          <t>18.176,70
31-12-11 23:45 - 01-01-13 00:00</t>
        </r>
      </text>
    </comment>
    <comment ref="I170" authorId="0" shapeId="0">
      <text>
        <r>
          <rPr>
            <sz val="10"/>
            <rFont val="Arial"/>
            <family val="2"/>
          </rPr>
          <t>5.369,46
31-12-08 23:45 - 01-01-10 00:00</t>
        </r>
      </text>
    </comment>
    <comment ref="J170" authorId="0" shapeId="0">
      <text>
        <r>
          <rPr>
            <sz val="10"/>
            <rFont val="Arial"/>
            <family val="2"/>
          </rPr>
          <t>4.623,26
31-12-09 23:45 - 01-01-11 00:00</t>
        </r>
      </text>
    </comment>
    <comment ref="K170" authorId="0" shapeId="0">
      <text>
        <r>
          <rPr>
            <sz val="10"/>
            <rFont val="Arial"/>
            <family val="2"/>
          </rPr>
          <t>2.752,24
31-12-10 23:45 - 01-01-12 00:00</t>
        </r>
      </text>
    </comment>
    <comment ref="L170" authorId="0" shapeId="0">
      <text>
        <r>
          <rPr>
            <sz val="10"/>
            <rFont val="Arial"/>
            <family val="2"/>
          </rPr>
          <t>4.480,30
31-12-11 23:45 - 01-01-13 00:00</t>
        </r>
      </text>
    </comment>
    <comment ref="I171" authorId="0" shapeId="0">
      <text>
        <r>
          <rPr>
            <sz val="10"/>
            <rFont val="Arial"/>
            <family val="2"/>
          </rPr>
          <t>6.988,91
31-12-08 23:45 - 01-01-10 00:00</t>
        </r>
      </text>
    </comment>
    <comment ref="J171" authorId="0" shapeId="0">
      <text>
        <r>
          <rPr>
            <sz val="10"/>
            <rFont val="Arial"/>
            <family val="2"/>
          </rPr>
          <t>7.215,97
31-12-09 23:45 - 01-01-11 00:00</t>
        </r>
      </text>
    </comment>
    <comment ref="K171" authorId="0" shapeId="0">
      <text>
        <r>
          <rPr>
            <sz val="10"/>
            <rFont val="Arial"/>
            <family val="2"/>
          </rPr>
          <t>6.872,29
31-12-10 23:45 - 01-01-12 00:00</t>
        </r>
      </text>
    </comment>
    <comment ref="L171" authorId="0" shapeId="0">
      <text>
        <r>
          <rPr>
            <sz val="10"/>
            <rFont val="Arial"/>
            <family val="2"/>
          </rPr>
          <t>7.912,29
31-12-11 23:45 - 01-01-13 00:00</t>
        </r>
      </text>
    </comment>
    <comment ref="I172" authorId="0" shapeId="0">
      <text>
        <r>
          <rPr>
            <sz val="10"/>
            <rFont val="Arial"/>
            <family val="2"/>
          </rPr>
          <t>3.647,95
31-12-08 23:45 - 01-01-10 00:00</t>
        </r>
      </text>
    </comment>
    <comment ref="J172" authorId="0" shapeId="0">
      <text>
        <r>
          <rPr>
            <sz val="10"/>
            <rFont val="Arial"/>
            <family val="2"/>
          </rPr>
          <t>3.285,34
31-12-09 23:45 - 01-01-11 00:00</t>
        </r>
      </text>
    </comment>
    <comment ref="K172" authorId="0" shapeId="0">
      <text>
        <r>
          <rPr>
            <sz val="10"/>
            <rFont val="Arial"/>
            <family val="2"/>
          </rPr>
          <t>2.932,63
31-12-10 23:45 - 01-01-12 00:00</t>
        </r>
      </text>
    </comment>
    <comment ref="L172" authorId="0" shapeId="0">
      <text>
        <r>
          <rPr>
            <sz val="10"/>
            <rFont val="Arial"/>
            <family val="2"/>
          </rPr>
          <t>3.566,20
31-12-11 23:45 - 01-01-13 00:00</t>
        </r>
      </text>
    </comment>
    <comment ref="I173" authorId="0" shapeId="0">
      <text>
        <r>
          <rPr>
            <sz val="10"/>
            <rFont val="Arial"/>
            <family val="2"/>
          </rPr>
          <t>18.617,10
31-12-08 23:45 - 01-01-10 00:00</t>
        </r>
      </text>
    </comment>
    <comment ref="J173" authorId="0" shapeId="0">
      <text>
        <r>
          <rPr>
            <sz val="10"/>
            <rFont val="Arial"/>
            <family val="2"/>
          </rPr>
          <t>18.846,58
31-12-09 23:45 - 01-01-11 00:00</t>
        </r>
      </text>
    </comment>
    <comment ref="K173" authorId="0" shapeId="0">
      <text>
        <r>
          <rPr>
            <sz val="10"/>
            <rFont val="Arial"/>
            <family val="2"/>
          </rPr>
          <t>12.934,33
31-12-10 23:45 - 01-01-12 00:00</t>
        </r>
      </text>
    </comment>
    <comment ref="L173" authorId="0" shapeId="0">
      <text>
        <r>
          <rPr>
            <sz val="10"/>
            <rFont val="Arial"/>
            <family val="2"/>
          </rPr>
          <t>10.411,41
31-12-11 23:45 - 01-01-13 00:00</t>
        </r>
      </text>
    </comment>
    <comment ref="I174" authorId="0" shapeId="0">
      <text>
        <r>
          <rPr>
            <sz val="10"/>
            <rFont val="Arial"/>
            <family val="2"/>
          </rPr>
          <t>13.623,46
31-12-08 23:45 - 01-01-10 00:00</t>
        </r>
      </text>
    </comment>
    <comment ref="J174" authorId="0" shapeId="0">
      <text>
        <r>
          <rPr>
            <sz val="10"/>
            <rFont val="Arial"/>
            <family val="2"/>
          </rPr>
          <t>13.787,85
31-12-09 23:45 - 01-01-11 00:00</t>
        </r>
      </text>
    </comment>
    <comment ref="K174" authorId="0" shapeId="0">
      <text>
        <r>
          <rPr>
            <sz val="10"/>
            <rFont val="Arial"/>
            <family val="2"/>
          </rPr>
          <t>10.664,58
31-12-10 23:45 - 01-01-12 00:00</t>
        </r>
      </text>
    </comment>
    <comment ref="L174" authorId="0" shapeId="0">
      <text>
        <r>
          <rPr>
            <sz val="10"/>
            <rFont val="Arial"/>
            <family val="2"/>
          </rPr>
          <t>11.061,66
31-12-11 23:45 - 01-01-13 00:00</t>
        </r>
      </text>
    </comment>
    <comment ref="I175" authorId="0" shapeId="0">
      <text>
        <r>
          <rPr>
            <sz val="10"/>
            <rFont val="Arial"/>
            <family val="2"/>
          </rPr>
          <t>7.061,52
31-12-08 23:45 - 01-01-10 00:00</t>
        </r>
      </text>
    </comment>
    <comment ref="J175" authorId="0" shapeId="0">
      <text>
        <r>
          <rPr>
            <sz val="10"/>
            <rFont val="Arial"/>
            <family val="2"/>
          </rPr>
          <t>8.215,99
31-12-09 23:45 - 01-01-11 00:00</t>
        </r>
      </text>
    </comment>
    <comment ref="K175" authorId="0" shapeId="0">
      <text>
        <r>
          <rPr>
            <sz val="10"/>
            <rFont val="Arial"/>
            <family val="2"/>
          </rPr>
          <t>7.472,11
31-12-10 23:45 - 01-01-12 00:00</t>
        </r>
      </text>
    </comment>
    <comment ref="L175" authorId="0" shapeId="0">
      <text>
        <r>
          <rPr>
            <sz val="10"/>
            <rFont val="Arial"/>
            <family val="2"/>
          </rPr>
          <t>6.503,20
31-12-11 23:45 - 01-01-13 00:00</t>
        </r>
      </text>
    </comment>
    <comment ref="I177" authorId="0" shapeId="0">
      <text>
        <r>
          <rPr>
            <sz val="10"/>
            <rFont val="Arial"/>
            <family val="2"/>
          </rPr>
          <t>4.772,03
31-12-08 23:45 - 01-01-10 00:00</t>
        </r>
      </text>
    </comment>
    <comment ref="J177" authorId="0" shapeId="0">
      <text>
        <r>
          <rPr>
            <sz val="10"/>
            <rFont val="Arial"/>
            <family val="2"/>
          </rPr>
          <t>5.913,54
31-12-09 23:45 - 01-01-11 00:00</t>
        </r>
      </text>
    </comment>
    <comment ref="K177" authorId="0" shapeId="0">
      <text>
        <r>
          <rPr>
            <sz val="10"/>
            <rFont val="Arial"/>
            <family val="2"/>
          </rPr>
          <t>6.244,72
31-12-10 23:45 - 01-01-12 00:00</t>
        </r>
      </text>
    </comment>
    <comment ref="L177" authorId="0" shapeId="0">
      <text>
        <r>
          <rPr>
            <sz val="10"/>
            <rFont val="Arial"/>
            <family val="2"/>
          </rPr>
          <t>6.228,30
31-12-11 23:45 - 01-01-13 00:00</t>
        </r>
      </text>
    </comment>
    <comment ref="I178" authorId="0" shapeId="0">
      <text>
        <r>
          <rPr>
            <sz val="10"/>
            <rFont val="Arial"/>
            <family val="2"/>
          </rPr>
          <t>6.735,67
31-12-08 23:45 - 01-01-10 00:00</t>
        </r>
      </text>
    </comment>
    <comment ref="J178" authorId="0" shapeId="0">
      <text>
        <r>
          <rPr>
            <sz val="10"/>
            <rFont val="Arial"/>
            <family val="2"/>
          </rPr>
          <t>6.382,87
31-12-09 23:45 - 01-01-11 00:00</t>
        </r>
      </text>
    </comment>
    <comment ref="K178" authorId="0" shapeId="0">
      <text>
        <r>
          <rPr>
            <sz val="10"/>
            <rFont val="Arial"/>
            <family val="2"/>
          </rPr>
          <t>6.685,99
31-12-10 23:45 - 01-01-12 00:00</t>
        </r>
      </text>
    </comment>
    <comment ref="L178" authorId="0" shapeId="0">
      <text>
        <r>
          <rPr>
            <sz val="10"/>
            <rFont val="Arial"/>
            <family val="2"/>
          </rPr>
          <t>7.235,75
31-12-11 23:45 - 01-01-13 00:00</t>
        </r>
      </text>
    </comment>
    <comment ref="I179" authorId="0" shapeId="0">
      <text>
        <r>
          <rPr>
            <sz val="10"/>
            <rFont val="Arial"/>
            <family val="2"/>
          </rPr>
          <t>319,76
31-12-08 23:45 - 01-01-10 00:00</t>
        </r>
      </text>
    </comment>
    <comment ref="J179" authorId="0" shapeId="0">
      <text>
        <r>
          <rPr>
            <sz val="10"/>
            <rFont val="Arial"/>
            <family val="2"/>
          </rPr>
          <t>324,98
31-12-09 23:45 - 01-01-11 00:00</t>
        </r>
      </text>
    </comment>
    <comment ref="K179" authorId="0" shapeId="0">
      <text>
        <r>
          <rPr>
            <sz val="10"/>
            <rFont val="Arial"/>
            <family val="2"/>
          </rPr>
          <t>283,12
31-12-10 23:45 - 01-01-12 00:00</t>
        </r>
      </text>
    </comment>
    <comment ref="L179" authorId="0" shapeId="0">
      <text>
        <r>
          <rPr>
            <sz val="10"/>
            <rFont val="Arial"/>
            <family val="2"/>
          </rPr>
          <t>302,98
31-12-11 23:45 - 01-01-13 00:00</t>
        </r>
      </text>
    </comment>
    <comment ref="J180" authorId="0" shapeId="0">
      <text>
        <r>
          <rPr>
            <sz val="10"/>
            <rFont val="Arial"/>
            <family val="2"/>
          </rPr>
          <t>14.764,14
31-12-09 23:45 - 01-01-11 00:00</t>
        </r>
      </text>
    </comment>
    <comment ref="K180" authorId="0" shapeId="0">
      <text>
        <r>
          <rPr>
            <sz val="10"/>
            <rFont val="Arial"/>
            <family val="2"/>
          </rPr>
          <t>14.724,69
31-12-10 23:45 - 01-01-12 00:00</t>
        </r>
      </text>
    </comment>
    <comment ref="L180" authorId="0" shapeId="0">
      <text>
        <r>
          <rPr>
            <sz val="10"/>
            <rFont val="Arial"/>
            <family val="2"/>
          </rPr>
          <t>14.233,51
31-12-11 23:45 - 01-01-13 00:00</t>
        </r>
      </text>
    </comment>
    <comment ref="I181" authorId="0" shapeId="0">
      <text>
        <r>
          <rPr>
            <sz val="10"/>
            <rFont val="Arial"/>
            <family val="2"/>
          </rPr>
          <t>1.358,58
31-12-08 23:45 - 01-01-10 00:00</t>
        </r>
      </text>
    </comment>
    <comment ref="J181" authorId="0" shapeId="0">
      <text>
        <r>
          <rPr>
            <sz val="10"/>
            <rFont val="Arial"/>
            <family val="2"/>
          </rPr>
          <t>1.571,54
31-12-09 23:45 - 01-01-11 00:00</t>
        </r>
      </text>
    </comment>
    <comment ref="K181" authorId="0" shapeId="0">
      <text>
        <r>
          <rPr>
            <sz val="10"/>
            <rFont val="Arial"/>
            <family val="2"/>
          </rPr>
          <t>1.333,05
31-12-10 23:45 - 01-01-12 00:00</t>
        </r>
      </text>
    </comment>
    <comment ref="L181" authorId="0" shapeId="0">
      <text>
        <r>
          <rPr>
            <sz val="10"/>
            <rFont val="Arial"/>
            <family val="2"/>
          </rPr>
          <t>1.461,93
31-12-11 23:45 - 01-01-13 00:00</t>
        </r>
      </text>
    </comment>
    <comment ref="I182" authorId="0" shapeId="0">
      <text>
        <r>
          <rPr>
            <sz val="10"/>
            <rFont val="Arial"/>
            <family val="2"/>
          </rPr>
          <t>1.164,99
31-12-08 23:45 - 01-01-10 00:00</t>
        </r>
      </text>
    </comment>
    <comment ref="J182" authorId="0" shapeId="0">
      <text>
        <r>
          <rPr>
            <sz val="10"/>
            <rFont val="Arial"/>
            <family val="2"/>
          </rPr>
          <t>1.225,03
31-12-09 23:45 - 01-01-11 00:00</t>
        </r>
      </text>
    </comment>
    <comment ref="K182" authorId="0" shapeId="0">
      <text>
        <r>
          <rPr>
            <sz val="10"/>
            <rFont val="Arial"/>
            <family val="2"/>
          </rPr>
          <t>1.061,66
31-12-10 23:45 - 01-01-12 00:00</t>
        </r>
      </text>
    </comment>
    <comment ref="L182" authorId="0" shapeId="0">
      <text>
        <r>
          <rPr>
            <sz val="10"/>
            <rFont val="Arial"/>
            <family val="2"/>
          </rPr>
          <t>1.216,06
31-12-11 23:45 - 01-01-13 00:00</t>
        </r>
      </text>
    </comment>
    <comment ref="I183" authorId="0" shapeId="0">
      <text>
        <r>
          <rPr>
            <sz val="10"/>
            <rFont val="Arial"/>
            <family val="2"/>
          </rPr>
          <t>603,99
31-12-08 23:45 - 01-01-10 00:00</t>
        </r>
      </text>
    </comment>
    <comment ref="J183" authorId="0" shapeId="0">
      <text>
        <r>
          <rPr>
            <sz val="10"/>
            <rFont val="Arial"/>
            <family val="2"/>
          </rPr>
          <t>714,01
31-12-09 23:45 - 01-01-11 00:00</t>
        </r>
      </text>
    </comment>
    <comment ref="K183" authorId="0" shapeId="0">
      <text>
        <r>
          <rPr>
            <sz val="10"/>
            <rFont val="Arial"/>
            <family val="2"/>
          </rPr>
          <t>733,10
31-12-10 23:45 - 01-01-12 00:00</t>
        </r>
      </text>
    </comment>
    <comment ref="L183" authorId="0" shapeId="0">
      <text>
        <r>
          <rPr>
            <sz val="10"/>
            <rFont val="Arial"/>
            <family val="2"/>
          </rPr>
          <t>681,93
31-12-11 23:45 - 01-01-13 00:00</t>
        </r>
      </text>
    </comment>
    <comment ref="I184" authorId="0" shapeId="0">
      <text>
        <r>
          <rPr>
            <sz val="10"/>
            <rFont val="Arial"/>
            <family val="2"/>
          </rPr>
          <t>14.484,35
31-12-08 23:45 - 01-01-10 00:00</t>
        </r>
      </text>
    </comment>
    <comment ref="J184" authorId="0" shapeId="0">
      <text>
        <r>
          <rPr>
            <sz val="10"/>
            <rFont val="Arial"/>
            <family val="2"/>
          </rPr>
          <t>14.804,42
31-12-09 23:45 - 01-01-11 00:00</t>
        </r>
      </text>
    </comment>
    <comment ref="K184" authorId="0" shapeId="0">
      <text>
        <r>
          <rPr>
            <sz val="10"/>
            <rFont val="Arial"/>
            <family val="2"/>
          </rPr>
          <t>14.737,69
31-12-10 23:45 - 01-01-12 00:00</t>
        </r>
      </text>
    </comment>
    <comment ref="L184" authorId="0" shapeId="0">
      <text>
        <r>
          <rPr>
            <sz val="10"/>
            <rFont val="Arial"/>
            <family val="2"/>
          </rPr>
          <t>15.326,05
31-12-11 23:45 - 01-01-13 00:00</t>
        </r>
      </text>
    </comment>
    <comment ref="J185" authorId="0" shapeId="0">
      <text>
        <r>
          <rPr>
            <sz val="10"/>
            <rFont val="Arial"/>
            <family val="2"/>
          </rPr>
          <t>4.968,11
31-12-09 23:45 - 01-01-11 00:00</t>
        </r>
      </text>
    </comment>
    <comment ref="K185" authorId="0" shapeId="0">
      <text>
        <r>
          <rPr>
            <sz val="10"/>
            <rFont val="Arial"/>
            <family val="2"/>
          </rPr>
          <t>4.632,09
31-12-10 23:45 - 01-01-12 00:00</t>
        </r>
      </text>
    </comment>
    <comment ref="L185" authorId="0" shapeId="0">
      <text>
        <r>
          <rPr>
            <sz val="10"/>
            <rFont val="Arial"/>
            <family val="2"/>
          </rPr>
          <t>5.280,01
31-12-11 23:45 - 01-01-13 00:00</t>
        </r>
      </text>
    </comment>
    <comment ref="I186" authorId="0" shapeId="0">
      <text>
        <r>
          <rPr>
            <sz val="10"/>
            <rFont val="Arial"/>
            <family val="2"/>
          </rPr>
          <t>23.947,38
31-12-08 23:45 - 01-01-10 00:00</t>
        </r>
      </text>
    </comment>
    <comment ref="J186" authorId="0" shapeId="0">
      <text>
        <r>
          <rPr>
            <sz val="10"/>
            <rFont val="Arial"/>
            <family val="2"/>
          </rPr>
          <t>27.089,79
31-12-09 23:45 - 01-01-11 00:00</t>
        </r>
      </text>
    </comment>
    <comment ref="K186" authorId="0" shapeId="0">
      <text>
        <r>
          <rPr>
            <sz val="10"/>
            <rFont val="Arial"/>
            <family val="2"/>
          </rPr>
          <t>20.872,24
31-12-10 23:45 - 01-01-12 00:00</t>
        </r>
      </text>
    </comment>
    <comment ref="L186" authorId="0" shapeId="0">
      <text>
        <r>
          <rPr>
            <sz val="10"/>
            <rFont val="Arial"/>
            <family val="2"/>
          </rPr>
          <t>18.841,46
31-12-11 23:45 - 01-01-13 00:00</t>
        </r>
      </text>
    </comment>
    <comment ref="I187" authorId="0" shapeId="0">
      <text>
        <r>
          <rPr>
            <sz val="10"/>
            <rFont val="Arial"/>
            <family val="2"/>
          </rPr>
          <t>22.247,68
31-12-08 23:45 - 01-01-10 00:00</t>
        </r>
      </text>
    </comment>
    <comment ref="J187" authorId="0" shapeId="0">
      <text>
        <r>
          <rPr>
            <sz val="10"/>
            <rFont val="Arial"/>
            <family val="2"/>
          </rPr>
          <t>24.170,54
31-12-09 23:45 - 01-01-11 00:00</t>
        </r>
      </text>
    </comment>
    <comment ref="K187" authorId="0" shapeId="0">
      <text>
        <r>
          <rPr>
            <sz val="10"/>
            <rFont val="Arial"/>
            <family val="2"/>
          </rPr>
          <t>21.822,27
31-12-10 23:45 - 01-01-12 00:00</t>
        </r>
      </text>
    </comment>
    <comment ref="L187" authorId="0" shapeId="0">
      <text>
        <r>
          <rPr>
            <sz val="10"/>
            <rFont val="Arial"/>
            <family val="2"/>
          </rPr>
          <t>16.850,75
31-12-11 23:45 - 01-01-13 00:00</t>
        </r>
      </text>
    </comment>
    <comment ref="I188" authorId="0" shapeId="0">
      <text>
        <r>
          <rPr>
            <sz val="10"/>
            <rFont val="Arial"/>
            <family val="2"/>
          </rPr>
          <t>29.463,73
31-12-08 23:45 - 01-01-10 00:00</t>
        </r>
      </text>
    </comment>
    <comment ref="J188" authorId="0" shapeId="0">
      <text>
        <r>
          <rPr>
            <sz val="10"/>
            <rFont val="Arial"/>
            <family val="2"/>
          </rPr>
          <t>28.441,43
31-12-09 23:45 - 01-01-11 00:00</t>
        </r>
      </text>
    </comment>
    <comment ref="K188" authorId="0" shapeId="0">
      <text>
        <r>
          <rPr>
            <sz val="10"/>
            <rFont val="Arial"/>
            <family val="2"/>
          </rPr>
          <t>25.003,46
31-12-10 23:45 - 01-01-12 00:00</t>
        </r>
      </text>
    </comment>
    <comment ref="L188" authorId="0" shapeId="0">
      <text>
        <r>
          <rPr>
            <sz val="10"/>
            <rFont val="Arial"/>
            <family val="2"/>
          </rPr>
          <t>28.174,07
31-12-11 23:45 - 01-01-13 00:00</t>
        </r>
      </text>
    </comment>
    <comment ref="I189" authorId="0" shapeId="0">
      <text>
        <r>
          <rPr>
            <sz val="10"/>
            <rFont val="Arial"/>
            <family val="2"/>
          </rPr>
          <t>50.602,78
31-12-08 23:45 - 01-01-10 00:00</t>
        </r>
      </text>
    </comment>
    <comment ref="J189" authorId="0" shapeId="0">
      <text>
        <r>
          <rPr>
            <sz val="10"/>
            <rFont val="Arial"/>
            <family val="2"/>
          </rPr>
          <t>47.157,28
31-12-09 23:45 - 01-01-11 00:00</t>
        </r>
      </text>
    </comment>
    <comment ref="K189" authorId="0" shapeId="0">
      <text>
        <r>
          <rPr>
            <sz val="10"/>
            <rFont val="Arial"/>
            <family val="2"/>
          </rPr>
          <t>38.749,99
31-12-10 23:45 - 01-01-12 00:00</t>
        </r>
      </text>
    </comment>
    <comment ref="L189" authorId="0" shapeId="0">
      <text>
        <r>
          <rPr>
            <sz val="10"/>
            <rFont val="Arial"/>
            <family val="2"/>
          </rPr>
          <t>36.180,37
31-12-11 23:45 - 01-01-13 00:00</t>
        </r>
      </text>
    </comment>
    <comment ref="I190" authorId="0" shapeId="0">
      <text>
        <r>
          <rPr>
            <sz val="10"/>
            <rFont val="Arial"/>
            <family val="2"/>
          </rPr>
          <t>31.982,51
31-12-08 23:45 - 01-01-10 00:00</t>
        </r>
      </text>
    </comment>
    <comment ref="J190" authorId="0" shapeId="0">
      <text>
        <r>
          <rPr>
            <sz val="10"/>
            <rFont val="Arial"/>
            <family val="2"/>
          </rPr>
          <t>32.780,00
31-12-09 23:45 - 01-01-11 00:00</t>
        </r>
      </text>
    </comment>
    <comment ref="K190" authorId="0" shapeId="0">
      <text>
        <r>
          <rPr>
            <sz val="10"/>
            <rFont val="Arial"/>
            <family val="2"/>
          </rPr>
          <t>29.806,18
31-12-10 23:45 - 01-01-12 00:00</t>
        </r>
      </text>
    </comment>
    <comment ref="L190" authorId="0" shapeId="0">
      <text>
        <r>
          <rPr>
            <sz val="10"/>
            <rFont val="Arial"/>
            <family val="2"/>
          </rPr>
          <t>27.730,42
31-12-11 23:45 - 01-01-13 00:00</t>
        </r>
      </text>
    </comment>
    <comment ref="I191" authorId="0" shapeId="0">
      <text>
        <r>
          <rPr>
            <sz val="10"/>
            <rFont val="Arial"/>
            <family val="2"/>
          </rPr>
          <t>37.235,69
31-12-08 23:45 - 01-01-10 00:00</t>
        </r>
      </text>
    </comment>
    <comment ref="J191" authorId="0" shapeId="0">
      <text>
        <r>
          <rPr>
            <sz val="10"/>
            <rFont val="Arial"/>
            <family val="2"/>
          </rPr>
          <t>37.773,82
31-12-09 23:45 - 01-01-11 00:00</t>
        </r>
      </text>
    </comment>
    <comment ref="K191" authorId="0" shapeId="0">
      <text>
        <r>
          <rPr>
            <sz val="10"/>
            <rFont val="Arial"/>
            <family val="2"/>
          </rPr>
          <t>32.022,48
31-12-10 23:45 - 01-01-12 00:00</t>
        </r>
      </text>
    </comment>
    <comment ref="L191" authorId="0" shapeId="0">
      <text>
        <r>
          <rPr>
            <sz val="10"/>
            <rFont val="Arial"/>
            <family val="2"/>
          </rPr>
          <t>33.111,38
31-12-11 23:45 - 01-01-13 00:00</t>
        </r>
      </text>
    </comment>
    <comment ref="I192" authorId="0" shapeId="0">
      <text>
        <r>
          <rPr>
            <sz val="10"/>
            <rFont val="Arial"/>
            <family val="2"/>
          </rPr>
          <t>11.434,52
31-12-08 23:45 - 01-01-10 00:00</t>
        </r>
      </text>
    </comment>
    <comment ref="J192" authorId="0" shapeId="0">
      <text>
        <r>
          <rPr>
            <sz val="10"/>
            <rFont val="Arial"/>
            <family val="2"/>
          </rPr>
          <t>11.320,31
31-12-09 23:45 - 01-01-11 00:00</t>
        </r>
      </text>
    </comment>
    <comment ref="K192" authorId="0" shapeId="0">
      <text>
        <r>
          <rPr>
            <sz val="10"/>
            <rFont val="Arial"/>
            <family val="2"/>
          </rPr>
          <t>10.479,74
31-12-10 23:45 - 01-01-12 00:00</t>
        </r>
      </text>
    </comment>
    <comment ref="L192" authorId="0" shapeId="0">
      <text>
        <r>
          <rPr>
            <sz val="10"/>
            <rFont val="Arial"/>
            <family val="2"/>
          </rPr>
          <t>9.232,51
31-12-11 23:45 - 01-01-13 00:00</t>
        </r>
      </text>
    </comment>
    <comment ref="I195" authorId="0" shapeId="0">
      <text>
        <r>
          <rPr>
            <sz val="10"/>
            <rFont val="Arial"/>
            <family val="2"/>
          </rPr>
          <t>27.150,89
31-12-08 23:45 - 01-01-10 00:00</t>
        </r>
      </text>
    </comment>
    <comment ref="J195" authorId="0" shapeId="0">
      <text>
        <r>
          <rPr>
            <sz val="10"/>
            <rFont val="Arial"/>
            <family val="2"/>
          </rPr>
          <t>28.561,16
31-12-09 23:45 - 01-01-11 00:00</t>
        </r>
      </text>
    </comment>
    <comment ref="K195" authorId="0" shapeId="0">
      <text>
        <r>
          <rPr>
            <sz val="10"/>
            <rFont val="Arial"/>
            <family val="2"/>
          </rPr>
          <t>28.870,07
31-12-10 23:45 - 01-01-12 00:00</t>
        </r>
      </text>
    </comment>
    <comment ref="L195" authorId="0" shapeId="0">
      <text>
        <r>
          <rPr>
            <sz val="10"/>
            <rFont val="Arial"/>
            <family val="2"/>
          </rPr>
          <t>29.354,58
31-12-11 23:45 - 01-01-13 00:00</t>
        </r>
      </text>
    </comment>
    <comment ref="I196" authorId="0" shapeId="0">
      <text>
        <r>
          <rPr>
            <sz val="10"/>
            <rFont val="Arial"/>
            <family val="2"/>
          </rPr>
          <t>9.832,12
31-12-08 23:45 - 01-01-10 00:00</t>
        </r>
      </text>
    </comment>
    <comment ref="J196" authorId="0" shapeId="0">
      <text>
        <r>
          <rPr>
            <sz val="10"/>
            <rFont val="Arial"/>
            <family val="2"/>
          </rPr>
          <t>9.942,59
31-12-09 23:45 - 01-01-11 00:00</t>
        </r>
      </text>
    </comment>
    <comment ref="K196" authorId="0" shapeId="0">
      <text>
        <r>
          <rPr>
            <sz val="10"/>
            <rFont val="Arial"/>
            <family val="2"/>
          </rPr>
          <t>9.934,43
31-12-10 23:45 - 01-01-12 00:00</t>
        </r>
      </text>
    </comment>
    <comment ref="L196" authorId="0" shapeId="0">
      <text>
        <r>
          <rPr>
            <sz val="10"/>
            <rFont val="Arial"/>
            <family val="2"/>
          </rPr>
          <t>8.761,58
31-12-11 23:45 - 01-01-13 00:00</t>
        </r>
      </text>
    </comment>
    <comment ref="I197" authorId="0" shapeId="0">
      <text>
        <r>
          <rPr>
            <sz val="10"/>
            <rFont val="Arial"/>
            <family val="2"/>
          </rPr>
          <t>2.427,74
31-12-08 23:45 - 01-01-10 00:00</t>
        </r>
      </text>
    </comment>
    <comment ref="J197" authorId="0" shapeId="0">
      <text>
        <r>
          <rPr>
            <sz val="10"/>
            <rFont val="Arial"/>
            <family val="2"/>
          </rPr>
          <t>2.778,29
31-12-09 23:45 - 01-01-11 00:00</t>
        </r>
      </text>
    </comment>
    <comment ref="K197" authorId="0" shapeId="0">
      <text>
        <r>
          <rPr>
            <sz val="10"/>
            <rFont val="Arial"/>
            <family val="2"/>
          </rPr>
          <t>2.540,73
31-12-10 23:45 - 01-01-12 00:00</t>
        </r>
      </text>
    </comment>
    <comment ref="L197" authorId="0" shapeId="0">
      <text>
        <r>
          <rPr>
            <sz val="10"/>
            <rFont val="Arial"/>
            <family val="2"/>
          </rPr>
          <t>2.867,18
31-12-11 23:45 - 01-01-13 00:00</t>
        </r>
      </text>
    </comment>
    <comment ref="I198" authorId="0" shapeId="0">
      <text>
        <r>
          <rPr>
            <sz val="10"/>
            <rFont val="Arial"/>
            <family val="2"/>
          </rPr>
          <t>13.434,28
31-12-08 23:45 - 01-01-10 00:00</t>
        </r>
      </text>
    </comment>
    <comment ref="J198" authorId="0" shapeId="0">
      <text>
        <r>
          <rPr>
            <sz val="10"/>
            <rFont val="Arial"/>
            <family val="2"/>
          </rPr>
          <t>13.517,30
31-12-09 23:45 - 01-01-11 00:00</t>
        </r>
      </text>
    </comment>
    <comment ref="K198" authorId="0" shapeId="0">
      <text>
        <r>
          <rPr>
            <sz val="10"/>
            <rFont val="Arial"/>
            <family val="2"/>
          </rPr>
          <t>10.186,08
31-12-10 23:45 - 01-01-12 00:00</t>
        </r>
      </text>
    </comment>
    <comment ref="L198" authorId="0" shapeId="0">
      <text>
        <r>
          <rPr>
            <sz val="10"/>
            <rFont val="Arial"/>
            <family val="2"/>
          </rPr>
          <t>10.890,60
31-12-11 23:45 - 01-01-13 00:00</t>
        </r>
      </text>
    </comment>
    <comment ref="I199" authorId="0" shapeId="0">
      <text>
        <r>
          <rPr>
            <sz val="10"/>
            <rFont val="Arial"/>
            <family val="2"/>
          </rPr>
          <t>26.148,15
31-12-08 23:45 - 01-01-10 00:00</t>
        </r>
      </text>
    </comment>
    <comment ref="J199" authorId="0" shapeId="0">
      <text>
        <r>
          <rPr>
            <sz val="10"/>
            <rFont val="Arial"/>
            <family val="2"/>
          </rPr>
          <t>26.581,51
31-12-09 23:45 - 01-01-11 00:00</t>
        </r>
      </text>
    </comment>
    <comment ref="K199" authorId="0" shapeId="0">
      <text>
        <r>
          <rPr>
            <sz val="10"/>
            <rFont val="Arial"/>
            <family val="2"/>
          </rPr>
          <t>23.144,05
31-12-10 23:45 - 01-01-12 00:00</t>
        </r>
      </text>
    </comment>
    <comment ref="L199" authorId="0" shapeId="0">
      <text>
        <r>
          <rPr>
            <sz val="10"/>
            <rFont val="Arial"/>
            <family val="2"/>
          </rPr>
          <t>23.198,02
31-12-11 23:45 - 01-01-13 00:00</t>
        </r>
      </text>
    </comment>
    <comment ref="I200" authorId="0" shapeId="0">
      <text>
        <r>
          <rPr>
            <sz val="10"/>
            <rFont val="Arial"/>
            <family val="2"/>
          </rPr>
          <t>2.499,34
31-12-08 23:45 - 01-01-10 00:00</t>
        </r>
      </text>
    </comment>
    <comment ref="J200" authorId="0" shapeId="0">
      <text>
        <r>
          <rPr>
            <sz val="10"/>
            <rFont val="Arial"/>
            <family val="2"/>
          </rPr>
          <t>2.280,86
31-12-09 23:45 - 01-01-11 00:00</t>
        </r>
      </text>
    </comment>
    <comment ref="K200" authorId="0" shapeId="0">
      <text>
        <r>
          <rPr>
            <sz val="10"/>
            <rFont val="Arial"/>
            <family val="2"/>
          </rPr>
          <t>1.866,47
31-12-10 23:45 - 01-01-12 00:00</t>
        </r>
      </text>
    </comment>
    <comment ref="L200" authorId="0" shapeId="0">
      <text>
        <r>
          <rPr>
            <sz val="10"/>
            <rFont val="Arial"/>
            <family val="2"/>
          </rPr>
          <t>1.561,01
31-12-11 23:45 - 01-01-13 00:00</t>
        </r>
      </text>
    </comment>
    <comment ref="I202" authorId="0" shapeId="0">
      <text>
        <r>
          <rPr>
            <sz val="10"/>
            <rFont val="Arial"/>
            <family val="2"/>
          </rPr>
          <t>37.998,67
31-12-08 23:45 - 01-01-10 00:00</t>
        </r>
      </text>
    </comment>
    <comment ref="J202" authorId="0" shapeId="0">
      <text>
        <r>
          <rPr>
            <sz val="10"/>
            <rFont val="Arial"/>
            <family val="2"/>
          </rPr>
          <t>39.131,18
31-12-09 23:45 - 01-01-11 00:00</t>
        </r>
      </text>
    </comment>
    <comment ref="K202" authorId="0" shapeId="0">
      <text>
        <r>
          <rPr>
            <sz val="10"/>
            <rFont val="Arial"/>
            <family val="2"/>
          </rPr>
          <t>39.681,02
31-12-10 23:45 - 01-01-12 00:00</t>
        </r>
      </text>
    </comment>
    <comment ref="L202" authorId="0" shapeId="0">
      <text>
        <r>
          <rPr>
            <sz val="10"/>
            <rFont val="Arial"/>
            <family val="2"/>
          </rPr>
          <t>39.638,74
31-12-11 23:45 - 01-01-13 00:00</t>
        </r>
      </text>
    </comment>
    <comment ref="I204" authorId="0" shapeId="0">
      <text>
        <r>
          <rPr>
            <sz val="10"/>
            <rFont val="Arial"/>
            <family val="2"/>
          </rPr>
          <t>14.458,83
31-12-08 23:45 - 01-01-10 00:00</t>
        </r>
      </text>
    </comment>
    <comment ref="J204" authorId="0" shapeId="0">
      <text>
        <r>
          <rPr>
            <sz val="10"/>
            <rFont val="Arial"/>
            <family val="2"/>
          </rPr>
          <t>15.234,99
31-12-09 23:45 - 01-01-11 00:00</t>
        </r>
      </text>
    </comment>
    <comment ref="K204" authorId="0" shapeId="0">
      <text>
        <r>
          <rPr>
            <sz val="10"/>
            <rFont val="Arial"/>
            <family val="2"/>
          </rPr>
          <t>12.599,13
31-12-10 23:45 - 01-01-12 00:00</t>
        </r>
      </text>
    </comment>
    <comment ref="L204" authorId="0" shapeId="0">
      <text>
        <r>
          <rPr>
            <sz val="10"/>
            <rFont val="Arial"/>
            <family val="2"/>
          </rPr>
          <t>11.314,18
31-12-11 23:45 - 01-01-13 00:00</t>
        </r>
      </text>
    </comment>
    <comment ref="I205" authorId="0" shapeId="0">
      <text>
        <r>
          <rPr>
            <sz val="10"/>
            <rFont val="Arial"/>
            <family val="2"/>
          </rPr>
          <t>16.663,34
31-12-08 23:45 - 01-01-10 00:00</t>
        </r>
      </text>
    </comment>
    <comment ref="J205" authorId="0" shapeId="0">
      <text>
        <r>
          <rPr>
            <sz val="10"/>
            <rFont val="Arial"/>
            <family val="2"/>
          </rPr>
          <t>17.294,32
31-12-09 23:45 - 01-01-11 00:00</t>
        </r>
      </text>
    </comment>
    <comment ref="K205" authorId="0" shapeId="0">
      <text>
        <r>
          <rPr>
            <sz val="10"/>
            <rFont val="Arial"/>
            <family val="2"/>
          </rPr>
          <t>13.822,15
31-12-10 23:45 - 01-01-12 00:00</t>
        </r>
      </text>
    </comment>
    <comment ref="L205" authorId="0" shapeId="0">
      <text>
        <r>
          <rPr>
            <sz val="10"/>
            <rFont val="Arial"/>
            <family val="2"/>
          </rPr>
          <t>13.642,26
31-12-11 23:45 - 01-01-13 00:00</t>
        </r>
      </text>
    </comment>
    <comment ref="I206" authorId="0" shapeId="0">
      <text>
        <r>
          <rPr>
            <sz val="10"/>
            <rFont val="Arial"/>
            <family val="2"/>
          </rPr>
          <t>11.230,60
31-12-08 23:45 - 01-01-10 00:00</t>
        </r>
      </text>
    </comment>
    <comment ref="J206" authorId="0" shapeId="0">
      <text>
        <r>
          <rPr>
            <sz val="10"/>
            <rFont val="Arial"/>
            <family val="2"/>
          </rPr>
          <t>10.896,22
31-12-09 23:45 - 01-01-11 00:00</t>
        </r>
      </text>
    </comment>
    <comment ref="K206" authorId="0" shapeId="0">
      <text>
        <r>
          <rPr>
            <sz val="10"/>
            <rFont val="Arial"/>
            <family val="2"/>
          </rPr>
          <t>9.072,48
31-12-10 23:45 - 01-01-12 00:00</t>
        </r>
      </text>
    </comment>
    <comment ref="L206" authorId="0" shapeId="0">
      <text>
        <r>
          <rPr>
            <sz val="10"/>
            <rFont val="Arial"/>
            <family val="2"/>
          </rPr>
          <t>8.757,54
31-12-11 23:45 - 01-01-13 00:00</t>
        </r>
      </text>
    </comment>
    <comment ref="J207" authorId="0" shapeId="0">
      <text>
        <r>
          <rPr>
            <sz val="10"/>
            <rFont val="Arial"/>
            <family val="2"/>
          </rPr>
          <t>17.030,81
31-12-09 23:45 - 01-01-11 00:00</t>
        </r>
      </text>
    </comment>
    <comment ref="K207" authorId="0" shapeId="0">
      <text>
        <r>
          <rPr>
            <sz val="10"/>
            <rFont val="Arial"/>
            <family val="2"/>
          </rPr>
          <t>16.555,22
31-12-10 23:45 - 01-01-12 00:00</t>
        </r>
      </text>
    </comment>
    <comment ref="L207" authorId="0" shapeId="0">
      <text>
        <r>
          <rPr>
            <sz val="10"/>
            <rFont val="Arial"/>
            <family val="2"/>
          </rPr>
          <t>15.932,31
31-12-11 23:45 - 01-01-13 00:00</t>
        </r>
      </text>
    </comment>
    <comment ref="I208" authorId="0" shapeId="0">
      <text>
        <r>
          <rPr>
            <sz val="10"/>
            <rFont val="Arial"/>
            <family val="2"/>
          </rPr>
          <t>6.906,82
31-12-08 23:45 - 01-01-10 00:00</t>
        </r>
      </text>
    </comment>
    <comment ref="J208" authorId="0" shapeId="0">
      <text>
        <r>
          <rPr>
            <sz val="10"/>
            <rFont val="Arial"/>
            <family val="2"/>
          </rPr>
          <t>6.954,04
31-12-09 23:45 - 01-01-11 00:00</t>
        </r>
      </text>
    </comment>
    <comment ref="K208" authorId="0" shapeId="0">
      <text>
        <r>
          <rPr>
            <sz val="10"/>
            <rFont val="Arial"/>
            <family val="2"/>
          </rPr>
          <t>6.805,96
31-12-10 23:45 - 01-01-12 00:00</t>
        </r>
      </text>
    </comment>
    <comment ref="L208" authorId="0" shapeId="0">
      <text>
        <r>
          <rPr>
            <sz val="10"/>
            <rFont val="Arial"/>
            <family val="2"/>
          </rPr>
          <t>6.177,53
31-12-11 23:45 - 01-01-13 00:00</t>
        </r>
      </text>
    </comment>
    <comment ref="I209" authorId="0" shapeId="0">
      <text>
        <r>
          <rPr>
            <sz val="10"/>
            <rFont val="Arial"/>
            <family val="2"/>
          </rPr>
          <t>15.767,76
31-12-08 23:45 - 01-01-10 00:00</t>
        </r>
      </text>
    </comment>
    <comment ref="J209" authorId="0" shapeId="0">
      <text>
        <r>
          <rPr>
            <sz val="10"/>
            <rFont val="Arial"/>
            <family val="2"/>
          </rPr>
          <t>14.300,99
31-12-09 23:45 - 01-01-11 00:00</t>
        </r>
      </text>
    </comment>
    <comment ref="K209" authorId="0" shapeId="0">
      <text>
        <r>
          <rPr>
            <sz val="10"/>
            <rFont val="Arial"/>
            <family val="2"/>
          </rPr>
          <t>11.246,97
31-12-10 23:45 - 01-01-12 00:00</t>
        </r>
      </text>
    </comment>
    <comment ref="L209" authorId="0" shapeId="0">
      <text>
        <r>
          <rPr>
            <sz val="10"/>
            <rFont val="Arial"/>
            <family val="2"/>
          </rPr>
          <t>11.174,40
31-12-11 23:45 - 01-01-13 00:00</t>
        </r>
      </text>
    </comment>
    <comment ref="I210" authorId="0" shapeId="0">
      <text>
        <r>
          <rPr>
            <sz val="10"/>
            <rFont val="Arial"/>
            <family val="2"/>
          </rPr>
          <t>4.355,41
31-12-08 23:45 - 01-01-10 00:00</t>
        </r>
      </text>
    </comment>
    <comment ref="J210" authorId="0" shapeId="0">
      <text>
        <r>
          <rPr>
            <sz val="10"/>
            <rFont val="Arial"/>
            <family val="2"/>
          </rPr>
          <t>4.243,04
31-12-09 23:45 - 01-01-11 00:00</t>
        </r>
      </text>
    </comment>
    <comment ref="K210" authorId="0" shapeId="0">
      <text>
        <r>
          <rPr>
            <sz val="10"/>
            <rFont val="Arial"/>
            <family val="2"/>
          </rPr>
          <t>4.222,79
31-12-10 23:45 - 01-01-12 00:00</t>
        </r>
      </text>
    </comment>
    <comment ref="L210" authorId="0" shapeId="0">
      <text>
        <r>
          <rPr>
            <sz val="10"/>
            <rFont val="Arial"/>
            <family val="2"/>
          </rPr>
          <t>4.885,88
31-12-11 23:45 - 01-01-13 00:00</t>
        </r>
      </text>
    </comment>
    <comment ref="I211" authorId="0" shapeId="0">
      <text>
        <r>
          <rPr>
            <sz val="10"/>
            <rFont val="Arial"/>
            <family val="2"/>
          </rPr>
          <t>21.602,36
31-12-08 23:45 - 01-01-10 00:00</t>
        </r>
      </text>
    </comment>
    <comment ref="J211" authorId="0" shapeId="0">
      <text>
        <r>
          <rPr>
            <sz val="10"/>
            <rFont val="Arial"/>
            <family val="2"/>
          </rPr>
          <t>22.073,60
31-12-09 23:45 - 01-01-11 00:00</t>
        </r>
      </text>
    </comment>
    <comment ref="K211" authorId="0" shapeId="0">
      <text>
        <r>
          <rPr>
            <sz val="10"/>
            <rFont val="Arial"/>
            <family val="2"/>
          </rPr>
          <t>13.722,02
31-12-10 23:45 - 01-01-12 00:00</t>
        </r>
      </text>
    </comment>
    <comment ref="L211" authorId="0" shapeId="0">
      <text>
        <r>
          <rPr>
            <sz val="10"/>
            <rFont val="Arial"/>
            <family val="2"/>
          </rPr>
          <t>9.917,75
31-12-11 23:45 - 01-01-13 00:00</t>
        </r>
      </text>
    </comment>
    <comment ref="I212" authorId="0" shapeId="0">
      <text>
        <r>
          <rPr>
            <sz val="10"/>
            <rFont val="Arial"/>
            <family val="2"/>
          </rPr>
          <t>18.601,85
31-12-08 23:45 - 01-01-10 00:00</t>
        </r>
      </text>
    </comment>
    <comment ref="J212" authorId="0" shapeId="0">
      <text>
        <r>
          <rPr>
            <sz val="10"/>
            <rFont val="Arial"/>
            <family val="2"/>
          </rPr>
          <t>20.289,18
31-12-09 23:45 - 01-01-11 00:00</t>
        </r>
      </text>
    </comment>
    <comment ref="K212" authorId="0" shapeId="0">
      <text>
        <r>
          <rPr>
            <sz val="10"/>
            <rFont val="Arial"/>
            <family val="2"/>
          </rPr>
          <t>19.547,15
31-12-10 23:45 - 01-01-12 00:00</t>
        </r>
      </text>
    </comment>
    <comment ref="L212" authorId="0" shapeId="0">
      <text>
        <r>
          <rPr>
            <sz val="10"/>
            <rFont val="Arial"/>
            <family val="2"/>
          </rPr>
          <t>19.086,18
31-12-11 23:45 - 01-01-13 00:00</t>
        </r>
      </text>
    </comment>
    <comment ref="I216" authorId="0" shapeId="0">
      <text>
        <r>
          <rPr>
            <sz val="10"/>
            <rFont val="Arial"/>
            <family val="2"/>
          </rPr>
          <t>15.151,30
31-12-08 23:45 - 01-01-10 00:00</t>
        </r>
      </text>
    </comment>
    <comment ref="J216" authorId="0" shapeId="0">
      <text>
        <r>
          <rPr>
            <sz val="10"/>
            <rFont val="Arial"/>
            <family val="2"/>
          </rPr>
          <t>14.820,81
31-12-09 23:45 - 01-01-11 00:00</t>
        </r>
      </text>
    </comment>
    <comment ref="K216" authorId="0" shapeId="0">
      <text>
        <r>
          <rPr>
            <sz val="10"/>
            <rFont val="Arial"/>
            <family val="2"/>
          </rPr>
          <t>14.510,29
31-12-10 23:45 - 01-01-12 00:00</t>
        </r>
      </text>
    </comment>
    <comment ref="L216" authorId="0" shapeId="0">
      <text>
        <r>
          <rPr>
            <sz val="10"/>
            <rFont val="Arial"/>
            <family val="2"/>
          </rPr>
          <t>14.706,35
31-12-11 23:45 - 01-01-13 00:00</t>
        </r>
      </text>
    </comment>
    <comment ref="I217" authorId="0" shapeId="0">
      <text>
        <r>
          <rPr>
            <sz val="10"/>
            <rFont val="Arial"/>
            <family val="2"/>
          </rPr>
          <t>8.642,15
31-12-08 23:45 - 01-01-10 00:00</t>
        </r>
      </text>
    </comment>
    <comment ref="J217" authorId="0" shapeId="0">
      <text>
        <r>
          <rPr>
            <sz val="10"/>
            <rFont val="Arial"/>
            <family val="2"/>
          </rPr>
          <t>8.337,22
31-12-09 23:45 - 01-01-11 00:00</t>
        </r>
      </text>
    </comment>
    <comment ref="K217" authorId="0" shapeId="0">
      <text>
        <r>
          <rPr>
            <sz val="10"/>
            <rFont val="Arial"/>
            <family val="2"/>
          </rPr>
          <t>8.481,47
31-12-10 23:45 - 01-01-12 00:00</t>
        </r>
      </text>
    </comment>
    <comment ref="L217" authorId="0" shapeId="0">
      <text>
        <r>
          <rPr>
            <sz val="10"/>
            <rFont val="Arial"/>
            <family val="2"/>
          </rPr>
          <t>8.217,07
31-12-11 23:45 - 01-01-13 00:00</t>
        </r>
      </text>
    </comment>
    <comment ref="I218" authorId="0" shapeId="0">
      <text>
        <r>
          <rPr>
            <sz val="10"/>
            <rFont val="Arial"/>
            <family val="2"/>
          </rPr>
          <t>34.866,87 !
02-03-09 00:00 - 01-01-10 00:00</t>
        </r>
      </text>
    </comment>
    <comment ref="J218" authorId="0" shapeId="0">
      <text>
        <r>
          <rPr>
            <sz val="10"/>
            <rFont val="Arial"/>
            <family val="2"/>
          </rPr>
          <t>49.571,58
31-12-09 23:45 - 01-01-11 00:00</t>
        </r>
      </text>
    </comment>
    <comment ref="K218" authorId="0" shapeId="0">
      <text>
        <r>
          <rPr>
            <sz val="10"/>
            <rFont val="Arial"/>
            <family val="2"/>
          </rPr>
          <t>50.517,05
31-12-10 23:45 - 01-01-12 00:00</t>
        </r>
      </text>
    </comment>
    <comment ref="L218" authorId="0" shapeId="0">
      <text>
        <r>
          <rPr>
            <sz val="10"/>
            <rFont val="Arial"/>
            <family val="2"/>
          </rPr>
          <t>49.775,84
31-12-11 23:45 - 01-01-13 00:00</t>
        </r>
      </text>
    </comment>
    <comment ref="I222" authorId="0" shapeId="0">
      <text>
        <r>
          <rPr>
            <sz val="10"/>
            <rFont val="Arial"/>
            <family val="2"/>
          </rPr>
          <t>6.653,63
31-12-08 23:45 - 01-01-10 00:00</t>
        </r>
      </text>
    </comment>
    <comment ref="J222" authorId="0" shapeId="0">
      <text>
        <r>
          <rPr>
            <sz val="10"/>
            <rFont val="Arial"/>
            <family val="2"/>
          </rPr>
          <t>6.557,76
31-12-09 23:45 - 01-01-11 00:00</t>
        </r>
      </text>
    </comment>
    <comment ref="K222" authorId="0" shapeId="0">
      <text>
        <r>
          <rPr>
            <sz val="10"/>
            <rFont val="Arial"/>
            <family val="2"/>
          </rPr>
          <t>6.785,07
31-12-10 23:45 - 01-01-12 00:00</t>
        </r>
      </text>
    </comment>
    <comment ref="L222" authorId="0" shapeId="0">
      <text>
        <r>
          <rPr>
            <sz val="10"/>
            <rFont val="Arial"/>
            <family val="2"/>
          </rPr>
          <t>6.740,30
31-12-11 23:45 - 01-01-13 00:00</t>
        </r>
      </text>
    </comment>
    <comment ref="I223" authorId="0" shapeId="0">
      <text>
        <r>
          <rPr>
            <sz val="10"/>
            <rFont val="Arial"/>
            <family val="2"/>
          </rPr>
          <t>13.865,16
31-12-08 23:45 - 01-01-10 00:00</t>
        </r>
      </text>
    </comment>
    <comment ref="J223" authorId="0" shapeId="0">
      <text>
        <r>
          <rPr>
            <sz val="10"/>
            <rFont val="Arial"/>
            <family val="2"/>
          </rPr>
          <t>15.022,80
31-12-09 23:45 - 01-01-11 00:00</t>
        </r>
      </text>
    </comment>
    <comment ref="K223" authorId="0" shapeId="0">
      <text>
        <r>
          <rPr>
            <sz val="10"/>
            <rFont val="Arial"/>
            <family val="2"/>
          </rPr>
          <t>9.919,04
31-12-10 23:45 - 01-01-12 00:00</t>
        </r>
      </text>
    </comment>
    <comment ref="L223" authorId="0" shapeId="0">
      <text>
        <r>
          <rPr>
            <sz val="10"/>
            <rFont val="Arial"/>
            <family val="2"/>
          </rPr>
          <t>8.346,04
31-12-11 23:45 - 01-01-13 00:00</t>
        </r>
      </text>
    </comment>
    <comment ref="I224" authorId="0" shapeId="0">
      <text>
        <r>
          <rPr>
            <sz val="10"/>
            <rFont val="Arial"/>
            <family val="2"/>
          </rPr>
          <t>8.166,07
31-12-08 23:45 - 01-01-10 00:00</t>
        </r>
      </text>
    </comment>
    <comment ref="J224" authorId="0" shapeId="0">
      <text>
        <r>
          <rPr>
            <sz val="10"/>
            <rFont val="Arial"/>
            <family val="2"/>
          </rPr>
          <t>8.162,46
31-12-09 23:45 - 01-01-11 00:00</t>
        </r>
      </text>
    </comment>
    <comment ref="K224" authorId="0" shapeId="0">
      <text>
        <r>
          <rPr>
            <sz val="10"/>
            <rFont val="Arial"/>
            <family val="2"/>
          </rPr>
          <t>6.574,61
31-12-10 23:45 - 01-01-12 00:00</t>
        </r>
      </text>
    </comment>
    <comment ref="L224" authorId="0" shapeId="0">
      <text>
        <r>
          <rPr>
            <sz val="10"/>
            <rFont val="Arial"/>
            <family val="2"/>
          </rPr>
          <t>6.256,55
31-12-11 23:45 - 01-01-13 00:00</t>
        </r>
      </text>
    </comment>
    <comment ref="I225" authorId="0" shapeId="0">
      <text>
        <r>
          <rPr>
            <sz val="10"/>
            <rFont val="Arial"/>
            <family val="2"/>
          </rPr>
          <t>11.819,24
31-12-08 23:45 - 01-01-10 00:00</t>
        </r>
      </text>
    </comment>
    <comment ref="J225" authorId="0" shapeId="0">
      <text>
        <r>
          <rPr>
            <sz val="10"/>
            <rFont val="Arial"/>
            <family val="2"/>
          </rPr>
          <t>12.338,44
31-12-09 23:45 - 01-01-11 00:00</t>
        </r>
      </text>
    </comment>
    <comment ref="K225" authorId="0" shapeId="0">
      <text>
        <r>
          <rPr>
            <sz val="10"/>
            <rFont val="Arial"/>
            <family val="2"/>
          </rPr>
          <t>8.951,28
31-12-10 23:45 - 01-01-12 00:00</t>
        </r>
      </text>
    </comment>
    <comment ref="L225" authorId="0" shapeId="0">
      <text>
        <r>
          <rPr>
            <sz val="10"/>
            <rFont val="Arial"/>
            <family val="2"/>
          </rPr>
          <t>7.488,88
31-12-11 23:45 - 01-01-13 00:00</t>
        </r>
      </text>
    </comment>
    <comment ref="I226" authorId="0" shapeId="0">
      <text>
        <r>
          <rPr>
            <sz val="10"/>
            <rFont val="Arial"/>
            <family val="2"/>
          </rPr>
          <t>7.327,88
31-12-08 23:45 - 01-01-10 00:00</t>
        </r>
      </text>
    </comment>
    <comment ref="J226" authorId="0" shapeId="0">
      <text>
        <r>
          <rPr>
            <sz val="10"/>
            <rFont val="Arial"/>
            <family val="2"/>
          </rPr>
          <t>7.220,08
31-12-09 23:45 - 01-01-11 00:00</t>
        </r>
      </text>
    </comment>
    <comment ref="K226" authorId="0" shapeId="0">
      <text>
        <r>
          <rPr>
            <sz val="10"/>
            <rFont val="Arial"/>
            <family val="2"/>
          </rPr>
          <t>7.298,78
31-12-10 23:45 - 01-01-12 00:00</t>
        </r>
      </text>
    </comment>
    <comment ref="L226" authorId="0" shapeId="0">
      <text>
        <r>
          <rPr>
            <sz val="10"/>
            <rFont val="Arial"/>
            <family val="2"/>
          </rPr>
          <t>7.630,86
31-12-11 23:45 - 01-01-13 00:00</t>
        </r>
      </text>
    </comment>
    <comment ref="I227" authorId="0" shapeId="0">
      <text>
        <r>
          <rPr>
            <sz val="10"/>
            <rFont val="Arial"/>
            <family val="2"/>
          </rPr>
          <t>1.542,70
31-12-08 23:45 - 01-01-10 00:00</t>
        </r>
      </text>
    </comment>
    <comment ref="J227" authorId="0" shapeId="0">
      <text>
        <r>
          <rPr>
            <sz val="10"/>
            <rFont val="Arial"/>
            <family val="2"/>
          </rPr>
          <t>1.674,59
31-12-09 23:45 - 01-01-11 00:00</t>
        </r>
      </text>
    </comment>
    <comment ref="K227" authorId="0" shapeId="0">
      <text>
        <r>
          <rPr>
            <sz val="10"/>
            <rFont val="Arial"/>
            <family val="2"/>
          </rPr>
          <t>2.680,94
31-12-10 23:45 - 01-01-12 00:00</t>
        </r>
      </text>
    </comment>
    <comment ref="L227" authorId="0" shapeId="0">
      <text>
        <r>
          <rPr>
            <sz val="10"/>
            <rFont val="Arial"/>
            <family val="2"/>
          </rPr>
          <t>3.266,75
31-12-11 23:45 - 01-01-13 00:00</t>
        </r>
      </text>
    </comment>
    <comment ref="I228" authorId="0" shapeId="0">
      <text>
        <r>
          <rPr>
            <sz val="10"/>
            <rFont val="Arial"/>
            <family val="2"/>
          </rPr>
          <t>17.599,02
31-12-08 23:45 - 01-01-10 00:00</t>
        </r>
      </text>
    </comment>
    <comment ref="J228" authorId="0" shapeId="0">
      <text>
        <r>
          <rPr>
            <sz val="10"/>
            <rFont val="Arial"/>
            <family val="2"/>
          </rPr>
          <t>16.703,76
31-12-09 23:45 - 01-01-11 00:00</t>
        </r>
      </text>
    </comment>
    <comment ref="K228" authorId="0" shapeId="0">
      <text>
        <r>
          <rPr>
            <sz val="10"/>
            <rFont val="Arial"/>
            <family val="2"/>
          </rPr>
          <t>15.838,39
31-12-10 23:45 - 01-01-12 00:00</t>
        </r>
      </text>
    </comment>
    <comment ref="L228" authorId="0" shapeId="0">
      <text>
        <r>
          <rPr>
            <sz val="10"/>
            <rFont val="Arial"/>
            <family val="2"/>
          </rPr>
          <t>18.337,99
31-12-11 23:45 - 01-01-13 00:00</t>
        </r>
      </text>
    </comment>
    <comment ref="I229" authorId="0" shapeId="0">
      <text>
        <r>
          <rPr>
            <sz val="10"/>
            <rFont val="Arial"/>
            <family val="2"/>
          </rPr>
          <t>40.954,74
31-12-08 23:45 - 01-01-10 00:00</t>
        </r>
      </text>
    </comment>
    <comment ref="J229" authorId="0" shapeId="0">
      <text>
        <r>
          <rPr>
            <sz val="10"/>
            <rFont val="Arial"/>
            <family val="2"/>
          </rPr>
          <t>42.978,46
31-12-09 23:45 - 01-01-11 00:00</t>
        </r>
      </text>
    </comment>
    <comment ref="K229" authorId="0" shapeId="0">
      <text>
        <r>
          <rPr>
            <sz val="10"/>
            <rFont val="Arial"/>
            <family val="2"/>
          </rPr>
          <t>34.027,62
31-12-10 23:45 - 01-01-12 00:00</t>
        </r>
      </text>
    </comment>
    <comment ref="L229" authorId="0" shapeId="0">
      <text>
        <r>
          <rPr>
            <sz val="10"/>
            <rFont val="Arial"/>
            <family val="2"/>
          </rPr>
          <t>35.631,53
31-12-11 23:45 - 01-01-13 00:00</t>
        </r>
      </text>
    </comment>
    <comment ref="I231" authorId="0" shapeId="0">
      <text>
        <r>
          <rPr>
            <sz val="10"/>
            <rFont val="Arial"/>
            <family val="2"/>
          </rPr>
          <t>-9.876.552,78
31-12-08 23:45 - 01-01-10 00:00</t>
        </r>
      </text>
    </comment>
    <comment ref="J231" authorId="0" shapeId="0">
      <text>
        <r>
          <rPr>
            <sz val="10"/>
            <rFont val="Arial"/>
            <family val="2"/>
          </rPr>
          <t>9.729,96
31-12-09 23:45 - 01-01-11 00:00</t>
        </r>
      </text>
    </comment>
    <comment ref="K231" authorId="0" shapeId="0">
      <text>
        <r>
          <rPr>
            <sz val="10"/>
            <rFont val="Arial"/>
            <family val="2"/>
          </rPr>
          <t>5.445,53
31-12-10 23:45 - 01-01-12 00:00</t>
        </r>
      </text>
    </comment>
    <comment ref="L231" authorId="0" shapeId="0">
      <text>
        <r>
          <rPr>
            <sz val="10"/>
            <rFont val="Arial"/>
            <family val="2"/>
          </rPr>
          <t>4.955,54
31-12-11 23:45 - 01-01-13 00:00</t>
        </r>
      </text>
    </comment>
    <comment ref="I232" authorId="0" shapeId="0">
      <text>
        <r>
          <rPr>
            <sz val="10"/>
            <rFont val="Arial"/>
            <family val="2"/>
          </rPr>
          <t>9.455,91
31-12-08 23:45 - 01-01-10 00:00</t>
        </r>
      </text>
    </comment>
    <comment ref="J232" authorId="0" shapeId="0">
      <text>
        <r>
          <rPr>
            <sz val="10"/>
            <rFont val="Arial"/>
            <family val="2"/>
          </rPr>
          <t>8.060,31
31-12-09 23:45 - 01-01-11 00:00</t>
        </r>
      </text>
    </comment>
    <comment ref="K232" authorId="0" shapeId="0">
      <text>
        <r>
          <rPr>
            <sz val="10"/>
            <rFont val="Arial"/>
            <family val="2"/>
          </rPr>
          <t>7.234,61
31-12-10 23:45 - 01-01-12 00:00</t>
        </r>
      </text>
    </comment>
    <comment ref="L232" authorId="0" shapeId="0">
      <text>
        <r>
          <rPr>
            <sz val="10"/>
            <rFont val="Arial"/>
            <family val="2"/>
          </rPr>
          <t>9.283,22
31-12-11 23:45 - 01-01-13 00:00</t>
        </r>
      </text>
    </comment>
    <comment ref="J233" authorId="0" shapeId="0">
      <text>
        <r>
          <rPr>
            <sz val="10"/>
            <rFont val="Arial"/>
            <family val="2"/>
          </rPr>
          <t>2.571,64
31-12-09 23:45 - 01-01-11 00:00</t>
        </r>
      </text>
    </comment>
    <comment ref="K233" authorId="0" shapeId="0">
      <text>
        <r>
          <rPr>
            <sz val="10"/>
            <rFont val="Arial"/>
            <family val="2"/>
          </rPr>
          <t>1.600,44
31-12-10 23:45 - 01-01-12 00:00</t>
        </r>
      </text>
    </comment>
    <comment ref="L233" authorId="0" shapeId="0">
      <text>
        <r>
          <rPr>
            <sz val="10"/>
            <rFont val="Arial"/>
            <family val="2"/>
          </rPr>
          <t>788,02
31-12-11 23:45 - 01-01-13 00:00</t>
        </r>
      </text>
    </comment>
    <comment ref="I236" authorId="0" shapeId="0">
      <text>
        <r>
          <rPr>
            <sz val="10"/>
            <rFont val="Arial"/>
            <family val="2"/>
          </rPr>
          <t>1.213,43
31-12-08 23:45 - 01-01-10 00:00</t>
        </r>
      </text>
    </comment>
    <comment ref="J236" authorId="0" shapeId="0">
      <text>
        <r>
          <rPr>
            <sz val="10"/>
            <rFont val="Arial"/>
            <family val="2"/>
          </rPr>
          <t>2.309,58
31-12-09 23:45 - 01-01-11 00:00</t>
        </r>
      </text>
    </comment>
    <comment ref="K236" authorId="0" shapeId="0">
      <text>
        <r>
          <rPr>
            <sz val="10"/>
            <rFont val="Arial"/>
            <family val="2"/>
          </rPr>
          <t>2.421,25
31-12-10 23:45 - 01-01-12 00:00</t>
        </r>
      </text>
    </comment>
    <comment ref="L236" authorId="0" shapeId="0">
      <text>
        <r>
          <rPr>
            <sz val="10"/>
            <rFont val="Arial"/>
            <family val="2"/>
          </rPr>
          <t>2.608,70
31-12-11 23:45 - 01-01-13 00:00</t>
        </r>
      </text>
    </comment>
    <comment ref="I237" authorId="0" shapeId="0">
      <text>
        <r>
          <rPr>
            <sz val="10"/>
            <rFont val="Arial"/>
            <family val="2"/>
          </rPr>
          <t>2.819,64
31-12-08 23:45 - 01-01-10 00:00</t>
        </r>
      </text>
    </comment>
    <comment ref="J237" authorId="0" shapeId="0">
      <text>
        <r>
          <rPr>
            <sz val="10"/>
            <rFont val="Arial"/>
            <family val="2"/>
          </rPr>
          <t>3.243,78
31-12-09 23:45 - 01-01-11 00:00</t>
        </r>
      </text>
    </comment>
    <comment ref="K237" authorId="0" shapeId="0">
      <text>
        <r>
          <rPr>
            <sz val="10"/>
            <rFont val="Arial"/>
            <family val="2"/>
          </rPr>
          <t>1.731,91
31-12-10 23:45 - 01-01-12 00:00</t>
        </r>
      </text>
    </comment>
    <comment ref="L237" authorId="0" shapeId="0">
      <text>
        <r>
          <rPr>
            <sz val="10"/>
            <rFont val="Arial"/>
            <family val="2"/>
          </rPr>
          <t>0,00
31-12-11 23:45 - 01-01-13 00:00</t>
        </r>
      </text>
    </comment>
    <comment ref="I239" authorId="0" shapeId="0">
      <text>
        <r>
          <rPr>
            <sz val="10"/>
            <rFont val="Arial"/>
            <family val="2"/>
          </rPr>
          <t>28.611,14
31-12-08 23:45 - 01-01-10 00:00</t>
        </r>
      </text>
    </comment>
    <comment ref="J239" authorId="0" shapeId="0">
      <text>
        <r>
          <rPr>
            <sz val="10"/>
            <rFont val="Arial"/>
            <family val="2"/>
          </rPr>
          <t>29.776,93
31-12-09 23:45 - 01-01-11 00:00</t>
        </r>
      </text>
    </comment>
    <comment ref="K239" authorId="0" shapeId="0">
      <text>
        <r>
          <rPr>
            <sz val="10"/>
            <rFont val="Arial"/>
            <family val="2"/>
          </rPr>
          <t>24.469,22
31-12-10 23:45 - 01-01-12 00:00</t>
        </r>
      </text>
    </comment>
    <comment ref="L239" authorId="0" shapeId="0">
      <text>
        <r>
          <rPr>
            <sz val="10"/>
            <rFont val="Arial"/>
            <family val="2"/>
          </rPr>
          <t>22.747,30
31-12-11 23:45 - 01-01-13 00:00</t>
        </r>
      </text>
    </comment>
    <comment ref="K240" authorId="0" shapeId="0">
      <text>
        <r>
          <rPr>
            <sz val="10"/>
            <rFont val="Arial"/>
            <family val="2"/>
          </rPr>
          <t>36.577,58
31-12-10 23:45 - 01-01-12 00:00</t>
        </r>
      </text>
    </comment>
    <comment ref="L240" authorId="0" shapeId="0">
      <text>
        <r>
          <rPr>
            <sz val="10"/>
            <rFont val="Arial"/>
            <family val="2"/>
          </rPr>
          <t>36.972,50
31-12-11 23:45 - 01-01-13 00:00</t>
        </r>
      </text>
    </comment>
    <comment ref="I241" authorId="0" shapeId="0">
      <text>
        <r>
          <rPr>
            <sz val="10"/>
            <rFont val="Arial"/>
            <family val="2"/>
          </rPr>
          <t>9.298,60
31-12-08 23:45 - 01-01-10 00:00</t>
        </r>
      </text>
    </comment>
    <comment ref="J241" authorId="0" shapeId="0">
      <text>
        <r>
          <rPr>
            <sz val="10"/>
            <rFont val="Arial"/>
            <family val="2"/>
          </rPr>
          <t>9.468,21
31-12-09 23:45 - 01-01-11 00:00</t>
        </r>
      </text>
    </comment>
    <comment ref="K241" authorId="0" shapeId="0">
      <text>
        <r>
          <rPr>
            <sz val="10"/>
            <rFont val="Arial"/>
            <family val="2"/>
          </rPr>
          <t>4.883,72
31-12-10 23:45 - 01-01-12 00:00</t>
        </r>
      </text>
    </comment>
    <comment ref="L241" authorId="0" shapeId="0">
      <text>
        <r>
          <rPr>
            <sz val="10"/>
            <rFont val="Arial"/>
            <family val="2"/>
          </rPr>
          <t>5.290,43
31-12-11 23:45 - 01-01-13 00:00</t>
        </r>
      </text>
    </comment>
    <comment ref="I242" authorId="0" shapeId="0">
      <text>
        <r>
          <rPr>
            <sz val="10"/>
            <rFont val="Arial"/>
            <family val="2"/>
          </rPr>
          <t>28.056,61
31-12-08 23:45 - 01-01-10 00:00</t>
        </r>
      </text>
    </comment>
    <comment ref="J242" authorId="0" shapeId="0">
      <text>
        <r>
          <rPr>
            <sz val="10"/>
            <rFont val="Arial"/>
            <family val="2"/>
          </rPr>
          <t>27.752,65
31-12-09 23:45 - 01-01-11 00:00</t>
        </r>
      </text>
    </comment>
    <comment ref="K242" authorId="0" shapeId="0">
      <text>
        <r>
          <rPr>
            <sz val="10"/>
            <rFont val="Arial"/>
            <family val="2"/>
          </rPr>
          <t>27.259,84
31-12-10 23:45 - 01-01-12 00:00</t>
        </r>
      </text>
    </comment>
    <comment ref="L242" authorId="0" shapeId="0">
      <text>
        <r>
          <rPr>
            <sz val="10"/>
            <rFont val="Arial"/>
            <family val="2"/>
          </rPr>
          <t>27.587,88
31-12-11 23:45 - 01-01-13 00:00</t>
        </r>
      </text>
    </comment>
    <comment ref="I243" authorId="0" shapeId="0">
      <text>
        <r>
          <rPr>
            <sz val="10"/>
            <rFont val="Arial"/>
            <family val="2"/>
          </rPr>
          <t>24.451,74
31-12-08 23:45 - 01-01-10 00:00</t>
        </r>
      </text>
    </comment>
    <comment ref="J243" authorId="0" shapeId="0">
      <text>
        <r>
          <rPr>
            <sz val="10"/>
            <rFont val="Arial"/>
            <family val="2"/>
          </rPr>
          <t>22.803,72
31-12-09 23:45 - 01-01-11 00:00</t>
        </r>
      </text>
    </comment>
    <comment ref="K243" authorId="0" shapeId="0">
      <text>
        <r>
          <rPr>
            <sz val="10"/>
            <rFont val="Arial"/>
            <family val="2"/>
          </rPr>
          <t>21.325,56
31-12-10 23:45 - 01-01-12 00:00</t>
        </r>
      </text>
    </comment>
    <comment ref="L243" authorId="0" shapeId="0">
      <text>
        <r>
          <rPr>
            <sz val="10"/>
            <rFont val="Arial"/>
            <family val="2"/>
          </rPr>
          <t>22.944,89
31-12-11 23:45 - 01-01-13 00:00</t>
        </r>
      </text>
    </comment>
    <comment ref="I244" authorId="0" shapeId="0">
      <text>
        <r>
          <rPr>
            <sz val="10"/>
            <rFont val="Arial"/>
            <family val="2"/>
          </rPr>
          <t>12.022,04
31-12-08 23:45 - 01-01-10 00:00</t>
        </r>
      </text>
    </comment>
    <comment ref="J244" authorId="0" shapeId="0">
      <text>
        <r>
          <rPr>
            <sz val="10"/>
            <rFont val="Arial"/>
            <family val="2"/>
          </rPr>
          <t>11.165,21
31-12-09 23:45 - 01-01-11 00:00</t>
        </r>
      </text>
    </comment>
    <comment ref="K244" authorId="0" shapeId="0">
      <text>
        <r>
          <rPr>
            <sz val="10"/>
            <rFont val="Arial"/>
            <family val="2"/>
          </rPr>
          <t>10.590,65
31-12-10 23:45 - 01-01-12 00:00</t>
        </r>
      </text>
    </comment>
    <comment ref="L244" authorId="0" shapeId="0">
      <text>
        <r>
          <rPr>
            <sz val="10"/>
            <rFont val="Arial"/>
            <family val="2"/>
          </rPr>
          <t>11.246,05
31-12-11 23:45 - 01-01-13 00:00</t>
        </r>
      </text>
    </comment>
    <comment ref="I245" authorId="0" shapeId="0">
      <text>
        <r>
          <rPr>
            <sz val="10"/>
            <rFont val="Arial"/>
            <family val="2"/>
          </rPr>
          <t>21.868,55
31-12-08 23:45 - 01-01-10 00:00</t>
        </r>
      </text>
    </comment>
    <comment ref="J245" authorId="0" shapeId="0">
      <text>
        <r>
          <rPr>
            <sz val="10"/>
            <rFont val="Arial"/>
            <family val="2"/>
          </rPr>
          <t>21.616,64
31-12-09 23:45 - 01-01-11 00:00</t>
        </r>
      </text>
    </comment>
    <comment ref="K245" authorId="0" shapeId="0">
      <text>
        <r>
          <rPr>
            <sz val="10"/>
            <rFont val="Arial"/>
            <family val="2"/>
          </rPr>
          <t>16.592,82
31-12-10 23:45 - 01-01-12 00:00</t>
        </r>
      </text>
    </comment>
    <comment ref="L245" authorId="0" shapeId="0">
      <text>
        <r>
          <rPr>
            <sz val="10"/>
            <rFont val="Arial"/>
            <family val="2"/>
          </rPr>
          <t>19.665,31
31-12-11 23:45 - 01-01-13 00:00</t>
        </r>
      </text>
    </comment>
    <comment ref="I246" authorId="0" shapeId="0">
      <text>
        <r>
          <rPr>
            <sz val="10"/>
            <rFont val="Arial"/>
            <family val="2"/>
          </rPr>
          <t>15.610,53
31-12-08 23:45 - 01-01-10 00:00</t>
        </r>
      </text>
    </comment>
    <comment ref="J246" authorId="0" shapeId="0">
      <text>
        <r>
          <rPr>
            <sz val="10"/>
            <rFont val="Arial"/>
            <family val="2"/>
          </rPr>
          <t>15.147,79
31-12-09 23:45 - 01-01-11 00:00</t>
        </r>
      </text>
    </comment>
    <comment ref="K246" authorId="0" shapeId="0">
      <text>
        <r>
          <rPr>
            <sz val="10"/>
            <rFont val="Arial"/>
            <family val="2"/>
          </rPr>
          <t>13.695,67
31-12-10 23:45 - 01-01-12 00:00</t>
        </r>
      </text>
    </comment>
    <comment ref="L246" authorId="0" shapeId="0">
      <text>
        <r>
          <rPr>
            <sz val="10"/>
            <rFont val="Arial"/>
            <family val="2"/>
          </rPr>
          <t>12.023,31
31-12-11 23:45 - 01-01-13 00:00</t>
        </r>
      </text>
    </comment>
    <comment ref="I247" authorId="0" shapeId="0">
      <text>
        <r>
          <rPr>
            <sz val="10"/>
            <rFont val="Arial"/>
            <family val="2"/>
          </rPr>
          <t>13.193,58
31-12-08 23:45 - 01-01-10 00:00</t>
        </r>
      </text>
    </comment>
    <comment ref="J247" authorId="0" shapeId="0">
      <text>
        <r>
          <rPr>
            <sz val="10"/>
            <rFont val="Arial"/>
            <family val="2"/>
          </rPr>
          <t>13.734,69
31-12-09 23:45 - 01-01-11 00:00</t>
        </r>
      </text>
    </comment>
    <comment ref="K247" authorId="0" shapeId="0">
      <text>
        <r>
          <rPr>
            <sz val="10"/>
            <rFont val="Arial"/>
            <family val="2"/>
          </rPr>
          <t>14.787,45
31-12-10 23:45 - 01-01-12 00:00</t>
        </r>
      </text>
    </comment>
    <comment ref="L247" authorId="0" shapeId="0">
      <text>
        <r>
          <rPr>
            <sz val="10"/>
            <rFont val="Arial"/>
            <family val="2"/>
          </rPr>
          <t>15.647,92
31-12-11 23:45 - 01-01-13 00:00</t>
        </r>
      </text>
    </comment>
    <comment ref="I248" authorId="0" shapeId="0">
      <text>
        <r>
          <rPr>
            <sz val="10"/>
            <rFont val="Arial"/>
            <family val="2"/>
          </rPr>
          <t>36.176,99
31-12-08 23:45 - 01-01-10 00:00</t>
        </r>
      </text>
    </comment>
    <comment ref="J248" authorId="0" shapeId="0">
      <text>
        <r>
          <rPr>
            <sz val="10"/>
            <rFont val="Arial"/>
            <family val="2"/>
          </rPr>
          <t>35.673,99
31-12-09 23:45 - 01-01-11 00:00</t>
        </r>
      </text>
    </comment>
    <comment ref="K248" authorId="0" shapeId="0">
      <text>
        <r>
          <rPr>
            <sz val="10"/>
            <rFont val="Arial"/>
            <family val="2"/>
          </rPr>
          <t>34.219,45
31-12-10 23:45 - 01-01-12 00:00</t>
        </r>
      </text>
    </comment>
    <comment ref="L248" authorId="0" shapeId="0">
      <text>
        <r>
          <rPr>
            <sz val="10"/>
            <rFont val="Arial"/>
            <family val="2"/>
          </rPr>
          <t>35.584,44
31-12-11 23:45 - 01-01-13 00:00</t>
        </r>
      </text>
    </comment>
    <comment ref="I249" authorId="0" shapeId="0">
      <text>
        <r>
          <rPr>
            <sz val="10"/>
            <rFont val="Arial"/>
            <family val="2"/>
          </rPr>
          <t>31.126,76
31-12-08 23:45 - 01-01-10 00:00</t>
        </r>
      </text>
    </comment>
    <comment ref="J249" authorId="0" shapeId="0">
      <text>
        <r>
          <rPr>
            <sz val="10"/>
            <rFont val="Arial"/>
            <family val="2"/>
          </rPr>
          <t>31.701,77
31-12-09 23:45 - 01-01-11 00:00</t>
        </r>
      </text>
    </comment>
    <comment ref="K249" authorId="0" shapeId="0">
      <text>
        <r>
          <rPr>
            <sz val="10"/>
            <rFont val="Arial"/>
            <family val="2"/>
          </rPr>
          <t>31.052,10
31-12-10 23:45 - 01-01-12 00:00</t>
        </r>
      </text>
    </comment>
    <comment ref="L249" authorId="0" shapeId="0">
      <text>
        <r>
          <rPr>
            <sz val="10"/>
            <rFont val="Arial"/>
            <family val="2"/>
          </rPr>
          <t>32.947,92
31-12-11 23:45 - 01-01-13 00:00</t>
        </r>
      </text>
    </comment>
    <comment ref="I250" authorId="0" shapeId="0">
      <text>
        <r>
          <rPr>
            <sz val="10"/>
            <rFont val="Arial"/>
            <family val="2"/>
          </rPr>
          <t>29.993,51
31-12-08 23:45 - 01-01-10 00:00</t>
        </r>
      </text>
    </comment>
    <comment ref="J250" authorId="0" shapeId="0">
      <text>
        <r>
          <rPr>
            <sz val="10"/>
            <rFont val="Arial"/>
            <family val="2"/>
          </rPr>
          <t>30.717,76
31-12-09 23:45 - 01-01-11 00:00</t>
        </r>
      </text>
    </comment>
    <comment ref="K250" authorId="0" shapeId="0">
      <text>
        <r>
          <rPr>
            <sz val="10"/>
            <rFont val="Arial"/>
            <family val="2"/>
          </rPr>
          <t>28.494,10
31-12-10 23:45 - 01-01-12 00:00</t>
        </r>
      </text>
    </comment>
    <comment ref="L250" authorId="0" shapeId="0">
      <text>
        <r>
          <rPr>
            <sz val="10"/>
            <rFont val="Arial"/>
            <family val="2"/>
          </rPr>
          <t>31.323,19
31-12-11 23:45 - 01-01-13 00:00</t>
        </r>
      </text>
    </comment>
    <comment ref="I251" authorId="0" shapeId="0">
      <text>
        <r>
          <rPr>
            <sz val="10"/>
            <rFont val="Arial"/>
            <family val="2"/>
          </rPr>
          <t>26.651,87
31-12-08 23:45 - 01-01-10 00:00</t>
        </r>
      </text>
    </comment>
    <comment ref="J251" authorId="0" shapeId="0">
      <text>
        <r>
          <rPr>
            <sz val="10"/>
            <rFont val="Arial"/>
            <family val="2"/>
          </rPr>
          <t>24.167,92
31-12-09 23:45 - 01-01-11 00:00</t>
        </r>
      </text>
    </comment>
    <comment ref="K251" authorId="0" shapeId="0">
      <text>
        <r>
          <rPr>
            <sz val="10"/>
            <rFont val="Arial"/>
            <family val="2"/>
          </rPr>
          <t>24.260,48
31-12-10 23:45 - 01-01-12 00:00</t>
        </r>
      </text>
    </comment>
    <comment ref="L251" authorId="0" shapeId="0">
      <text>
        <r>
          <rPr>
            <sz val="10"/>
            <rFont val="Arial"/>
            <family val="2"/>
          </rPr>
          <t>23.390,25
31-12-11 23:45 - 01-01-13 00:00</t>
        </r>
      </text>
    </comment>
    <comment ref="I252" authorId="0" shapeId="0">
      <text>
        <r>
          <rPr>
            <sz val="10"/>
            <rFont val="Arial"/>
            <family val="2"/>
          </rPr>
          <t>21.747,34
31-12-08 23:45 - 01-01-10 00:00</t>
        </r>
      </text>
    </comment>
    <comment ref="J252" authorId="0" shapeId="0">
      <text>
        <r>
          <rPr>
            <sz val="10"/>
            <rFont val="Arial"/>
            <family val="2"/>
          </rPr>
          <t>20.667,23
31-12-09 23:45 - 01-01-11 00:00</t>
        </r>
      </text>
    </comment>
    <comment ref="K252" authorId="0" shapeId="0">
      <text>
        <r>
          <rPr>
            <sz val="10"/>
            <rFont val="Arial"/>
            <family val="2"/>
          </rPr>
          <t>19.593,72
31-12-10 23:45 - 01-01-12 00:00</t>
        </r>
      </text>
    </comment>
    <comment ref="L252" authorId="0" shapeId="0">
      <text>
        <r>
          <rPr>
            <sz val="10"/>
            <rFont val="Arial"/>
            <family val="2"/>
          </rPr>
          <t>16.818,42
31-12-11 23:45 - 01-01-13 00:00</t>
        </r>
      </text>
    </comment>
    <comment ref="I253" authorId="0" shapeId="0">
      <text>
        <r>
          <rPr>
            <sz val="10"/>
            <rFont val="Arial"/>
            <family val="2"/>
          </rPr>
          <t>12.345,27
31-12-08 23:45 - 01-01-10 00:00</t>
        </r>
      </text>
    </comment>
    <comment ref="J253" authorId="0" shapeId="0">
      <text>
        <r>
          <rPr>
            <sz val="10"/>
            <rFont val="Arial"/>
            <family val="2"/>
          </rPr>
          <t>12.799,56
31-12-09 23:45 - 01-01-11 00:00</t>
        </r>
      </text>
    </comment>
    <comment ref="K253" authorId="0" shapeId="0">
      <text>
        <r>
          <rPr>
            <sz val="10"/>
            <rFont val="Arial"/>
            <family val="2"/>
          </rPr>
          <t>13.539,14
31-12-10 23:45 - 01-01-12 00:00</t>
        </r>
      </text>
    </comment>
    <comment ref="L253" authorId="0" shapeId="0">
      <text>
        <r>
          <rPr>
            <sz val="10"/>
            <rFont val="Arial"/>
            <family val="2"/>
          </rPr>
          <t>9.576,75
31-12-11 23:45 - 01-01-13 00:00</t>
        </r>
      </text>
    </comment>
    <comment ref="I254" authorId="0" shapeId="0">
      <text>
        <r>
          <rPr>
            <sz val="10"/>
            <rFont val="Arial"/>
            <family val="2"/>
          </rPr>
          <t>8.451,86
31-12-08 23:45 - 01-01-10 00:00</t>
        </r>
      </text>
    </comment>
    <comment ref="J254" authorId="0" shapeId="0">
      <text>
        <r>
          <rPr>
            <sz val="10"/>
            <rFont val="Arial"/>
            <family val="2"/>
          </rPr>
          <t>8.337,49
31-12-09 23:45 - 01-01-11 00:00</t>
        </r>
      </text>
    </comment>
    <comment ref="K254" authorId="0" shapeId="0">
      <text>
        <r>
          <rPr>
            <sz val="10"/>
            <rFont val="Arial"/>
            <family val="2"/>
          </rPr>
          <t>8.194,38
31-12-10 23:45 - 01-01-12 00:00</t>
        </r>
      </text>
    </comment>
    <comment ref="L254" authorId="0" shapeId="0">
      <text>
        <r>
          <rPr>
            <sz val="10"/>
            <rFont val="Arial"/>
            <family val="2"/>
          </rPr>
          <t>8.355,96
31-12-11 23:45 - 01-01-13 00:00</t>
        </r>
      </text>
    </comment>
    <comment ref="J256" authorId="0" shapeId="0">
      <text>
        <r>
          <rPr>
            <sz val="10"/>
            <rFont val="Arial"/>
            <family val="2"/>
          </rPr>
          <t>23.012,54
31-12-09 23:45 - 01-01-11 00:00</t>
        </r>
      </text>
    </comment>
    <comment ref="K256" authorId="0" shapeId="0">
      <text>
        <r>
          <rPr>
            <sz val="10"/>
            <rFont val="Arial"/>
            <family val="2"/>
          </rPr>
          <t>23.334,60
31-12-10 23:45 - 01-01-12 00:00</t>
        </r>
      </text>
    </comment>
    <comment ref="L256" authorId="0" shapeId="0">
      <text>
        <r>
          <rPr>
            <sz val="10"/>
            <rFont val="Arial"/>
            <family val="2"/>
          </rPr>
          <t>23.077,88
31-12-11 23:45 - 01-01-13 00:00</t>
        </r>
      </text>
    </comment>
    <comment ref="I257" authorId="0" shapeId="0">
      <text>
        <r>
          <rPr>
            <sz val="10"/>
            <rFont val="Arial"/>
            <family val="2"/>
          </rPr>
          <t>10.840,85
31-12-08 23:45 - 01-01-10 00:00</t>
        </r>
      </text>
    </comment>
    <comment ref="J257" authorId="0" shapeId="0">
      <text>
        <r>
          <rPr>
            <sz val="10"/>
            <rFont val="Arial"/>
            <family val="2"/>
          </rPr>
          <t>10.627,32
31-12-09 23:45 - 01-01-11 00:00</t>
        </r>
      </text>
    </comment>
    <comment ref="K257" authorId="0" shapeId="0">
      <text>
        <r>
          <rPr>
            <sz val="10"/>
            <rFont val="Arial"/>
            <family val="2"/>
          </rPr>
          <t>11.681,31
31-12-10 23:45 - 01-01-12 00:00</t>
        </r>
      </text>
    </comment>
    <comment ref="L257" authorId="0" shapeId="0">
      <text>
        <r>
          <rPr>
            <sz val="10"/>
            <rFont val="Arial"/>
            <family val="2"/>
          </rPr>
          <t>11.711,82
31-12-11 23:45 - 01-01-13 00:00</t>
        </r>
      </text>
    </comment>
    <comment ref="I258" authorId="0" shapeId="0">
      <text>
        <r>
          <rPr>
            <sz val="10"/>
            <rFont val="Arial"/>
            <family val="2"/>
          </rPr>
          <t>15.778,09
31-12-08 23:45 - 01-01-10 00:00</t>
        </r>
      </text>
    </comment>
    <comment ref="J258" authorId="0" shapeId="0">
      <text>
        <r>
          <rPr>
            <sz val="10"/>
            <rFont val="Arial"/>
            <family val="2"/>
          </rPr>
          <t>16.022,02
31-12-09 23:45 - 01-01-11 00:00</t>
        </r>
      </text>
    </comment>
    <comment ref="K258" authorId="0" shapeId="0">
      <text>
        <r>
          <rPr>
            <sz val="10"/>
            <rFont val="Arial"/>
            <family val="2"/>
          </rPr>
          <t>15.893,90
31-12-10 23:45 - 01-01-12 00:00</t>
        </r>
      </text>
    </comment>
    <comment ref="L258" authorId="0" shapeId="0">
      <text>
        <r>
          <rPr>
            <sz val="10"/>
            <rFont val="Arial"/>
            <family val="2"/>
          </rPr>
          <t>16.112,42
31-12-11 23:45 - 01-01-13 00:00</t>
        </r>
      </text>
    </comment>
    <comment ref="I259" authorId="0" shapeId="0">
      <text>
        <r>
          <rPr>
            <sz val="10"/>
            <rFont val="Arial"/>
            <family val="2"/>
          </rPr>
          <t>22.632,31
31-12-08 23:45 - 01-01-10 00:00</t>
        </r>
      </text>
    </comment>
    <comment ref="J259" authorId="0" shapeId="0">
      <text>
        <r>
          <rPr>
            <sz val="10"/>
            <rFont val="Arial"/>
            <family val="2"/>
          </rPr>
          <t>23.194,98
31-12-09 23:45 - 01-01-11 00:00</t>
        </r>
      </text>
    </comment>
    <comment ref="K259" authorId="0" shapeId="0">
      <text>
        <r>
          <rPr>
            <sz val="10"/>
            <rFont val="Arial"/>
            <family val="2"/>
          </rPr>
          <t>21.772,01
31-12-10 23:45 - 01-01-12 00:00</t>
        </r>
      </text>
    </comment>
    <comment ref="L259" authorId="0" shapeId="0">
      <text>
        <r>
          <rPr>
            <sz val="10"/>
            <rFont val="Arial"/>
            <family val="2"/>
          </rPr>
          <t>21.587,42
31-12-11 23:45 - 01-01-13 00:00</t>
        </r>
      </text>
    </comment>
    <comment ref="I260" authorId="0" shapeId="0">
      <text>
        <r>
          <rPr>
            <sz val="10"/>
            <rFont val="Arial"/>
            <family val="2"/>
          </rPr>
          <t>13.410,97
31-12-08 23:45 - 01-01-10 00:00</t>
        </r>
      </text>
    </comment>
    <comment ref="J260" authorId="0" shapeId="0">
      <text>
        <r>
          <rPr>
            <sz val="10"/>
            <rFont val="Arial"/>
            <family val="2"/>
          </rPr>
          <t>19.647,51
31-12-09 23:45 - 01-01-11 00:00</t>
        </r>
      </text>
    </comment>
    <comment ref="K260" authorId="0" shapeId="0">
      <text>
        <r>
          <rPr>
            <sz val="10"/>
            <rFont val="Arial"/>
            <family val="2"/>
          </rPr>
          <t>16.205,68
31-12-10 23:45 - 01-01-12 00:00</t>
        </r>
      </text>
    </comment>
    <comment ref="L260" authorId="0" shapeId="0">
      <text>
        <r>
          <rPr>
            <sz val="10"/>
            <rFont val="Arial"/>
            <family val="2"/>
          </rPr>
          <t>13.851,65
31-12-11 23:45 - 01-01-13 00:00</t>
        </r>
      </text>
    </comment>
    <comment ref="I261" authorId="0" shapeId="0">
      <text>
        <r>
          <rPr>
            <sz val="10"/>
            <rFont val="Arial"/>
            <family val="2"/>
          </rPr>
          <t>28.216,04
31-12-08 23:45 - 01-01-10 00:00</t>
        </r>
      </text>
    </comment>
    <comment ref="J261" authorId="0" shapeId="0">
      <text>
        <r>
          <rPr>
            <sz val="10"/>
            <rFont val="Arial"/>
            <family val="2"/>
          </rPr>
          <t>27.954,31
31-12-09 23:45 - 01-01-11 00:00</t>
        </r>
      </text>
    </comment>
    <comment ref="K261" authorId="0" shapeId="0">
      <text>
        <r>
          <rPr>
            <sz val="10"/>
            <rFont val="Arial"/>
            <family val="2"/>
          </rPr>
          <t>26.069,72
31-12-10 23:45 - 01-01-12 00:00</t>
        </r>
      </text>
    </comment>
    <comment ref="L261" authorId="0" shapeId="0">
      <text>
        <r>
          <rPr>
            <sz val="10"/>
            <rFont val="Arial"/>
            <family val="2"/>
          </rPr>
          <t>26.086,35
31-12-11 23:45 - 01-01-13 00:00</t>
        </r>
      </text>
    </comment>
    <comment ref="I262" authorId="0" shapeId="0">
      <text>
        <r>
          <rPr>
            <sz val="10"/>
            <rFont val="Arial"/>
            <family val="2"/>
          </rPr>
          <t>36.557,72
31-12-08 23:45 - 01-01-10 00:00</t>
        </r>
      </text>
    </comment>
    <comment ref="J262" authorId="0" shapeId="0">
      <text>
        <r>
          <rPr>
            <sz val="10"/>
            <rFont val="Arial"/>
            <family val="2"/>
          </rPr>
          <t>36.078,61
31-12-09 23:45 - 01-01-11 00:00</t>
        </r>
      </text>
    </comment>
    <comment ref="K262" authorId="0" shapeId="0">
      <text>
        <r>
          <rPr>
            <sz val="10"/>
            <rFont val="Arial"/>
            <family val="2"/>
          </rPr>
          <t>36.665,10
31-12-10 23:45 - 01-01-12 00:00</t>
        </r>
      </text>
    </comment>
    <comment ref="L262" authorId="0" shapeId="0">
      <text>
        <r>
          <rPr>
            <sz val="10"/>
            <rFont val="Arial"/>
            <family val="2"/>
          </rPr>
          <t>38.483,32
31-12-11 23:45 - 01-01-13 00:00</t>
        </r>
      </text>
    </comment>
    <comment ref="I263" authorId="0" shapeId="0">
      <text>
        <r>
          <rPr>
            <sz val="10"/>
            <rFont val="Arial"/>
            <family val="2"/>
          </rPr>
          <t>15.992,14
31-12-08 23:45 - 01-01-10 00:00</t>
        </r>
      </text>
    </comment>
    <comment ref="J263" authorId="0" shapeId="0">
      <text>
        <r>
          <rPr>
            <sz val="10"/>
            <rFont val="Arial"/>
            <family val="2"/>
          </rPr>
          <t>15.643,52
31-12-09 23:45 - 01-01-11 00:00</t>
        </r>
      </text>
    </comment>
    <comment ref="K263" authorId="0" shapeId="0">
      <text>
        <r>
          <rPr>
            <sz val="10"/>
            <rFont val="Arial"/>
            <family val="2"/>
          </rPr>
          <t>14.502,46
31-12-10 23:45 - 01-01-12 00:00</t>
        </r>
      </text>
    </comment>
    <comment ref="L263" authorId="0" shapeId="0">
      <text>
        <r>
          <rPr>
            <sz val="10"/>
            <rFont val="Arial"/>
            <family val="2"/>
          </rPr>
          <t>12.394,74
31-12-11 23:45 - 01-01-13 00:00</t>
        </r>
      </text>
    </comment>
    <comment ref="K264" authorId="0" shapeId="0">
      <text>
        <r>
          <rPr>
            <sz val="10"/>
            <rFont val="Arial"/>
            <family val="2"/>
          </rPr>
          <t>49.343,93
31-12-10 23:45 - 01-01-12 00:00</t>
        </r>
      </text>
    </comment>
    <comment ref="L264" authorId="0" shapeId="0">
      <text>
        <r>
          <rPr>
            <sz val="10"/>
            <rFont val="Arial"/>
            <family val="2"/>
          </rPr>
          <t>54.940,48
31-12-11 23:45 - 01-01-13 00:00</t>
        </r>
      </text>
    </comment>
    <comment ref="I265" authorId="0" shapeId="0">
      <text>
        <r>
          <rPr>
            <sz val="10"/>
            <rFont val="Arial"/>
            <family val="2"/>
          </rPr>
          <t>10.911,23
31-12-08 23:45 - 01-01-10 00:00</t>
        </r>
      </text>
    </comment>
    <comment ref="J265" authorId="0" shapeId="0">
      <text>
        <r>
          <rPr>
            <sz val="10"/>
            <rFont val="Arial"/>
            <family val="2"/>
          </rPr>
          <t>10.840,40
31-12-09 23:45 - 01-01-11 00:00</t>
        </r>
      </text>
    </comment>
    <comment ref="K265" authorId="0" shapeId="0">
      <text>
        <r>
          <rPr>
            <sz val="10"/>
            <rFont val="Arial"/>
            <family val="2"/>
          </rPr>
          <t>10.435,69
31-12-10 23:45 - 01-01-12 00:00</t>
        </r>
      </text>
    </comment>
    <comment ref="L265" authorId="0" shapeId="0">
      <text>
        <r>
          <rPr>
            <sz val="10"/>
            <rFont val="Arial"/>
            <family val="2"/>
          </rPr>
          <t>10.178,49
31-12-11 23:45 - 01-01-13 00:00</t>
        </r>
      </text>
    </comment>
    <comment ref="I266" authorId="0" shapeId="0">
      <text>
        <r>
          <rPr>
            <sz val="10"/>
            <rFont val="Arial"/>
            <family val="2"/>
          </rPr>
          <t>3.176,51
31-12-08 23:45 - 06-01-10 00:15</t>
        </r>
      </text>
    </comment>
    <comment ref="J266" authorId="0" shapeId="0">
      <text>
        <r>
          <rPr>
            <sz val="10"/>
            <rFont val="Arial"/>
            <family val="2"/>
          </rPr>
          <t>3.604,46
31-12-09 22:00 - 01-01-11 00:00</t>
        </r>
      </text>
    </comment>
    <comment ref="K266" authorId="0" shapeId="0">
      <text>
        <r>
          <rPr>
            <sz val="10"/>
            <rFont val="Arial"/>
            <family val="2"/>
          </rPr>
          <t>3.477,96
31-12-10 23:45 - 01-01-12 00:00</t>
        </r>
      </text>
    </comment>
    <comment ref="L266" authorId="0" shapeId="0">
      <text>
        <r>
          <rPr>
            <sz val="10"/>
            <rFont val="Arial"/>
            <family val="2"/>
          </rPr>
          <t>3.186,19
31-12-11 23:45 - 01-01-13 00:00</t>
        </r>
      </text>
    </comment>
    <comment ref="J267" authorId="0" shapeId="0">
      <text>
        <r>
          <rPr>
            <sz val="10"/>
            <rFont val="Arial"/>
            <family val="2"/>
          </rPr>
          <t>14.560,52
31-12-09 23:45 - 01-01-11 00:00</t>
        </r>
      </text>
    </comment>
    <comment ref="K267" authorId="0" shapeId="0">
      <text>
        <r>
          <rPr>
            <sz val="10"/>
            <rFont val="Arial"/>
            <family val="2"/>
          </rPr>
          <t>12.796,08
31-12-10 23:45 - 01-01-12 00:00</t>
        </r>
      </text>
    </comment>
    <comment ref="L267" authorId="0" shapeId="0">
      <text>
        <r>
          <rPr>
            <sz val="10"/>
            <rFont val="Arial"/>
            <family val="2"/>
          </rPr>
          <t>11.637,14
31-12-11 23:45 - 01-01-13 00:00</t>
        </r>
      </text>
    </comment>
    <comment ref="I268" authorId="0" shapeId="0">
      <text>
        <r>
          <rPr>
            <sz val="10"/>
            <rFont val="Arial"/>
            <family val="2"/>
          </rPr>
          <t>4.902,03
31-12-08 23:45 - 01-01-10 00:00</t>
        </r>
      </text>
    </comment>
    <comment ref="J268" authorId="0" shapeId="0">
      <text>
        <r>
          <rPr>
            <sz val="10"/>
            <rFont val="Arial"/>
            <family val="2"/>
          </rPr>
          <t>4.605,65
31-12-09 23:45 - 01-01-11 00:00</t>
        </r>
      </text>
    </comment>
    <comment ref="K268" authorId="0" shapeId="0">
      <text>
        <r>
          <rPr>
            <sz val="10"/>
            <rFont val="Arial"/>
            <family val="2"/>
          </rPr>
          <t>4.750,12
31-12-10 23:45 - 01-01-12 00:00</t>
        </r>
      </text>
    </comment>
    <comment ref="L268" authorId="0" shapeId="0">
      <text>
        <r>
          <rPr>
            <sz val="10"/>
            <rFont val="Arial"/>
            <family val="2"/>
          </rPr>
          <t>5.228,82
31-12-11 23:45 - 01-01-13 00:00</t>
        </r>
      </text>
    </comment>
    <comment ref="I269" authorId="0" shapeId="0">
      <text>
        <r>
          <rPr>
            <sz val="10"/>
            <rFont val="Arial"/>
            <family val="2"/>
          </rPr>
          <t>10.422,92
31-12-08 23:45 - 01-01-10 00:00</t>
        </r>
      </text>
    </comment>
    <comment ref="J269" authorId="0" shapeId="0">
      <text>
        <r>
          <rPr>
            <sz val="10"/>
            <rFont val="Arial"/>
            <family val="2"/>
          </rPr>
          <t>10.848,17
31-12-09 23:45 - 01-01-11 00:00</t>
        </r>
      </text>
    </comment>
    <comment ref="K269" authorId="0" shapeId="0">
      <text>
        <r>
          <rPr>
            <sz val="10"/>
            <rFont val="Arial"/>
            <family val="2"/>
          </rPr>
          <t>9.531,69
31-12-10 23:45 - 01-01-12 00:00</t>
        </r>
      </text>
    </comment>
    <comment ref="L269" authorId="0" shapeId="0">
      <text>
        <r>
          <rPr>
            <sz val="10"/>
            <rFont val="Arial"/>
            <family val="2"/>
          </rPr>
          <t>9.595,18
31-12-11 23:45 - 01-01-13 00:00</t>
        </r>
      </text>
    </comment>
    <comment ref="I270" authorId="0" shapeId="0">
      <text>
        <r>
          <rPr>
            <sz val="10"/>
            <rFont val="Arial"/>
            <family val="2"/>
          </rPr>
          <t>8.832,83
31-12-08 23:45 - 01-01-10 00:00</t>
        </r>
      </text>
    </comment>
    <comment ref="J270" authorId="0" shapeId="0">
      <text>
        <r>
          <rPr>
            <sz val="10"/>
            <rFont val="Arial"/>
            <family val="2"/>
          </rPr>
          <t>8.872,32
31-12-09 23:45 - 01-01-11 00:00</t>
        </r>
      </text>
    </comment>
    <comment ref="K270" authorId="0" shapeId="0">
      <text>
        <r>
          <rPr>
            <sz val="10"/>
            <rFont val="Arial"/>
            <family val="2"/>
          </rPr>
          <t>8.244,97
31-12-10 23:45 - 01-01-12 00:00</t>
        </r>
      </text>
    </comment>
    <comment ref="L270" authorId="0" shapeId="0">
      <text>
        <r>
          <rPr>
            <sz val="10"/>
            <rFont val="Arial"/>
            <family val="2"/>
          </rPr>
          <t>7.026,58
31-12-11 23:45 - 01-01-13 00:00</t>
        </r>
      </text>
    </comment>
    <comment ref="K271" authorId="0" shapeId="0">
      <text>
        <r>
          <rPr>
            <sz val="10"/>
            <rFont val="Arial"/>
            <family val="2"/>
          </rPr>
          <t>16.589,18
31-12-10 23:45 - 01-01-12 00:00</t>
        </r>
      </text>
    </comment>
    <comment ref="L271" authorId="0" shapeId="0">
      <text>
        <r>
          <rPr>
            <sz val="10"/>
            <rFont val="Arial"/>
            <family val="2"/>
          </rPr>
          <t>16.383,32
31-12-11 23:45 - 01-01-13 00:00</t>
        </r>
      </text>
    </comment>
    <comment ref="I272" authorId="0" shapeId="0">
      <text>
        <r>
          <rPr>
            <sz val="10"/>
            <rFont val="Arial"/>
            <family val="2"/>
          </rPr>
          <t>7.599,59
31-12-08 23:45 - 01-01-10 00:00</t>
        </r>
      </text>
    </comment>
    <comment ref="J272" authorId="0" shapeId="0">
      <text>
        <r>
          <rPr>
            <sz val="10"/>
            <rFont val="Arial"/>
            <family val="2"/>
          </rPr>
          <t>7.652,85
31-12-09 23:45 - 01-01-11 00:00</t>
        </r>
      </text>
    </comment>
    <comment ref="K272" authorId="0" shapeId="0">
      <text>
        <r>
          <rPr>
            <sz val="10"/>
            <rFont val="Arial"/>
            <family val="2"/>
          </rPr>
          <t>7.796,83
31-12-10 23:45 - 01-01-12 00:00</t>
        </r>
      </text>
    </comment>
    <comment ref="L272" authorId="0" shapeId="0">
      <text>
        <r>
          <rPr>
            <sz val="10"/>
            <rFont val="Arial"/>
            <family val="2"/>
          </rPr>
          <t>8.124,39
31-12-11 23:45 - 01-01-13 00:00</t>
        </r>
      </text>
    </comment>
    <comment ref="I273" authorId="0" shapeId="0">
      <text>
        <r>
          <rPr>
            <sz val="10"/>
            <rFont val="Arial"/>
            <family val="2"/>
          </rPr>
          <t>22.397,32
31-12-08 23:45 - 01-01-10 00:00</t>
        </r>
      </text>
    </comment>
    <comment ref="J273" authorId="0" shapeId="0">
      <text>
        <r>
          <rPr>
            <sz val="10"/>
            <rFont val="Arial"/>
            <family val="2"/>
          </rPr>
          <t>23.387,76
31-12-09 23:45 - 01-01-11 00:00</t>
        </r>
      </text>
    </comment>
    <comment ref="K273" authorId="0" shapeId="0">
      <text>
        <r>
          <rPr>
            <sz val="10"/>
            <rFont val="Arial"/>
            <family val="2"/>
          </rPr>
          <t>23.220,42
31-12-10 23:45 - 01-01-12 00:00</t>
        </r>
      </text>
    </comment>
    <comment ref="L273" authorId="0" shapeId="0">
      <text>
        <r>
          <rPr>
            <sz val="10"/>
            <rFont val="Arial"/>
            <family val="2"/>
          </rPr>
          <t>23.951,76
31-12-11 23:45 - 01-01-13 00:00</t>
        </r>
      </text>
    </comment>
    <comment ref="I274" authorId="0" shapeId="0">
      <text>
        <r>
          <rPr>
            <sz val="10"/>
            <rFont val="Arial"/>
            <family val="2"/>
          </rPr>
          <t>12.645,88
31-12-08 23:45 - 01-01-10 00:00</t>
        </r>
      </text>
    </comment>
    <comment ref="J274" authorId="0" shapeId="0">
      <text>
        <r>
          <rPr>
            <sz val="10"/>
            <rFont val="Arial"/>
            <family val="2"/>
          </rPr>
          <t>12.466,31
31-12-09 23:45 - 01-01-11 00:00</t>
        </r>
      </text>
    </comment>
    <comment ref="K274" authorId="0" shapeId="0">
      <text>
        <r>
          <rPr>
            <sz val="10"/>
            <rFont val="Arial"/>
            <family val="2"/>
          </rPr>
          <t>11.967,75
31-12-10 23:45 - 01-01-12 00:00</t>
        </r>
      </text>
    </comment>
    <comment ref="L274" authorId="0" shapeId="0">
      <text>
        <r>
          <rPr>
            <sz val="10"/>
            <rFont val="Arial"/>
            <family val="2"/>
          </rPr>
          <t>12.062,94
31-12-11 23:45 - 01-01-13 00:00</t>
        </r>
      </text>
    </comment>
    <comment ref="J275" authorId="0" shapeId="0">
      <text>
        <r>
          <rPr>
            <sz val="10"/>
            <rFont val="Arial"/>
            <family val="2"/>
          </rPr>
          <t>10.452,62
31-12-09 23:45 - 01-01-11 00:00</t>
        </r>
      </text>
    </comment>
    <comment ref="K275" authorId="0" shapeId="0">
      <text>
        <r>
          <rPr>
            <sz val="10"/>
            <rFont val="Arial"/>
            <family val="2"/>
          </rPr>
          <t>9.449,45
31-12-10 23:45 - 01-01-12 00:00</t>
        </r>
      </text>
    </comment>
    <comment ref="L275" authorId="0" shapeId="0">
      <text>
        <r>
          <rPr>
            <sz val="10"/>
            <rFont val="Arial"/>
            <family val="2"/>
          </rPr>
          <t>8.651,45
31-12-11 23:45 - 01-01-13 00:00</t>
        </r>
      </text>
    </comment>
    <comment ref="J276" authorId="0" shapeId="0">
      <text>
        <r>
          <rPr>
            <sz val="10"/>
            <rFont val="Arial"/>
            <family val="2"/>
          </rPr>
          <t>9.942,19
31-12-09 23:45 - 01-01-11 00:00</t>
        </r>
      </text>
    </comment>
    <comment ref="K276" authorId="0" shapeId="0">
      <text>
        <r>
          <rPr>
            <sz val="10"/>
            <rFont val="Arial"/>
            <family val="2"/>
          </rPr>
          <t>9.514,52
31-12-10 23:45 - 01-01-12 00:00</t>
        </r>
      </text>
    </comment>
    <comment ref="L276" authorId="0" shapeId="0">
      <text>
        <r>
          <rPr>
            <sz val="10"/>
            <rFont val="Arial"/>
            <family val="2"/>
          </rPr>
          <t>10.003,06
31-12-11 23:45 - 01-01-13 00:00</t>
        </r>
      </text>
    </comment>
    <comment ref="I277" authorId="0" shapeId="0">
      <text>
        <r>
          <rPr>
            <sz val="10"/>
            <rFont val="Arial"/>
            <family val="2"/>
          </rPr>
          <t>5.415,69
31-12-08 23:45 - 01-01-10 00:00</t>
        </r>
      </text>
    </comment>
    <comment ref="J277" authorId="0" shapeId="0">
      <text>
        <r>
          <rPr>
            <sz val="10"/>
            <rFont val="Arial"/>
            <family val="2"/>
          </rPr>
          <t>5.549,58
31-12-09 23:45 - 01-01-11 00:00</t>
        </r>
      </text>
    </comment>
    <comment ref="K277" authorId="0" shapeId="0">
      <text>
        <r>
          <rPr>
            <sz val="10"/>
            <rFont val="Arial"/>
            <family val="2"/>
          </rPr>
          <t>5.485,72
31-12-10 23:45 - 01-01-12 00:00</t>
        </r>
      </text>
    </comment>
    <comment ref="L277" authorId="0" shapeId="0">
      <text>
        <r>
          <rPr>
            <sz val="10"/>
            <rFont val="Arial"/>
            <family val="2"/>
          </rPr>
          <t>5.696,07
31-12-11 23:45 - 01-01-13 00:00</t>
        </r>
      </text>
    </comment>
    <comment ref="I278" authorId="0" shapeId="0">
      <text>
        <r>
          <rPr>
            <sz val="10"/>
            <rFont val="Arial"/>
            <family val="2"/>
          </rPr>
          <t>13.561,42
31-12-08 23:45 - 01-01-10 00:00</t>
        </r>
      </text>
    </comment>
    <comment ref="J278" authorId="0" shapeId="0">
      <text>
        <r>
          <rPr>
            <sz val="10"/>
            <rFont val="Arial"/>
            <family val="2"/>
          </rPr>
          <t>13.427,38
31-12-09 23:45 - 01-01-11 00:00</t>
        </r>
      </text>
    </comment>
    <comment ref="K278" authorId="0" shapeId="0">
      <text>
        <r>
          <rPr>
            <sz val="10"/>
            <rFont val="Arial"/>
            <family val="2"/>
          </rPr>
          <t>14.572,88
31-12-10 23:45 - 01-01-12 00:00</t>
        </r>
      </text>
    </comment>
    <comment ref="L278" authorId="0" shapeId="0">
      <text>
        <r>
          <rPr>
            <sz val="10"/>
            <rFont val="Arial"/>
            <family val="2"/>
          </rPr>
          <t>15.084,63
31-12-11 23:45 - 01-01-13 00:00</t>
        </r>
      </text>
    </comment>
    <comment ref="I279" authorId="0" shapeId="0">
      <text>
        <r>
          <rPr>
            <sz val="10"/>
            <rFont val="Arial"/>
            <family val="2"/>
          </rPr>
          <t>29.905,67
31-12-08 23:45 - 01-01-10 00:00</t>
        </r>
      </text>
    </comment>
    <comment ref="J279" authorId="0" shapeId="0">
      <text>
        <r>
          <rPr>
            <sz val="10"/>
            <rFont val="Arial"/>
            <family val="2"/>
          </rPr>
          <t>29.436,35
31-12-09 23:45 - 01-01-11 00:00</t>
        </r>
      </text>
    </comment>
    <comment ref="K279" authorId="0" shapeId="0">
      <text>
        <r>
          <rPr>
            <sz val="10"/>
            <rFont val="Arial"/>
            <family val="2"/>
          </rPr>
          <t>29.334,47
31-12-10 23:45 - 01-01-12 00:00</t>
        </r>
      </text>
    </comment>
    <comment ref="L279" authorId="0" shapeId="0">
      <text>
        <r>
          <rPr>
            <sz val="10"/>
            <rFont val="Arial"/>
            <family val="2"/>
          </rPr>
          <t>30.109,55
31-12-11 23:45 - 01-01-13 00:00</t>
        </r>
      </text>
    </comment>
    <comment ref="K280" authorId="0" shapeId="0">
      <text>
        <r>
          <rPr>
            <sz val="10"/>
            <rFont val="Arial"/>
            <family val="2"/>
          </rPr>
          <t>17.865,68
31-12-10 23:45 - 01-01-12 00:00</t>
        </r>
      </text>
    </comment>
    <comment ref="L280" authorId="0" shapeId="0">
      <text>
        <r>
          <rPr>
            <sz val="10"/>
            <rFont val="Arial"/>
            <family val="2"/>
          </rPr>
          <t>18.121,89
31-12-11 23:45 - 01-01-13 00:00</t>
        </r>
      </text>
    </comment>
    <comment ref="J281" authorId="0" shapeId="0">
      <text>
        <r>
          <rPr>
            <sz val="10"/>
            <rFont val="Arial"/>
            <family val="2"/>
          </rPr>
          <t>13.446,96
31-12-09 23:45 - 01-01-11 00:00</t>
        </r>
      </text>
    </comment>
    <comment ref="K281" authorId="0" shapeId="0">
      <text>
        <r>
          <rPr>
            <sz val="10"/>
            <rFont val="Arial"/>
            <family val="2"/>
          </rPr>
          <t>12.758,28
31-12-10 23:45 - 01-01-12 00:00</t>
        </r>
      </text>
    </comment>
    <comment ref="L281" authorId="0" shapeId="0">
      <text>
        <r>
          <rPr>
            <sz val="10"/>
            <rFont val="Arial"/>
            <family val="2"/>
          </rPr>
          <t>12.460,19
31-12-11 23:45 - 01-01-13 00:00</t>
        </r>
      </text>
    </comment>
    <comment ref="I282" authorId="0" shapeId="0">
      <text>
        <r>
          <rPr>
            <sz val="10"/>
            <rFont val="Arial"/>
            <family val="2"/>
          </rPr>
          <t>20.572,58
31-12-08 23:45 - 01-01-10 00:00</t>
        </r>
      </text>
    </comment>
    <comment ref="J282" authorId="0" shapeId="0">
      <text>
        <r>
          <rPr>
            <sz val="10"/>
            <rFont val="Arial"/>
            <family val="2"/>
          </rPr>
          <t>20.685,20
31-12-09 23:45 - 01-01-11 00:00</t>
        </r>
      </text>
    </comment>
    <comment ref="K282" authorId="0" shapeId="0">
      <text>
        <r>
          <rPr>
            <sz val="10"/>
            <rFont val="Arial"/>
            <family val="2"/>
          </rPr>
          <t>20.235,55
31-12-10 23:45 - 01-01-12 00:00</t>
        </r>
      </text>
    </comment>
    <comment ref="L282" authorId="0" shapeId="0">
      <text>
        <r>
          <rPr>
            <sz val="10"/>
            <rFont val="Arial"/>
            <family val="2"/>
          </rPr>
          <t>21.016,16
31-12-11 23:45 - 01-01-13 00:00</t>
        </r>
      </text>
    </comment>
    <comment ref="I283" authorId="0" shapeId="0">
      <text>
        <r>
          <rPr>
            <sz val="10"/>
            <rFont val="Arial"/>
            <family val="2"/>
          </rPr>
          <t>23.038,99
31-12-08 23:45 - 01-01-10 00:00</t>
        </r>
      </text>
    </comment>
    <comment ref="J283" authorId="0" shapeId="0">
      <text>
        <r>
          <rPr>
            <sz val="10"/>
            <rFont val="Arial"/>
            <family val="2"/>
          </rPr>
          <t>23.729,11
31-12-09 23:45 - 01-01-11 00:00</t>
        </r>
      </text>
    </comment>
    <comment ref="K283" authorId="0" shapeId="0">
      <text>
        <r>
          <rPr>
            <sz val="10"/>
            <rFont val="Arial"/>
            <family val="2"/>
          </rPr>
          <t>23.391,56
31-12-10 23:45 - 01-01-12 00:00</t>
        </r>
      </text>
    </comment>
    <comment ref="L283" authorId="0" shapeId="0">
      <text>
        <r>
          <rPr>
            <sz val="10"/>
            <rFont val="Arial"/>
            <family val="2"/>
          </rPr>
          <t>24.952,76
31-12-11 23:45 - 01-01-13 00:00</t>
        </r>
      </text>
    </comment>
    <comment ref="I284" authorId="0" shapeId="0">
      <text>
        <r>
          <rPr>
            <sz val="10"/>
            <rFont val="Arial"/>
            <family val="2"/>
          </rPr>
          <t>28.004,94
31-12-08 23:45 - 01-01-10 00:00</t>
        </r>
      </text>
    </comment>
    <comment ref="J284" authorId="0" shapeId="0">
      <text>
        <r>
          <rPr>
            <sz val="10"/>
            <rFont val="Arial"/>
            <family val="2"/>
          </rPr>
          <t>28.007,52
31-12-09 23:45 - 01-01-11 00:00</t>
        </r>
      </text>
    </comment>
    <comment ref="K284" authorId="0" shapeId="0">
      <text>
        <r>
          <rPr>
            <sz val="10"/>
            <rFont val="Arial"/>
            <family val="2"/>
          </rPr>
          <t>26.824,70
31-12-10 23:45 - 01-01-12 00:00</t>
        </r>
      </text>
    </comment>
    <comment ref="L284" authorId="0" shapeId="0">
      <text>
        <r>
          <rPr>
            <sz val="10"/>
            <rFont val="Arial"/>
            <family val="2"/>
          </rPr>
          <t>23.410,37
31-12-11 23:45 - 01-01-13 00:00</t>
        </r>
      </text>
    </comment>
    <comment ref="I285" authorId="0" shapeId="0">
      <text>
        <r>
          <rPr>
            <sz val="10"/>
            <rFont val="Arial"/>
            <family val="2"/>
          </rPr>
          <t>16.285,30
31-12-08 23:45 - 01-01-10 00:00</t>
        </r>
      </text>
    </comment>
    <comment ref="J285" authorId="0" shapeId="0">
      <text>
        <r>
          <rPr>
            <sz val="10"/>
            <rFont val="Arial"/>
            <family val="2"/>
          </rPr>
          <t>17.047,92
31-12-09 23:45 - 01-01-11 00:00</t>
        </r>
      </text>
    </comment>
    <comment ref="K285" authorId="0" shapeId="0">
      <text>
        <r>
          <rPr>
            <sz val="10"/>
            <rFont val="Arial"/>
            <family val="2"/>
          </rPr>
          <t>17.225,01
31-12-10 23:45 - 01-01-12 00:00</t>
        </r>
      </text>
    </comment>
    <comment ref="L285" authorId="0" shapeId="0">
      <text>
        <r>
          <rPr>
            <sz val="10"/>
            <rFont val="Arial"/>
            <family val="2"/>
          </rPr>
          <t>16.350,41
31-12-11 23:45 - 01-01-13 00:00</t>
        </r>
      </text>
    </comment>
    <comment ref="K286" authorId="0" shapeId="0">
      <text>
        <r>
          <rPr>
            <sz val="10"/>
            <rFont val="Arial"/>
            <family val="2"/>
          </rPr>
          <t>22.285,52
31-12-10 23:45 - 01-01-12 00:00</t>
        </r>
      </text>
    </comment>
    <comment ref="L286" authorId="0" shapeId="0">
      <text>
        <r>
          <rPr>
            <sz val="10"/>
            <rFont val="Arial"/>
            <family val="2"/>
          </rPr>
          <t>23.016,03
31-12-11 23:45 - 01-01-13 00:00</t>
        </r>
      </text>
    </comment>
    <comment ref="I287" authorId="0" shapeId="0">
      <text>
        <r>
          <rPr>
            <sz val="10"/>
            <rFont val="Arial"/>
            <family val="2"/>
          </rPr>
          <t>23.826,28
31-12-08 23:45 - 01-01-10 00:00</t>
        </r>
      </text>
    </comment>
    <comment ref="J287" authorId="0" shapeId="0">
      <text>
        <r>
          <rPr>
            <sz val="10"/>
            <rFont val="Arial"/>
            <family val="2"/>
          </rPr>
          <t>23.901,66
31-12-09 23:45 - 01-01-11 00:00</t>
        </r>
      </text>
    </comment>
    <comment ref="K287" authorId="0" shapeId="0">
      <text>
        <r>
          <rPr>
            <sz val="10"/>
            <rFont val="Arial"/>
            <family val="2"/>
          </rPr>
          <t>23.024,85
31-12-10 23:45 - 01-01-12 00:00</t>
        </r>
      </text>
    </comment>
    <comment ref="L287" authorId="0" shapeId="0">
      <text>
        <r>
          <rPr>
            <sz val="10"/>
            <rFont val="Arial"/>
            <family val="2"/>
          </rPr>
          <t>23.693,22
31-12-11 23:45 - 01-01-13 00:00</t>
        </r>
      </text>
    </comment>
    <comment ref="I288" authorId="0" shapeId="0">
      <text>
        <r>
          <rPr>
            <sz val="10"/>
            <rFont val="Arial"/>
            <family val="2"/>
          </rPr>
          <t>13.900,16
31-12-08 23:45 - 01-01-10 00:00</t>
        </r>
      </text>
    </comment>
    <comment ref="J288" authorId="0" shapeId="0">
      <text>
        <r>
          <rPr>
            <sz val="10"/>
            <rFont val="Arial"/>
            <family val="2"/>
          </rPr>
          <t>13.749,45
31-12-09 23:45 - 01-01-11 00:00</t>
        </r>
      </text>
    </comment>
    <comment ref="K288" authorId="0" shapeId="0">
      <text>
        <r>
          <rPr>
            <sz val="10"/>
            <rFont val="Arial"/>
            <family val="2"/>
          </rPr>
          <t>13.869,77
31-12-10 23:45 - 01-01-12 00:00</t>
        </r>
      </text>
    </comment>
    <comment ref="L288" authorId="0" shapeId="0">
      <text>
        <r>
          <rPr>
            <sz val="10"/>
            <rFont val="Arial"/>
            <family val="2"/>
          </rPr>
          <t>15.424,63
31-12-11 23:45 - 01-01-13 00:00</t>
        </r>
      </text>
    </comment>
    <comment ref="K289" authorId="0" shapeId="0">
      <text>
        <r>
          <rPr>
            <sz val="10"/>
            <rFont val="Arial"/>
            <family val="2"/>
          </rPr>
          <t>11.977,42
31-12-10 23:45 - 01-01-12 00:00</t>
        </r>
      </text>
    </comment>
    <comment ref="L289" authorId="0" shapeId="0">
      <text>
        <r>
          <rPr>
            <sz val="10"/>
            <rFont val="Arial"/>
            <family val="2"/>
          </rPr>
          <t>13.102,97
31-12-11 23:45 - 01-01-13 00:00</t>
        </r>
      </text>
    </comment>
    <comment ref="J290" authorId="0" shapeId="0">
      <text>
        <r>
          <rPr>
            <sz val="10"/>
            <rFont val="Arial"/>
            <family val="2"/>
          </rPr>
          <t>18.339,39
31-12-09 23:45 - 01-01-11 00:00</t>
        </r>
      </text>
    </comment>
    <comment ref="K290" authorId="0" shapeId="0">
      <text>
        <r>
          <rPr>
            <sz val="10"/>
            <rFont val="Arial"/>
            <family val="2"/>
          </rPr>
          <t>17.797,31
31-12-10 23:45 - 01-01-12 00:00</t>
        </r>
      </text>
    </comment>
    <comment ref="L290" authorId="0" shapeId="0">
      <text>
        <r>
          <rPr>
            <sz val="10"/>
            <rFont val="Arial"/>
            <family val="2"/>
          </rPr>
          <t>18.156,19
31-12-11 23:45 - 01-01-13 00:00</t>
        </r>
      </text>
    </comment>
    <comment ref="I291" authorId="0" shapeId="0">
      <text>
        <r>
          <rPr>
            <sz val="10"/>
            <rFont val="Arial"/>
            <family val="2"/>
          </rPr>
          <t>19.385,14
31-12-08 23:45 - 01-01-10 00:00</t>
        </r>
      </text>
    </comment>
    <comment ref="J291" authorId="0" shapeId="0">
      <text>
        <r>
          <rPr>
            <sz val="10"/>
            <rFont val="Arial"/>
            <family val="2"/>
          </rPr>
          <t>20.424,08
31-12-09 23:45 - 01-01-11 00:00</t>
        </r>
      </text>
    </comment>
    <comment ref="K291" authorId="0" shapeId="0">
      <text>
        <r>
          <rPr>
            <sz val="10"/>
            <rFont val="Arial"/>
            <family val="2"/>
          </rPr>
          <t>17.889,45
31-12-10 23:45 - 01-01-12 00:00</t>
        </r>
      </text>
    </comment>
    <comment ref="L291" authorId="0" shapeId="0">
      <text>
        <r>
          <rPr>
            <sz val="10"/>
            <rFont val="Arial"/>
            <family val="2"/>
          </rPr>
          <t>17.185,31
31-12-11 23:45 - 01-01-13 00:00</t>
        </r>
      </text>
    </comment>
    <comment ref="J292" authorId="0" shapeId="0">
      <text>
        <r>
          <rPr>
            <sz val="10"/>
            <rFont val="Arial"/>
            <family val="2"/>
          </rPr>
          <t>11.706,59
31-12-09 23:45 - 01-01-11 00:00</t>
        </r>
      </text>
    </comment>
    <comment ref="K292" authorId="0" shapeId="0">
      <text>
        <r>
          <rPr>
            <sz val="10"/>
            <rFont val="Arial"/>
            <family val="2"/>
          </rPr>
          <t>10.805,84
31-12-10 23:45 - 01-01-12 00:00</t>
        </r>
      </text>
    </comment>
    <comment ref="L292" authorId="0" shapeId="0">
      <text>
        <r>
          <rPr>
            <sz val="10"/>
            <rFont val="Arial"/>
            <family val="2"/>
          </rPr>
          <t>11.712,15
31-12-11 23:45 - 01-01-13 00:00</t>
        </r>
      </text>
    </comment>
    <comment ref="J294" authorId="0" shapeId="0">
      <text>
        <r>
          <rPr>
            <sz val="10"/>
            <rFont val="Arial"/>
            <family val="2"/>
          </rPr>
          <t>12.315,52
31-12-09 23:45 - 01-01-11 00:00</t>
        </r>
      </text>
    </comment>
    <comment ref="K294" authorId="0" shapeId="0">
      <text>
        <r>
          <rPr>
            <sz val="10"/>
            <rFont val="Arial"/>
            <family val="2"/>
          </rPr>
          <t>16.509,34
31-12-10 23:45 - 01-01-12 00:00</t>
        </r>
      </text>
    </comment>
    <comment ref="L294" authorId="0" shapeId="0">
      <text>
        <r>
          <rPr>
            <sz val="10"/>
            <rFont val="Arial"/>
            <family val="2"/>
          </rPr>
          <t>19.183,69
31-12-11 23:45 - 01-01-13 00:00</t>
        </r>
      </text>
    </comment>
    <comment ref="J295" authorId="0" shapeId="0">
      <text>
        <r>
          <rPr>
            <sz val="10"/>
            <rFont val="Arial"/>
            <family val="2"/>
          </rPr>
          <t>21.102,75
31-12-09 23:45 - 01-01-11 00:00</t>
        </r>
      </text>
    </comment>
    <comment ref="K295" authorId="0" shapeId="0">
      <text>
        <r>
          <rPr>
            <sz val="10"/>
            <rFont val="Arial"/>
            <family val="2"/>
          </rPr>
          <t>20.309,72
31-12-10 23:45 - 01-01-12 00:00</t>
        </r>
      </text>
    </comment>
    <comment ref="L295" authorId="0" shapeId="0">
      <text>
        <r>
          <rPr>
            <sz val="10"/>
            <rFont val="Arial"/>
            <family val="2"/>
          </rPr>
          <t>17.822,16
31-12-11 23:45 - 01-01-13 00:00</t>
        </r>
      </text>
    </comment>
    <comment ref="J296" authorId="0" shapeId="0">
      <text>
        <r>
          <rPr>
            <sz val="10"/>
            <rFont val="Arial"/>
            <family val="2"/>
          </rPr>
          <t>13.238,05
31-12-09 23:45 - 01-01-11 00:00</t>
        </r>
      </text>
    </comment>
    <comment ref="K296" authorId="0" shapeId="0">
      <text>
        <r>
          <rPr>
            <sz val="10"/>
            <rFont val="Arial"/>
            <family val="2"/>
          </rPr>
          <t>12.243,56
31-12-10 23:45 - 01-01-12 00:00</t>
        </r>
      </text>
    </comment>
    <comment ref="L296" authorId="0" shapeId="0">
      <text>
        <r>
          <rPr>
            <sz val="10"/>
            <rFont val="Arial"/>
            <family val="2"/>
          </rPr>
          <t>13.903,19
31-12-11 23:45 - 01-01-13 00:00</t>
        </r>
      </text>
    </comment>
    <comment ref="J297" authorId="0" shapeId="0">
      <text>
        <r>
          <rPr>
            <sz val="10"/>
            <rFont val="Arial"/>
            <family val="2"/>
          </rPr>
          <t>23.102,85
31-12-09 23:45 - 01-01-11 00:00</t>
        </r>
      </text>
    </comment>
    <comment ref="K297" authorId="0" shapeId="0">
      <text>
        <r>
          <rPr>
            <sz val="10"/>
            <rFont val="Arial"/>
            <family val="2"/>
          </rPr>
          <t>22.980,02
31-12-10 23:45 - 01-01-12 00:00</t>
        </r>
      </text>
    </comment>
    <comment ref="L297" authorId="0" shapeId="0">
      <text>
        <r>
          <rPr>
            <sz val="10"/>
            <rFont val="Arial"/>
            <family val="2"/>
          </rPr>
          <t>23.679,21
31-12-11 23:45 - 01-01-13 00:00</t>
        </r>
      </text>
    </comment>
    <comment ref="I298" authorId="0" shapeId="0">
      <text>
        <r>
          <rPr>
            <sz val="10"/>
            <rFont val="Arial"/>
            <family val="2"/>
          </rPr>
          <t>13.670,16
31-12-08 23:45 - 01-01-10 00:00</t>
        </r>
      </text>
    </comment>
    <comment ref="J298" authorId="0" shapeId="0">
      <text>
        <r>
          <rPr>
            <sz val="10"/>
            <rFont val="Arial"/>
            <family val="2"/>
          </rPr>
          <t>12.405,85
31-12-09 23:45 - 01-01-11 00:00</t>
        </r>
      </text>
    </comment>
    <comment ref="K298" authorId="0" shapeId="0">
      <text>
        <r>
          <rPr>
            <sz val="10"/>
            <rFont val="Arial"/>
            <family val="2"/>
          </rPr>
          <t>14.919,69
31-12-10 23:45 - 01-01-12 00:00</t>
        </r>
      </text>
    </comment>
    <comment ref="L298" authorId="0" shapeId="0">
      <text>
        <r>
          <rPr>
            <sz val="10"/>
            <rFont val="Arial"/>
            <family val="2"/>
          </rPr>
          <t>14.156,67
31-12-11 23:45 - 01-01-13 00:00</t>
        </r>
      </text>
    </comment>
    <comment ref="I299" authorId="0" shapeId="0">
      <text>
        <r>
          <rPr>
            <sz val="10"/>
            <rFont val="Arial"/>
            <family val="2"/>
          </rPr>
          <t>6.795,05
31-12-08 23:45 - 01-01-10 00:00</t>
        </r>
      </text>
    </comment>
    <comment ref="J299" authorId="0" shapeId="0">
      <text>
        <r>
          <rPr>
            <sz val="10"/>
            <rFont val="Arial"/>
            <family val="2"/>
          </rPr>
          <t>6.998,89
31-12-09 23:45 - 01-01-11 00:00</t>
        </r>
      </text>
    </comment>
    <comment ref="K299" authorId="0" shapeId="0">
      <text>
        <r>
          <rPr>
            <sz val="10"/>
            <rFont val="Arial"/>
            <family val="2"/>
          </rPr>
          <t>6.967,81
31-12-10 23:45 - 01-01-12 00:00</t>
        </r>
      </text>
    </comment>
    <comment ref="L299" authorId="0" shapeId="0">
      <text>
        <r>
          <rPr>
            <sz val="10"/>
            <rFont val="Arial"/>
            <family val="2"/>
          </rPr>
          <t>6.270,74
31-12-11 23:45 - 01-01-13 00:00</t>
        </r>
      </text>
    </comment>
    <comment ref="I300" authorId="0" shapeId="0">
      <text>
        <r>
          <rPr>
            <sz val="10"/>
            <rFont val="Arial"/>
            <family val="2"/>
          </rPr>
          <t>7.781,55
31-12-08 23:45 - 01-01-10 00:00</t>
        </r>
      </text>
    </comment>
    <comment ref="J300" authorId="0" shapeId="0">
      <text>
        <r>
          <rPr>
            <sz val="10"/>
            <rFont val="Arial"/>
            <family val="2"/>
          </rPr>
          <t>6.514,23
31-12-09 23:45 - 01-01-11 00:00</t>
        </r>
      </text>
    </comment>
    <comment ref="K300" authorId="0" shapeId="0">
      <text>
        <r>
          <rPr>
            <sz val="10"/>
            <rFont val="Arial"/>
            <family val="2"/>
          </rPr>
          <t>9.225,09
31-12-10 23:45 - 01-01-12 00:00</t>
        </r>
      </text>
    </comment>
    <comment ref="L300" authorId="0" shapeId="0">
      <text>
        <r>
          <rPr>
            <sz val="10"/>
            <rFont val="Arial"/>
            <family val="2"/>
          </rPr>
          <t>8.898,07
31-12-11 23:45 - 01-01-13 00:00</t>
        </r>
      </text>
    </comment>
    <comment ref="K301" authorId="0" shapeId="0">
      <text>
        <r>
          <rPr>
            <sz val="10"/>
            <rFont val="Arial"/>
            <family val="2"/>
          </rPr>
          <t>9.421,96
31-12-10 23:45 - 01-01-12 00:00</t>
        </r>
      </text>
    </comment>
    <comment ref="L301" authorId="0" shapeId="0">
      <text>
        <r>
          <rPr>
            <sz val="10"/>
            <rFont val="Arial"/>
            <family val="2"/>
          </rPr>
          <t>10.137,82
31-12-11 23:45 - 01-01-13 00:00</t>
        </r>
      </text>
    </comment>
    <comment ref="J302" authorId="0" shapeId="0">
      <text>
        <r>
          <rPr>
            <sz val="10"/>
            <rFont val="Arial"/>
            <family val="2"/>
          </rPr>
          <t>7.479,09
31-12-09 23:45 - 01-01-11 00:00</t>
        </r>
      </text>
    </comment>
    <comment ref="K302" authorId="0" shapeId="0">
      <text>
        <r>
          <rPr>
            <sz val="10"/>
            <rFont val="Arial"/>
            <family val="2"/>
          </rPr>
          <t>8.010,49
31-12-10 23:45 - 01-01-12 00:00</t>
        </r>
      </text>
    </comment>
    <comment ref="L302" authorId="0" shapeId="0">
      <text>
        <r>
          <rPr>
            <sz val="10"/>
            <rFont val="Arial"/>
            <family val="2"/>
          </rPr>
          <t>7.087,53
31-12-11 23:45 - 01-01-13 00:00</t>
        </r>
      </text>
    </comment>
    <comment ref="I303" authorId="0" shapeId="0">
      <text>
        <r>
          <rPr>
            <sz val="10"/>
            <rFont val="Arial"/>
            <family val="2"/>
          </rPr>
          <t>6.774,83
31-12-08 23:45 - 01-01-10 00:00</t>
        </r>
      </text>
    </comment>
    <comment ref="J303" authorId="0" shapeId="0">
      <text>
        <r>
          <rPr>
            <sz val="10"/>
            <rFont val="Arial"/>
            <family val="2"/>
          </rPr>
          <t>7.208,75
31-12-09 23:45 - 01-01-11 00:00</t>
        </r>
      </text>
    </comment>
    <comment ref="K303" authorId="0" shapeId="0">
      <text>
        <r>
          <rPr>
            <sz val="10"/>
            <rFont val="Arial"/>
            <family val="2"/>
          </rPr>
          <t>7.283,93
31-12-10 23:45 - 01-01-12 00:00</t>
        </r>
      </text>
    </comment>
    <comment ref="L303" authorId="0" shapeId="0">
      <text>
        <r>
          <rPr>
            <sz val="10"/>
            <rFont val="Arial"/>
            <family val="2"/>
          </rPr>
          <t>853,14
31-12-11 23:45 - 01-01-13 00:00</t>
        </r>
      </text>
    </comment>
    <comment ref="I309" authorId="0" shapeId="0">
      <text>
        <r>
          <rPr>
            <sz val="10"/>
            <rFont val="Arial"/>
            <family val="2"/>
          </rPr>
          <t>6.112,51
31-12-08 23:45 - 01-01-10 00:00</t>
        </r>
      </text>
    </comment>
    <comment ref="J309" authorId="0" shapeId="0">
      <text>
        <r>
          <rPr>
            <sz val="10"/>
            <rFont val="Arial"/>
            <family val="2"/>
          </rPr>
          <t>5.724,71
31-12-09 23:45 - 01-01-11 00:00</t>
        </r>
      </text>
    </comment>
    <comment ref="K309" authorId="0" shapeId="0">
      <text>
        <r>
          <rPr>
            <sz val="10"/>
            <rFont val="Arial"/>
            <family val="2"/>
          </rPr>
          <t>5.127,27
31-12-10 23:45 - 01-01-12 00:00</t>
        </r>
      </text>
    </comment>
    <comment ref="L309" authorId="0" shapeId="0">
      <text>
        <r>
          <rPr>
            <sz val="10"/>
            <rFont val="Arial"/>
            <family val="2"/>
          </rPr>
          <t>5.536,81
31-12-11 23:45 - 01-01-13 00:00</t>
        </r>
      </text>
    </comment>
    <comment ref="I310" authorId="0" shapeId="0">
      <text>
        <r>
          <rPr>
            <sz val="10"/>
            <rFont val="Arial"/>
            <family val="2"/>
          </rPr>
          <t>4.447,99
31-12-08 23:45 - 01-01-10 00:00</t>
        </r>
      </text>
    </comment>
    <comment ref="J310" authorId="0" shapeId="0">
      <text>
        <r>
          <rPr>
            <sz val="10"/>
            <rFont val="Arial"/>
            <family val="2"/>
          </rPr>
          <t>4.541,58
31-12-09 23:45 - 01-01-11 00:00</t>
        </r>
      </text>
    </comment>
    <comment ref="K310" authorId="0" shapeId="0">
      <text>
        <r>
          <rPr>
            <sz val="10"/>
            <rFont val="Arial"/>
            <family val="2"/>
          </rPr>
          <t>4.520,93
31-12-10 23:45 - 01-01-12 00:00</t>
        </r>
      </text>
    </comment>
    <comment ref="L310" authorId="0" shapeId="0">
      <text>
        <r>
          <rPr>
            <sz val="10"/>
            <rFont val="Arial"/>
            <family val="2"/>
          </rPr>
          <t>4.629,13
31-12-11 23:45 - 01-01-13 00:00</t>
        </r>
      </text>
    </comment>
    <comment ref="I311" authorId="0" shapeId="0">
      <text>
        <r>
          <rPr>
            <sz val="10"/>
            <rFont val="Arial"/>
            <family val="2"/>
          </rPr>
          <t>8.635,64
31-12-08 23:45 - 01-01-10 00:00</t>
        </r>
      </text>
    </comment>
    <comment ref="J311" authorId="0" shapeId="0">
      <text>
        <r>
          <rPr>
            <sz val="10"/>
            <rFont val="Arial"/>
            <family val="2"/>
          </rPr>
          <t>8.805,27
31-12-09 23:45 - 01-01-11 00:00</t>
        </r>
      </text>
    </comment>
    <comment ref="K311" authorId="0" shapeId="0">
      <text>
        <r>
          <rPr>
            <sz val="10"/>
            <rFont val="Arial"/>
            <family val="2"/>
          </rPr>
          <t>9.233,50
31-12-10 23:45 - 01-01-12 00:00</t>
        </r>
      </text>
    </comment>
    <comment ref="L311" authorId="0" shapeId="0">
      <text>
        <r>
          <rPr>
            <sz val="10"/>
            <rFont val="Arial"/>
            <family val="2"/>
          </rPr>
          <t>5.515,72
31-12-11 23:45 - 01-01-13 00:00</t>
        </r>
      </text>
    </comment>
    <comment ref="I312" authorId="0" shapeId="0">
      <text>
        <r>
          <rPr>
            <sz val="10"/>
            <rFont val="Arial"/>
            <family val="2"/>
          </rPr>
          <t>15.022,05
31-12-08 23:45 - 01-01-10 00:00</t>
        </r>
      </text>
    </comment>
    <comment ref="J312" authorId="0" shapeId="0">
      <text>
        <r>
          <rPr>
            <sz val="10"/>
            <rFont val="Arial"/>
            <family val="2"/>
          </rPr>
          <t>15.823,60
31-12-09 23:45 - 01-01-11 00:00</t>
        </r>
      </text>
    </comment>
    <comment ref="K312" authorId="0" shapeId="0">
      <text>
        <r>
          <rPr>
            <sz val="10"/>
            <rFont val="Arial"/>
            <family val="2"/>
          </rPr>
          <t>15.493,62
31-12-10 23:45 - 01-01-12 00:00</t>
        </r>
      </text>
    </comment>
    <comment ref="L312" authorId="0" shapeId="0">
      <text>
        <r>
          <rPr>
            <sz val="10"/>
            <rFont val="Arial"/>
            <family val="2"/>
          </rPr>
          <t>12.287,36
31-12-11 23:45 - 01-01-13 00:00</t>
        </r>
      </text>
    </comment>
    <comment ref="I313" authorId="0" shapeId="0">
      <text>
        <r>
          <rPr>
            <sz val="10"/>
            <rFont val="Arial"/>
            <family val="2"/>
          </rPr>
          <t>4.564,84
31-12-08 23:45 - 01-01-10 00:00</t>
        </r>
      </text>
    </comment>
    <comment ref="J313" authorId="0" shapeId="0">
      <text>
        <r>
          <rPr>
            <sz val="10"/>
            <rFont val="Arial"/>
            <family val="2"/>
          </rPr>
          <t>4.294,11
31-12-09 23:45 - 01-01-11 00:00</t>
        </r>
      </text>
    </comment>
    <comment ref="K313" authorId="0" shapeId="0">
      <text>
        <r>
          <rPr>
            <sz val="10"/>
            <rFont val="Arial"/>
            <family val="2"/>
          </rPr>
          <t>5.392,73
31-12-10 23:45 - 01-01-12 00:00</t>
        </r>
      </text>
    </comment>
    <comment ref="L313" authorId="0" shapeId="0">
      <text>
        <r>
          <rPr>
            <sz val="10"/>
            <rFont val="Arial"/>
            <family val="2"/>
          </rPr>
          <t>5.889,49
31-12-11 23:45 - 01-01-13 00:00</t>
        </r>
      </text>
    </comment>
    <comment ref="I314" authorId="0" shapeId="0">
      <text>
        <r>
          <rPr>
            <sz val="10"/>
            <rFont val="Arial"/>
            <family val="2"/>
          </rPr>
          <t>13.930,18
31-12-08 23:45 - 01-01-10 00:00</t>
        </r>
      </text>
    </comment>
    <comment ref="J314" authorId="0" shapeId="0">
      <text>
        <r>
          <rPr>
            <sz val="10"/>
            <rFont val="Arial"/>
            <family val="2"/>
          </rPr>
          <t>14.742,25
31-12-09 23:45 - 01-01-11 00:00</t>
        </r>
      </text>
    </comment>
    <comment ref="K314" authorId="0" shapeId="0">
      <text>
        <r>
          <rPr>
            <sz val="10"/>
            <rFont val="Arial"/>
            <family val="2"/>
          </rPr>
          <t>13.051,22
31-12-10 23:45 - 01-01-12 00:00</t>
        </r>
      </text>
    </comment>
    <comment ref="L314" authorId="0" shapeId="0">
      <text>
        <r>
          <rPr>
            <sz val="10"/>
            <rFont val="Arial"/>
            <family val="2"/>
          </rPr>
          <t>14.089,17
31-12-11 23:45 - 01-01-13 00:00</t>
        </r>
      </text>
    </comment>
    <comment ref="I315" authorId="0" shapeId="0">
      <text>
        <r>
          <rPr>
            <sz val="10"/>
            <rFont val="Arial"/>
            <family val="2"/>
          </rPr>
          <t>14.969,98
31-12-08 23:45 - 01-01-10 00:00</t>
        </r>
      </text>
    </comment>
    <comment ref="J315" authorId="0" shapeId="0">
      <text>
        <r>
          <rPr>
            <sz val="10"/>
            <rFont val="Arial"/>
            <family val="2"/>
          </rPr>
          <t>13.694,13
31-12-09 23:45 - 01-01-11 00:00</t>
        </r>
      </text>
    </comment>
    <comment ref="K315" authorId="0" shapeId="0">
      <text>
        <r>
          <rPr>
            <sz val="10"/>
            <rFont val="Arial"/>
            <family val="2"/>
          </rPr>
          <t>11.761,34
31-12-10 23:45 - 01-01-12 00:00</t>
        </r>
      </text>
    </comment>
    <comment ref="L315" authorId="0" shapeId="0">
      <text>
        <r>
          <rPr>
            <sz val="10"/>
            <rFont val="Arial"/>
            <family val="2"/>
          </rPr>
          <t>11.450,86
31-12-11 23:45 - 01-01-13 00:00</t>
        </r>
      </text>
    </comment>
    <comment ref="I316" authorId="0" shapeId="0">
      <text>
        <r>
          <rPr>
            <sz val="10"/>
            <rFont val="Arial"/>
            <family val="2"/>
          </rPr>
          <t>6.053,73
31-12-08 23:45 - 01-01-10 00:00</t>
        </r>
      </text>
    </comment>
    <comment ref="J316" authorId="0" shapeId="0">
      <text>
        <r>
          <rPr>
            <sz val="10"/>
            <rFont val="Arial"/>
            <family val="2"/>
          </rPr>
          <t>6.199,67
31-12-09 23:45 - 01-01-11 00:00</t>
        </r>
      </text>
    </comment>
    <comment ref="K316" authorId="0" shapeId="0">
      <text>
        <r>
          <rPr>
            <sz val="10"/>
            <rFont val="Arial"/>
            <family val="2"/>
          </rPr>
          <t>5.985,10
31-12-10 23:45 - 01-01-12 00:00</t>
        </r>
      </text>
    </comment>
    <comment ref="L316" authorId="0" shapeId="0">
      <text>
        <r>
          <rPr>
            <sz val="10"/>
            <rFont val="Arial"/>
            <family val="2"/>
          </rPr>
          <t>5.352,11
31-12-11 23:45 - 01-01-13 00:00</t>
        </r>
      </text>
    </comment>
    <comment ref="I317" authorId="0" shapeId="0">
      <text>
        <r>
          <rPr>
            <sz val="10"/>
            <rFont val="Arial"/>
            <family val="2"/>
          </rPr>
          <t>14.354,67
31-12-08 23:45 - 01-01-10 00:00</t>
        </r>
      </text>
    </comment>
    <comment ref="J317" authorId="0" shapeId="0">
      <text>
        <r>
          <rPr>
            <sz val="10"/>
            <rFont val="Arial"/>
            <family val="2"/>
          </rPr>
          <t>14.544,89
31-12-09 23:45 - 01-01-11 00:00</t>
        </r>
      </text>
    </comment>
    <comment ref="K317" authorId="0" shapeId="0">
      <text>
        <r>
          <rPr>
            <sz val="10"/>
            <rFont val="Arial"/>
            <family val="2"/>
          </rPr>
          <t>13.741,45
31-12-10 23:45 - 01-01-12 00:00</t>
        </r>
      </text>
    </comment>
    <comment ref="L317" authorId="0" shapeId="0">
      <text>
        <r>
          <rPr>
            <sz val="10"/>
            <rFont val="Arial"/>
            <family val="2"/>
          </rPr>
          <t>11.760,18
31-12-11 23:45 - 01-01-13 00:00</t>
        </r>
      </text>
    </comment>
    <comment ref="I318" authorId="0" shapeId="0">
      <text>
        <r>
          <rPr>
            <sz val="10"/>
            <rFont val="Arial"/>
            <family val="2"/>
          </rPr>
          <t>6.469,31
31-12-08 00:00 - 01-01-10 00:00</t>
        </r>
      </text>
    </comment>
    <comment ref="J318" authorId="0" shapeId="0">
      <text>
        <r>
          <rPr>
            <sz val="10"/>
            <rFont val="Arial"/>
            <family val="2"/>
          </rPr>
          <t>8.177,20
31-12-09 23:45 - 01-01-11 00:00</t>
        </r>
      </text>
    </comment>
    <comment ref="K318" authorId="0" shapeId="0">
      <text>
        <r>
          <rPr>
            <sz val="10"/>
            <rFont val="Arial"/>
            <family val="2"/>
          </rPr>
          <t>7.237,01
31-12-10 23:45 - 01-01-12 00:00</t>
        </r>
      </text>
    </comment>
    <comment ref="L318" authorId="0" shapeId="0">
      <text>
        <r>
          <rPr>
            <sz val="10"/>
            <rFont val="Arial"/>
            <family val="2"/>
          </rPr>
          <t>6.808,86
31-12-11 23:45 - 01-01-13 00:00</t>
        </r>
      </text>
    </comment>
    <comment ref="I319" authorId="0" shapeId="0">
      <text>
        <r>
          <rPr>
            <sz val="10"/>
            <rFont val="Arial"/>
            <family val="2"/>
          </rPr>
          <t>7.741,72
31-12-08 23:45 - 01-01-10 00:00</t>
        </r>
      </text>
    </comment>
    <comment ref="J319" authorId="0" shapeId="0">
      <text>
        <r>
          <rPr>
            <sz val="10"/>
            <rFont val="Arial"/>
            <family val="2"/>
          </rPr>
          <t>6.943,78
31-12-09 23:45 - 01-01-11 00:00</t>
        </r>
      </text>
    </comment>
    <comment ref="K319" authorId="0" shapeId="0">
      <text>
        <r>
          <rPr>
            <sz val="10"/>
            <rFont val="Arial"/>
            <family val="2"/>
          </rPr>
          <t>6.517,56
31-12-10 23:45 - 01-01-12 00:00</t>
        </r>
      </text>
    </comment>
    <comment ref="L319" authorId="0" shapeId="0">
      <text>
        <r>
          <rPr>
            <sz val="10"/>
            <rFont val="Arial"/>
            <family val="2"/>
          </rPr>
          <t>8.267,28
31-12-11 23:45 - 01-01-13 00:00</t>
        </r>
      </text>
    </comment>
    <comment ref="J320" authorId="0" shapeId="0">
      <text>
        <r>
          <rPr>
            <sz val="10"/>
            <rFont val="Arial"/>
            <family val="2"/>
          </rPr>
          <t>7.179,39 !
21-02-10 00:00 - 01-01-11 00:00</t>
        </r>
      </text>
    </comment>
    <comment ref="K320" authorId="0" shapeId="0">
      <text>
        <r>
          <rPr>
            <sz val="10"/>
            <rFont val="Arial"/>
            <family val="2"/>
          </rPr>
          <t>9.533,24
31-12-10 23:45 - 01-01-12 00:00</t>
        </r>
      </text>
    </comment>
    <comment ref="L320" authorId="0" shapeId="0">
      <text>
        <r>
          <rPr>
            <sz val="10"/>
            <rFont val="Arial"/>
            <family val="2"/>
          </rPr>
          <t>9.498,74
31-12-11 23:45 - 01-01-13 00:00</t>
        </r>
      </text>
    </comment>
    <comment ref="I321" authorId="0" shapeId="0">
      <text>
        <r>
          <rPr>
            <sz val="10"/>
            <rFont val="Arial"/>
            <family val="2"/>
          </rPr>
          <t>10.697,72
31-12-08 23:45 - 01-01-10 00:00</t>
        </r>
      </text>
    </comment>
    <comment ref="J321" authorId="0" shapeId="0">
      <text>
        <r>
          <rPr>
            <sz val="10"/>
            <rFont val="Arial"/>
            <family val="2"/>
          </rPr>
          <t>10.168,65
31-12-09 23:45 - 01-01-11 00:00</t>
        </r>
      </text>
    </comment>
    <comment ref="K321" authorId="0" shapeId="0">
      <text>
        <r>
          <rPr>
            <sz val="10"/>
            <rFont val="Arial"/>
            <family val="2"/>
          </rPr>
          <t>7.338,29
31-12-10 23:45 - 01-01-12 00:00</t>
        </r>
      </text>
    </comment>
    <comment ref="L321" authorId="0" shapeId="0">
      <text>
        <r>
          <rPr>
            <sz val="10"/>
            <rFont val="Arial"/>
            <family val="2"/>
          </rPr>
          <t>8.473,92
31-12-11 23:45 - 01-01-13 00:00</t>
        </r>
      </text>
    </comment>
    <comment ref="I322" authorId="0" shapeId="0">
      <text>
        <r>
          <rPr>
            <sz val="10"/>
            <rFont val="Arial"/>
            <family val="2"/>
          </rPr>
          <t>96,40
31-12-08 23:45 - 01-01-10 00:00</t>
        </r>
      </text>
    </comment>
    <comment ref="J322" authorId="0" shapeId="0">
      <text>
        <r>
          <rPr>
            <sz val="10"/>
            <rFont val="Arial"/>
            <family val="2"/>
          </rPr>
          <t>98,05
31-12-09 23:45 - 01-01-11 00:00</t>
        </r>
      </text>
    </comment>
    <comment ref="K322" authorId="0" shapeId="0">
      <text>
        <r>
          <rPr>
            <sz val="10"/>
            <rFont val="Arial"/>
            <family val="2"/>
          </rPr>
          <t>98,12
31-12-10 23:45 - 01-01-12 00:00</t>
        </r>
      </text>
    </comment>
    <comment ref="L322" authorId="0" shapeId="0">
      <text>
        <r>
          <rPr>
            <sz val="10"/>
            <rFont val="Arial"/>
            <family val="2"/>
          </rPr>
          <t>102,70
31-12-11 23:45 - 01-01-13 00:00</t>
        </r>
      </text>
    </comment>
    <comment ref="I323" authorId="0" shapeId="0">
      <text>
        <r>
          <rPr>
            <sz val="10"/>
            <rFont val="Arial"/>
            <family val="2"/>
          </rPr>
          <t>589,37 !
13-11-09 00:00 - 01-01-10 00:00</t>
        </r>
      </text>
    </comment>
    <comment ref="J323" authorId="0" shapeId="0">
      <text>
        <r>
          <rPr>
            <sz val="10"/>
            <rFont val="Arial"/>
            <family val="2"/>
          </rPr>
          <t>3.436,01
31-12-09 23:45 - 01-01-11 00:00</t>
        </r>
      </text>
    </comment>
    <comment ref="K323" authorId="0" shapeId="0">
      <text>
        <r>
          <rPr>
            <sz val="10"/>
            <rFont val="Arial"/>
            <family val="2"/>
          </rPr>
          <t>3.399,06
31-12-10 23:45 - 01-01-12 00:00</t>
        </r>
      </text>
    </comment>
    <comment ref="L323" authorId="0" shapeId="0">
      <text>
        <r>
          <rPr>
            <sz val="10"/>
            <rFont val="Arial"/>
            <family val="2"/>
          </rPr>
          <t>3.904,89
31-12-11 23:45 - 01-01-13 00:00</t>
        </r>
      </text>
    </comment>
    <comment ref="I324" authorId="0" shapeId="0">
      <text>
        <r>
          <rPr>
            <sz val="10"/>
            <rFont val="Arial"/>
            <family val="2"/>
          </rPr>
          <t>9.155,38
31-12-08 23:45 - 01-01-10 00:00</t>
        </r>
      </text>
    </comment>
    <comment ref="J324" authorId="0" shapeId="0">
      <text>
        <r>
          <rPr>
            <sz val="10"/>
            <rFont val="Arial"/>
            <family val="2"/>
          </rPr>
          <t>14.514,86
31-12-09 23:45 - 01-01-11 00:00</t>
        </r>
      </text>
    </comment>
    <comment ref="K324" authorId="0" shapeId="0">
      <text>
        <r>
          <rPr>
            <sz val="10"/>
            <rFont val="Arial"/>
            <family val="2"/>
          </rPr>
          <t>13.717,20
31-12-10 23:45 - 01-01-12 00:00</t>
        </r>
      </text>
    </comment>
    <comment ref="L324" authorId="0" shapeId="0">
      <text>
        <r>
          <rPr>
            <sz val="10"/>
            <rFont val="Arial"/>
            <family val="2"/>
          </rPr>
          <t>14.218,32
31-12-11 23:45 - 01-01-13 00:00</t>
        </r>
      </text>
    </comment>
    <comment ref="I325" authorId="0" shapeId="0">
      <text>
        <r>
          <rPr>
            <sz val="10"/>
            <rFont val="Arial"/>
            <family val="2"/>
          </rPr>
          <t>5.660,22
31-12-08 23:45 - 01-01-10 00:00</t>
        </r>
      </text>
    </comment>
    <comment ref="J325" authorId="0" shapeId="0">
      <text>
        <r>
          <rPr>
            <sz val="10"/>
            <rFont val="Arial"/>
            <family val="2"/>
          </rPr>
          <t>5.348,00
31-12-09 23:45 - 01-01-11 00:00</t>
        </r>
      </text>
    </comment>
    <comment ref="K325" authorId="0" shapeId="0">
      <text>
        <r>
          <rPr>
            <sz val="10"/>
            <rFont val="Arial"/>
            <family val="2"/>
          </rPr>
          <t>3.800,28
31-12-10 23:45 - 01-01-12 00:00</t>
        </r>
      </text>
    </comment>
    <comment ref="L325" authorId="0" shapeId="0">
      <text>
        <r>
          <rPr>
            <sz val="10"/>
            <rFont val="Arial"/>
            <family val="2"/>
          </rPr>
          <t>2.123,70
31-12-11 23:45 - 01-01-13 00:00</t>
        </r>
      </text>
    </comment>
    <comment ref="I326" authorId="0" shapeId="0">
      <text>
        <r>
          <rPr>
            <sz val="10"/>
            <rFont val="Arial"/>
            <family val="2"/>
          </rPr>
          <t>14.095,37
30-12-08 00:00 - 01-01-10 00:00</t>
        </r>
      </text>
    </comment>
    <comment ref="J326" authorId="0" shapeId="0">
      <text>
        <r>
          <rPr>
            <sz val="10"/>
            <rFont val="Arial"/>
            <family val="2"/>
          </rPr>
          <t>18.869,25
31-12-09 23:45 - 01-01-11 00:00</t>
        </r>
      </text>
    </comment>
    <comment ref="K326" authorId="0" shapeId="0">
      <text>
        <r>
          <rPr>
            <sz val="10"/>
            <rFont val="Arial"/>
            <family val="2"/>
          </rPr>
          <t>19.651,77
31-12-10 23:45 - 01-01-12 00:00</t>
        </r>
      </text>
    </comment>
    <comment ref="L326" authorId="0" shapeId="0">
      <text>
        <r>
          <rPr>
            <sz val="10"/>
            <rFont val="Arial"/>
            <family val="2"/>
          </rPr>
          <t>20.307,93
31-12-11 23:45 - 01-01-13 00:00</t>
        </r>
      </text>
    </comment>
    <comment ref="I327" authorId="0" shapeId="0">
      <text>
        <r>
          <rPr>
            <sz val="10"/>
            <rFont val="Arial"/>
            <family val="2"/>
          </rPr>
          <t>1.962,94
31-12-08 23:45 - 01-01-10 00:00</t>
        </r>
      </text>
    </comment>
    <comment ref="J327" authorId="0" shapeId="0">
      <text>
        <r>
          <rPr>
            <sz val="10"/>
            <rFont val="Arial"/>
            <family val="2"/>
          </rPr>
          <t>1.885,24
31-12-09 23:45 - 01-01-11 00:00</t>
        </r>
      </text>
    </comment>
    <comment ref="K327" authorId="0" shapeId="0">
      <text>
        <r>
          <rPr>
            <sz val="10"/>
            <rFont val="Arial"/>
            <family val="2"/>
          </rPr>
          <t>2.260,33
31-12-10 23:45 - 01-01-12 00:00</t>
        </r>
      </text>
    </comment>
    <comment ref="L327" authorId="0" shapeId="0">
      <text>
        <r>
          <rPr>
            <sz val="10"/>
            <rFont val="Arial"/>
            <family val="2"/>
          </rPr>
          <t>2.290,22
31-12-11 23:45 - 01-01-13 00:00</t>
        </r>
      </text>
    </comment>
    <comment ref="I328" authorId="0" shapeId="0">
      <text>
        <r>
          <rPr>
            <sz val="10"/>
            <rFont val="Arial"/>
            <family val="2"/>
          </rPr>
          <t>14.591,33 !
20-01-09 00:00 - 01-01-10 00:00</t>
        </r>
      </text>
    </comment>
    <comment ref="J328" authorId="0" shapeId="0">
      <text>
        <r>
          <rPr>
            <sz val="10"/>
            <rFont val="Arial"/>
            <family val="2"/>
          </rPr>
          <t>17.341,94
31-12-09 23:45 - 01-01-11 00:00</t>
        </r>
      </text>
    </comment>
    <comment ref="K328" authorId="0" shapeId="0">
      <text>
        <r>
          <rPr>
            <sz val="10"/>
            <rFont val="Arial"/>
            <family val="2"/>
          </rPr>
          <t>14.341,63
31-12-10 23:45 - 01-01-12 00:00</t>
        </r>
      </text>
    </comment>
    <comment ref="L328" authorId="0" shapeId="0">
      <text>
        <r>
          <rPr>
            <sz val="10"/>
            <rFont val="Arial"/>
            <family val="2"/>
          </rPr>
          <t>13.471,83
31-12-11 23:45 - 01-01-13 00:00</t>
        </r>
      </text>
    </comment>
    <comment ref="I329" authorId="0" shapeId="0">
      <text>
        <r>
          <rPr>
            <sz val="10"/>
            <rFont val="Arial"/>
            <family val="2"/>
          </rPr>
          <t>2.128,80 !
09-03-09 00:00 - 01-01-10 00:00</t>
        </r>
      </text>
    </comment>
    <comment ref="J329" authorId="0" shapeId="0">
      <text>
        <r>
          <rPr>
            <sz val="10"/>
            <rFont val="Arial"/>
            <family val="2"/>
          </rPr>
          <t>4.105,75
31-12-09 23:45 - 01-01-11 00:00</t>
        </r>
      </text>
    </comment>
    <comment ref="K329" authorId="0" shapeId="0">
      <text>
        <r>
          <rPr>
            <sz val="10"/>
            <rFont val="Arial"/>
            <family val="2"/>
          </rPr>
          <t>3.533,30
31-12-10 23:45 - 01-01-12 00:00</t>
        </r>
      </text>
    </comment>
    <comment ref="L329" authorId="0" shapeId="0">
      <text>
        <r>
          <rPr>
            <sz val="10"/>
            <rFont val="Arial"/>
            <family val="2"/>
          </rPr>
          <t>3.388,73
31-12-11 23:45 - 01-01-13 00:00</t>
        </r>
      </text>
    </comment>
    <comment ref="I330" authorId="0" shapeId="0">
      <text>
        <r>
          <rPr>
            <sz val="10"/>
            <rFont val="Arial"/>
            <family val="2"/>
          </rPr>
          <t>1.948,60 !
09-03-09 00:00 - 01-01-10 00:00</t>
        </r>
      </text>
    </comment>
    <comment ref="J330" authorId="0" shapeId="0">
      <text>
        <r>
          <rPr>
            <sz val="10"/>
            <rFont val="Arial"/>
            <family val="2"/>
          </rPr>
          <t>4.438,83
31-12-09 23:45 - 01-01-11 00:00</t>
        </r>
      </text>
    </comment>
    <comment ref="K330" authorId="0" shapeId="0">
      <text>
        <r>
          <rPr>
            <sz val="10"/>
            <rFont val="Arial"/>
            <family val="2"/>
          </rPr>
          <t>3.567,69
31-12-10 23:45 - 01-01-12 00:00</t>
        </r>
      </text>
    </comment>
    <comment ref="L330" authorId="0" shapeId="0">
      <text>
        <r>
          <rPr>
            <sz val="10"/>
            <rFont val="Arial"/>
            <family val="2"/>
          </rPr>
          <t>3.042,33
31-12-11 23:45 - 01-01-13 00:00</t>
        </r>
      </text>
    </comment>
    <comment ref="I331" authorId="0" shapeId="0">
      <text>
        <r>
          <rPr>
            <sz val="10"/>
            <rFont val="Arial"/>
            <family val="2"/>
          </rPr>
          <t>2.933,82
30-12-08 00:00 - 01-01-10 00:00</t>
        </r>
      </text>
    </comment>
    <comment ref="J331" authorId="0" shapeId="0">
      <text>
        <r>
          <rPr>
            <sz val="10"/>
            <rFont val="Arial"/>
            <family val="2"/>
          </rPr>
          <t>3.301,84
31-12-09 23:45 - 01-01-11 00:00</t>
        </r>
      </text>
    </comment>
    <comment ref="K331" authorId="0" shapeId="0">
      <text>
        <r>
          <rPr>
            <sz val="10"/>
            <rFont val="Arial"/>
            <family val="2"/>
          </rPr>
          <t>3.963,66
31-12-10 23:45 - 01-01-12 00:00</t>
        </r>
      </text>
    </comment>
    <comment ref="L331" authorId="0" shapeId="0">
      <text>
        <r>
          <rPr>
            <sz val="10"/>
            <rFont val="Arial"/>
            <family val="2"/>
          </rPr>
          <t>3.918,87
31-12-11 23:45 - 01-01-13 00:00</t>
        </r>
      </text>
    </comment>
    <comment ref="I332" authorId="0" shapeId="0">
      <text>
        <r>
          <rPr>
            <sz val="10"/>
            <rFont val="Arial"/>
            <family val="2"/>
          </rPr>
          <t>5.740,51
30-12-08 00:00 - 01-01-10 00:00</t>
        </r>
      </text>
    </comment>
    <comment ref="J332" authorId="0" shapeId="0">
      <text>
        <r>
          <rPr>
            <sz val="10"/>
            <rFont val="Arial"/>
            <family val="2"/>
          </rPr>
          <t>7.319,80
31-12-09 23:45 - 01-01-11 00:00</t>
        </r>
      </text>
    </comment>
    <comment ref="K332" authorId="0" shapeId="0">
      <text>
        <r>
          <rPr>
            <sz val="10"/>
            <rFont val="Arial"/>
            <family val="2"/>
          </rPr>
          <t>5.792,78
31-12-10 23:45 - 01-01-12 00:00</t>
        </r>
      </text>
    </comment>
    <comment ref="L332" authorId="0" shapeId="0">
      <text>
        <r>
          <rPr>
            <sz val="10"/>
            <rFont val="Arial"/>
            <family val="2"/>
          </rPr>
          <t>5.185,10
31-12-11 23:45 - 01-01-13 00:00</t>
        </r>
      </text>
    </comment>
    <comment ref="I333" authorId="0" shapeId="0">
      <text>
        <r>
          <rPr>
            <sz val="10"/>
            <rFont val="Arial"/>
            <family val="2"/>
          </rPr>
          <t>870,53
04-08-08 01:30 - 01-01-10 00:00</t>
        </r>
      </text>
    </comment>
    <comment ref="J333" authorId="0" shapeId="0">
      <text>
        <r>
          <rPr>
            <sz val="10"/>
            <rFont val="Arial"/>
            <family val="2"/>
          </rPr>
          <t>3.994,61
31-12-09 23:45 - 01-01-11 00:00</t>
        </r>
      </text>
    </comment>
    <comment ref="K333" authorId="0" shapeId="0">
      <text>
        <r>
          <rPr>
            <sz val="10"/>
            <rFont val="Arial"/>
            <family val="2"/>
          </rPr>
          <t>3.368,24
31-12-10 23:45 - 01-01-12 00:00</t>
        </r>
      </text>
    </comment>
    <comment ref="L333" authorId="0" shapeId="0">
      <text>
        <r>
          <rPr>
            <sz val="10"/>
            <rFont val="Arial"/>
            <family val="2"/>
          </rPr>
          <t>3.276,58
31-12-11 23:45 - 01-01-13 00:00</t>
        </r>
      </text>
    </comment>
    <comment ref="I334" authorId="0" shapeId="0">
      <text>
        <r>
          <rPr>
            <sz val="10"/>
            <rFont val="Arial"/>
            <family val="2"/>
          </rPr>
          <t>4.802,05
30-12-08 00:00 - 01-01-10 00:00</t>
        </r>
      </text>
    </comment>
    <comment ref="J334" authorId="0" shapeId="0">
      <text>
        <r>
          <rPr>
            <sz val="10"/>
            <rFont val="Arial"/>
            <family val="2"/>
          </rPr>
          <t>6.504,12
31-12-09 23:45 - 01-01-11 00:00</t>
        </r>
      </text>
    </comment>
    <comment ref="K334" authorId="0" shapeId="0">
      <text>
        <r>
          <rPr>
            <sz val="10"/>
            <rFont val="Arial"/>
            <family val="2"/>
          </rPr>
          <t>6.333,95
31-12-10 23:45 - 01-01-12 00:00</t>
        </r>
      </text>
    </comment>
    <comment ref="L334" authorId="0" shapeId="0">
      <text>
        <r>
          <rPr>
            <sz val="10"/>
            <rFont val="Arial"/>
            <family val="2"/>
          </rPr>
          <t>7.110,15
31-12-11 23:45 - 01-01-13 00:00</t>
        </r>
      </text>
    </comment>
    <comment ref="I335" authorId="0" shapeId="0">
      <text>
        <r>
          <rPr>
            <sz val="10"/>
            <rFont val="Arial"/>
            <family val="2"/>
          </rPr>
          <t>967,66 !
03-07-09 00:00 - 01-01-10 00:00</t>
        </r>
      </text>
    </comment>
    <comment ref="J335" authorId="0" shapeId="0">
      <text>
        <r>
          <rPr>
            <sz val="10"/>
            <rFont val="Arial"/>
            <family val="2"/>
          </rPr>
          <t>1.927,59
31-12-09 23:45 - 01-01-11 00:00</t>
        </r>
      </text>
    </comment>
    <comment ref="K335" authorId="0" shapeId="0">
      <text>
        <r>
          <rPr>
            <sz val="10"/>
            <rFont val="Arial"/>
            <family val="2"/>
          </rPr>
          <t>1.873,26
31-12-10 23:45 - 01-01-12 00:00</t>
        </r>
      </text>
    </comment>
    <comment ref="L335" authorId="0" shapeId="0">
      <text>
        <r>
          <rPr>
            <sz val="10"/>
            <rFont val="Arial"/>
            <family val="2"/>
          </rPr>
          <t>1.927,13
31-12-11 23:45 - 01-01-13 00:00</t>
        </r>
      </text>
    </comment>
    <comment ref="I336" authorId="0" shapeId="0">
      <text>
        <r>
          <rPr>
            <sz val="10"/>
            <rFont val="Arial"/>
            <family val="2"/>
          </rPr>
          <t>5.722,56 !
15-07-09 00:00 - 23-03-10 00:15</t>
        </r>
      </text>
    </comment>
    <comment ref="J336" authorId="0" shapeId="0">
      <text>
        <r>
          <rPr>
            <sz val="10"/>
            <rFont val="Arial"/>
            <family val="2"/>
          </rPr>
          <t>15.721,05
16-11-09 12:00 - 01-01-11 00:00</t>
        </r>
      </text>
    </comment>
    <comment ref="K336" authorId="0" shapeId="0">
      <text>
        <r>
          <rPr>
            <sz val="10"/>
            <rFont val="Arial"/>
            <family val="2"/>
          </rPr>
          <t>23.638,27
31-12-10 23:45 - 01-01-12 00:00</t>
        </r>
      </text>
    </comment>
    <comment ref="L336" authorId="0" shapeId="0">
      <text>
        <r>
          <rPr>
            <sz val="10"/>
            <rFont val="Arial"/>
            <family val="2"/>
          </rPr>
          <t>21.416,65
31-12-11 23:45 - 01-01-13 00:00</t>
        </r>
      </text>
    </comment>
    <comment ref="J337" authorId="0" shapeId="0">
      <text>
        <r>
          <rPr>
            <sz val="10"/>
            <rFont val="Arial"/>
            <family val="2"/>
          </rPr>
          <t>571,71 !
22-06-10 00:00 - 01-01-11 00:00</t>
        </r>
      </text>
    </comment>
    <comment ref="K337" authorId="0" shapeId="0">
      <text>
        <r>
          <rPr>
            <sz val="10"/>
            <rFont val="Arial"/>
            <family val="2"/>
          </rPr>
          <t>924,57
31-12-10 23:45 - 01-01-12 00:00</t>
        </r>
      </text>
    </comment>
    <comment ref="L337" authorId="0" shapeId="0">
      <text>
        <r>
          <rPr>
            <sz val="10"/>
            <rFont val="Arial"/>
            <family val="2"/>
          </rPr>
          <t>599,75
31-12-11 23:45 - 01-01-13 00:00</t>
        </r>
      </text>
    </comment>
    <comment ref="I338" authorId="0" shapeId="0">
      <text>
        <r>
          <rPr>
            <sz val="10"/>
            <rFont val="Arial"/>
            <family val="2"/>
          </rPr>
          <t>2.053,97 !
06-07-09 00:00 - 01-01-10 00:00</t>
        </r>
      </text>
    </comment>
    <comment ref="J338" authorId="0" shapeId="0">
      <text>
        <r>
          <rPr>
            <sz val="10"/>
            <rFont val="Arial"/>
            <family val="2"/>
          </rPr>
          <t>3.964,85
31-12-09 23:45 - 01-01-11 00:00</t>
        </r>
      </text>
    </comment>
    <comment ref="K338" authorId="0" shapeId="0">
      <text>
        <r>
          <rPr>
            <sz val="10"/>
            <rFont val="Arial"/>
            <family val="2"/>
          </rPr>
          <t>3.434,86
31-12-10 23:45 - 01-01-12 00:00</t>
        </r>
      </text>
    </comment>
    <comment ref="L338" authorId="0" shapeId="0">
      <text>
        <r>
          <rPr>
            <sz val="10"/>
            <rFont val="Arial"/>
            <family val="2"/>
          </rPr>
          <t>2.389,39
31-12-11 23:45 - 01-01-13 00:00</t>
        </r>
      </text>
    </comment>
    <comment ref="I339" authorId="0" shapeId="0">
      <text>
        <r>
          <rPr>
            <sz val="10"/>
            <rFont val="Arial"/>
            <family val="2"/>
          </rPr>
          <t>762,84 !
06-07-09 00:00 - 01-01-10 00:00</t>
        </r>
      </text>
    </comment>
    <comment ref="J339" authorId="0" shapeId="0">
      <text>
        <r>
          <rPr>
            <sz val="10"/>
            <rFont val="Arial"/>
            <family val="2"/>
          </rPr>
          <t>2.003,79
31-12-09 23:45 - 01-01-11 00:00</t>
        </r>
      </text>
    </comment>
    <comment ref="K339" authorId="0" shapeId="0">
      <text>
        <r>
          <rPr>
            <sz val="10"/>
            <rFont val="Arial"/>
            <family val="2"/>
          </rPr>
          <t>1.622,99
31-12-10 23:45 - 01-01-12 00:00</t>
        </r>
      </text>
    </comment>
    <comment ref="L339" authorId="0" shapeId="0">
      <text>
        <r>
          <rPr>
            <sz val="10"/>
            <rFont val="Arial"/>
            <family val="2"/>
          </rPr>
          <t>978,20
31-12-11 23:45 - 01-01-13 00:00</t>
        </r>
      </text>
    </comment>
    <comment ref="K341" authorId="0" shapeId="0">
      <text>
        <r>
          <rPr>
            <sz val="10"/>
            <rFont val="Arial"/>
            <family val="2"/>
          </rPr>
          <t>145,47 !
14-04-11 00:00 - 01-01-12 00:00</t>
        </r>
      </text>
    </comment>
    <comment ref="L341" authorId="0" shapeId="0">
      <text>
        <r>
          <rPr>
            <sz val="10"/>
            <rFont val="Arial"/>
            <family val="2"/>
          </rPr>
          <t>216,09
31-12-11 23:45 - 01-01-13 00:00</t>
        </r>
      </text>
    </comment>
    <comment ref="L342" authorId="0" shapeId="0">
      <text>
        <r>
          <rPr>
            <sz val="10"/>
            <rFont val="Arial"/>
            <family val="2"/>
          </rPr>
          <t>4.039,60 !
07-05-12 00:00 - 01-01-13 00:00</t>
        </r>
      </text>
    </comment>
  </commentList>
</comments>
</file>

<file path=xl/comments5.xml><?xml version="1.0" encoding="utf-8"?>
<comments xmlns="http://schemas.openxmlformats.org/spreadsheetml/2006/main">
  <authors>
    <author/>
    <author>Grete Feldbech Kjeldsen</author>
  </authors>
  <commentList>
    <comment ref="C2" authorId="0" shapeId="0">
      <text>
        <r>
          <rPr>
            <sz val="10"/>
            <rFont val="Arial"/>
            <family val="2"/>
          </rPr>
          <t>8.671,86 !
10-08-08 00:00 - 01-01-09 00:00</t>
        </r>
      </text>
    </comment>
    <comment ref="D2" authorId="0" shapeId="0">
      <text>
        <r>
          <rPr>
            <sz val="10"/>
            <rFont val="Arial"/>
            <family val="2"/>
          </rPr>
          <t>33.235,80
31-12-08 23:45 - 01-01-10 00:00</t>
        </r>
      </text>
    </comment>
    <comment ref="E2" authorId="0" shapeId="0">
      <text>
        <r>
          <rPr>
            <sz val="10"/>
            <rFont val="Arial"/>
            <family val="2"/>
          </rPr>
          <t>35.014,54
31-12-09 23:45 - 01-01-11 00:00</t>
        </r>
      </text>
    </comment>
    <comment ref="F2" authorId="0" shapeId="0">
      <text>
        <r>
          <rPr>
            <sz val="10"/>
            <rFont val="Arial"/>
            <family val="2"/>
          </rPr>
          <t>40.664,50
31-12-10 23:45 - 01-01-12 00:00</t>
        </r>
      </text>
    </comment>
    <comment ref="G2" authorId="0" shapeId="0">
      <text>
        <r>
          <rPr>
            <sz val="10"/>
            <rFont val="Arial"/>
            <family val="2"/>
          </rPr>
          <t>35.646,47
31-12-11 23:45 - 01-01-13 00:00</t>
        </r>
      </text>
    </comment>
    <comment ref="H2" authorId="0" shapeId="0">
      <text>
        <r>
          <rPr>
            <sz val="10"/>
            <rFont val="Arial"/>
            <family val="2"/>
          </rPr>
          <t>32.364,01
31-12-12 23:45 - 01-01-14 00:00</t>
        </r>
      </text>
    </comment>
    <comment ref="I2" authorId="0" shapeId="0">
      <text>
        <r>
          <rPr>
            <sz val="10"/>
            <rFont val="Arial"/>
            <family val="2"/>
          </rPr>
          <t>33.336,33
31-12-13 23:45 - 01-01-15 00:00</t>
        </r>
      </text>
    </comment>
    <comment ref="C3" authorId="0" shapeId="0">
      <text>
        <r>
          <rPr>
            <sz val="10"/>
            <rFont val="Arial"/>
            <family val="2"/>
          </rPr>
          <t>5.782,03 !
26-06-08 00:00 - 01-01-09 00:00</t>
        </r>
      </text>
    </comment>
    <comment ref="D3" authorId="0" shapeId="0">
      <text>
        <r>
          <rPr>
            <sz val="10"/>
            <rFont val="Arial"/>
            <family val="2"/>
          </rPr>
          <t>19.882,46
31-12-08 23:45 - 01-01-10 00:00</t>
        </r>
      </text>
    </comment>
    <comment ref="E3" authorId="0" shapeId="0">
      <text>
        <r>
          <rPr>
            <sz val="10"/>
            <rFont val="Arial"/>
            <family val="2"/>
          </rPr>
          <t>19.914,06
31-12-09 23:45 - 01-01-11 00:00</t>
        </r>
      </text>
    </comment>
    <comment ref="F3" authorId="0" shapeId="0">
      <text>
        <r>
          <rPr>
            <sz val="10"/>
            <rFont val="Arial"/>
            <family val="2"/>
          </rPr>
          <t>18.253,31
31-12-10 23:45 - 01-01-12 00:00</t>
        </r>
      </text>
    </comment>
    <comment ref="G3" authorId="0" shapeId="0">
      <text>
        <r>
          <rPr>
            <sz val="10"/>
            <rFont val="Arial"/>
            <family val="2"/>
          </rPr>
          <t>19.498,88
31-12-11 23:45 - 01-01-13 00:00</t>
        </r>
      </text>
    </comment>
    <comment ref="H3" authorId="0" shapeId="0">
      <text>
        <r>
          <rPr>
            <sz val="10"/>
            <rFont val="Arial"/>
            <family val="2"/>
          </rPr>
          <t>19.213,08
31-12-12 23:45 - 01-01-14 00:00</t>
        </r>
      </text>
    </comment>
    <comment ref="I3" authorId="0" shapeId="0">
      <text>
        <r>
          <rPr>
            <sz val="10"/>
            <rFont val="Arial"/>
            <family val="2"/>
          </rPr>
          <t>17.173,98
31-12-13 23:45 - 01-01-15 00:00</t>
        </r>
      </text>
    </comment>
    <comment ref="C4" authorId="0" shapeId="0">
      <text>
        <r>
          <rPr>
            <sz val="10"/>
            <rFont val="Arial"/>
            <family val="2"/>
          </rPr>
          <t>7.879,41 !
25-06-08 00:00 - 01-01-09 00:00</t>
        </r>
      </text>
    </comment>
    <comment ref="D4" authorId="0" shapeId="0">
      <text>
        <r>
          <rPr>
            <sz val="10"/>
            <rFont val="Arial"/>
            <family val="2"/>
          </rPr>
          <t>27.654,51
31-12-08 23:45 - 01-01-10 00:00</t>
        </r>
      </text>
    </comment>
    <comment ref="E4" authorId="0" shapeId="0">
      <text>
        <r>
          <rPr>
            <sz val="10"/>
            <rFont val="Arial"/>
            <family val="2"/>
          </rPr>
          <t>27.433,29
31-12-09 23:45 - 01-01-11 00:00</t>
        </r>
      </text>
    </comment>
    <comment ref="F4" authorId="0" shapeId="0">
      <text>
        <r>
          <rPr>
            <sz val="10"/>
            <rFont val="Arial"/>
            <family val="2"/>
          </rPr>
          <t>25.609,77
31-12-10 23:45 - 01-01-12 00:00</t>
        </r>
      </text>
    </comment>
    <comment ref="G4" authorId="0" shapeId="0">
      <text>
        <r>
          <rPr>
            <sz val="10"/>
            <rFont val="Arial"/>
            <family val="2"/>
          </rPr>
          <t>23.872,74
31-12-11 23:45 - 01-01-13 00:00</t>
        </r>
      </text>
    </comment>
    <comment ref="H4" authorId="0" shapeId="0">
      <text>
        <r>
          <rPr>
            <sz val="10"/>
            <rFont val="Arial"/>
            <family val="2"/>
          </rPr>
          <t>24.868,93
31-12-12 23:45 - 01-01-14 00:00</t>
        </r>
      </text>
    </comment>
    <comment ref="I4" authorId="0" shapeId="0">
      <text>
        <r>
          <rPr>
            <sz val="10"/>
            <rFont val="Arial"/>
            <family val="2"/>
          </rPr>
          <t>24.592,43
31-12-13 23:45 - 01-01-15 00:00</t>
        </r>
      </text>
    </comment>
    <comment ref="C5" authorId="0" shapeId="0">
      <text>
        <r>
          <rPr>
            <sz val="10"/>
            <rFont val="Arial"/>
            <family val="2"/>
          </rPr>
          <t>2.303,38 !
25-06-08 00:00 - 01-01-09 00:00</t>
        </r>
      </text>
    </comment>
    <comment ref="D5" authorId="0" shapeId="0">
      <text>
        <r>
          <rPr>
            <sz val="10"/>
            <rFont val="Arial"/>
            <family val="2"/>
          </rPr>
          <t>5.329,53
31-12-08 23:45 - 01-01-10 00:00</t>
        </r>
      </text>
    </comment>
    <comment ref="E5" authorId="0" shapeId="0">
      <text>
        <r>
          <rPr>
            <sz val="10"/>
            <rFont val="Arial"/>
            <family val="2"/>
          </rPr>
          <t>5.443,30
31-12-09 23:45 - 01-01-11 00:00</t>
        </r>
      </text>
    </comment>
    <comment ref="F5" authorId="0" shapeId="0">
      <text>
        <r>
          <rPr>
            <sz val="10"/>
            <rFont val="Arial"/>
            <family val="2"/>
          </rPr>
          <t>4.883,50
31-12-10 23:45 - 01-01-12 00:00</t>
        </r>
      </text>
    </comment>
    <comment ref="G5" authorId="0" shapeId="0">
      <text>
        <r>
          <rPr>
            <sz val="10"/>
            <rFont val="Arial"/>
            <family val="2"/>
          </rPr>
          <t>5.637,60
31-12-11 23:45 - 01-01-13 00:00</t>
        </r>
      </text>
    </comment>
    <comment ref="H5" authorId="0" shapeId="0">
      <text>
        <r>
          <rPr>
            <sz val="10"/>
            <rFont val="Arial"/>
            <family val="2"/>
          </rPr>
          <t>5.519,44
31-12-12 23:45 - 01-01-14 00:00</t>
        </r>
      </text>
    </comment>
    <comment ref="I5" authorId="0" shapeId="0">
      <text>
        <r>
          <rPr>
            <sz val="10"/>
            <rFont val="Arial"/>
            <family val="2"/>
          </rPr>
          <t>5.446,69
31-12-13 23:45 - 01-01-15 00:00</t>
        </r>
      </text>
    </comment>
    <comment ref="C6" authorId="0" shapeId="0">
      <text>
        <r>
          <rPr>
            <sz val="10"/>
            <rFont val="Arial"/>
            <family val="2"/>
          </rPr>
          <t>876,49 !
25-06-08 00:00 - 01-01-09 00:00</t>
        </r>
      </text>
    </comment>
    <comment ref="D6" authorId="0" shapeId="0">
      <text>
        <r>
          <rPr>
            <sz val="10"/>
            <rFont val="Arial"/>
            <family val="2"/>
          </rPr>
          <t>3.230,58
31-12-08 23:45 - 01-01-10 00:00</t>
        </r>
      </text>
    </comment>
    <comment ref="E6" authorId="0" shapeId="0">
      <text>
        <r>
          <rPr>
            <sz val="10"/>
            <rFont val="Arial"/>
            <family val="2"/>
          </rPr>
          <t>3.258,06
31-12-09 23:45 - 01-01-11 00:00</t>
        </r>
      </text>
    </comment>
    <comment ref="F6" authorId="0" shapeId="0">
      <text>
        <r>
          <rPr>
            <sz val="10"/>
            <rFont val="Arial"/>
            <family val="2"/>
          </rPr>
          <t>3.072,34
31-12-10 23:45 - 01-01-12 00:00</t>
        </r>
      </text>
    </comment>
    <comment ref="G6" authorId="0" shapeId="0">
      <text>
        <r>
          <rPr>
            <sz val="10"/>
            <rFont val="Arial"/>
            <family val="2"/>
          </rPr>
          <t>3.061,96
31-12-11 23:45 - 01-01-13 00:00</t>
        </r>
      </text>
    </comment>
    <comment ref="H6" authorId="0" shapeId="0">
      <text>
        <r>
          <rPr>
            <sz val="10"/>
            <rFont val="Arial"/>
            <family val="2"/>
          </rPr>
          <t>3.172,53
31-12-12 23:45 - 01-01-14 00:00</t>
        </r>
      </text>
    </comment>
    <comment ref="I6" authorId="0" shapeId="0">
      <text>
        <r>
          <rPr>
            <sz val="10"/>
            <rFont val="Arial"/>
            <family val="2"/>
          </rPr>
          <t>2.446,54
31-12-13 23:45 - 01-01-15 00:00</t>
        </r>
      </text>
    </comment>
    <comment ref="C7" authorId="0" shapeId="0">
      <text>
        <r>
          <rPr>
            <sz val="10"/>
            <rFont val="Arial"/>
            <family val="2"/>
          </rPr>
          <t>1.284,00 !
25-06-08 00:00 - 01-01-09 00:00</t>
        </r>
      </text>
    </comment>
    <comment ref="D7" authorId="0" shapeId="0">
      <text>
        <r>
          <rPr>
            <sz val="10"/>
            <rFont val="Arial"/>
            <family val="2"/>
          </rPr>
          <t>5.843,27
31-12-08 23:45 - 01-01-10 00:00</t>
        </r>
      </text>
    </comment>
    <comment ref="E7" authorId="0" shapeId="0">
      <text>
        <r>
          <rPr>
            <sz val="10"/>
            <rFont val="Arial"/>
            <family val="2"/>
          </rPr>
          <t>6.135,35
31-12-09 23:45 - 01-01-11 00:00</t>
        </r>
      </text>
    </comment>
    <comment ref="F7" authorId="0" shapeId="0">
      <text>
        <r>
          <rPr>
            <sz val="10"/>
            <rFont val="Arial"/>
            <family val="2"/>
          </rPr>
          <t>6.182,50
31-12-10 23:45 - 01-01-12 00:00</t>
        </r>
      </text>
    </comment>
    <comment ref="G7" authorId="0" shapeId="0">
      <text>
        <r>
          <rPr>
            <sz val="10"/>
            <rFont val="Arial"/>
            <family val="2"/>
          </rPr>
          <t>6.132,13
31-12-11 23:45 - 01-01-13 00:00</t>
        </r>
      </text>
    </comment>
    <comment ref="H7" authorId="0" shapeId="0">
      <text>
        <r>
          <rPr>
            <sz val="10"/>
            <rFont val="Arial"/>
            <family val="2"/>
          </rPr>
          <t>5.397,54
31-12-12 23:45 - 01-01-14 00:00</t>
        </r>
      </text>
    </comment>
    <comment ref="I7" authorId="0" shapeId="0">
      <text>
        <r>
          <rPr>
            <sz val="10"/>
            <rFont val="Arial"/>
            <family val="2"/>
          </rPr>
          <t>4.555,33
31-12-13 23:45 - 01-01-15 00:00</t>
        </r>
      </text>
    </comment>
    <comment ref="C8" authorId="0" shapeId="0">
      <text>
        <r>
          <rPr>
            <sz val="10"/>
            <rFont val="Arial"/>
            <family val="2"/>
          </rPr>
          <t>5.296,30 !
25-06-08 00:00 - 01-01-09 00:00</t>
        </r>
      </text>
    </comment>
    <comment ref="D8" authorId="0" shapeId="0">
      <text>
        <r>
          <rPr>
            <sz val="10"/>
            <rFont val="Arial"/>
            <family val="2"/>
          </rPr>
          <t>19.440,43
31-12-08 23:45 - 01-01-10 00:00</t>
        </r>
      </text>
    </comment>
    <comment ref="E8" authorId="0" shapeId="0">
      <text>
        <r>
          <rPr>
            <sz val="10"/>
            <rFont val="Arial"/>
            <family val="2"/>
          </rPr>
          <t>19.893,93
31-12-09 23:45 - 01-01-11 00:00</t>
        </r>
      </text>
    </comment>
    <comment ref="F8" authorId="0" shapeId="0">
      <text>
        <r>
          <rPr>
            <sz val="10"/>
            <rFont val="Arial"/>
            <family val="2"/>
          </rPr>
          <t>18.955,14
31-12-10 23:45 - 01-01-12 00:00</t>
        </r>
      </text>
    </comment>
    <comment ref="G8" authorId="0" shapeId="0">
      <text>
        <r>
          <rPr>
            <sz val="10"/>
            <rFont val="Arial"/>
            <family val="2"/>
          </rPr>
          <t>19.997,64
31-12-11 23:45 - 01-01-13 00:00</t>
        </r>
      </text>
    </comment>
    <comment ref="H8" authorId="0" shapeId="0">
      <text>
        <r>
          <rPr>
            <sz val="10"/>
            <rFont val="Arial"/>
            <family val="2"/>
          </rPr>
          <t>19.589,18
31-12-12 23:45 - 01-01-14 00:00</t>
        </r>
      </text>
    </comment>
    <comment ref="I8" authorId="0" shapeId="0">
      <text>
        <r>
          <rPr>
            <sz val="10"/>
            <rFont val="Arial"/>
            <family val="2"/>
          </rPr>
          <t>22.111,49
31-12-13 23:45 - 01-01-15 00:00</t>
        </r>
      </text>
    </comment>
    <comment ref="C9" authorId="0" shapeId="0">
      <text>
        <r>
          <rPr>
            <sz val="10"/>
            <rFont val="Arial"/>
            <family val="2"/>
          </rPr>
          <t>1.456,24 !
29-10-08 00:00 - 03-01-09 00:15</t>
        </r>
      </text>
    </comment>
    <comment ref="D9" authorId="0" shapeId="0">
      <text>
        <r>
          <rPr>
            <sz val="10"/>
            <rFont val="Arial"/>
            <family val="2"/>
          </rPr>
          <t>11.804,23
13-12-08 15:00 - 01-01-10 00:00</t>
        </r>
      </text>
    </comment>
    <comment ref="E9" authorId="0" shapeId="0">
      <text>
        <r>
          <rPr>
            <sz val="10"/>
            <rFont val="Arial"/>
            <family val="2"/>
          </rPr>
          <t>12.246,08
31-12-09 23:45 - 01-01-11 00:00</t>
        </r>
      </text>
    </comment>
    <comment ref="F9" authorId="0" shapeId="0">
      <text>
        <r>
          <rPr>
            <sz val="10"/>
            <rFont val="Arial"/>
            <family val="2"/>
          </rPr>
          <t>12.013,11
31-12-10 23:45 - 01-01-12 00:00</t>
        </r>
      </text>
    </comment>
    <comment ref="G9" authorId="0" shapeId="0">
      <text>
        <r>
          <rPr>
            <sz val="10"/>
            <rFont val="Arial"/>
            <family val="2"/>
          </rPr>
          <t>12.733,90
31-12-11 23:45 - 01-01-13 00:00</t>
        </r>
      </text>
    </comment>
    <comment ref="H9" authorId="0" shapeId="0">
      <text>
        <r>
          <rPr>
            <sz val="10"/>
            <rFont val="Arial"/>
            <family val="2"/>
          </rPr>
          <t>12.834,70
31-12-12 23:45 - 01-01-14 00:00</t>
        </r>
      </text>
    </comment>
    <comment ref="I9" authorId="0" shapeId="0">
      <text>
        <r>
          <rPr>
            <sz val="10"/>
            <rFont val="Arial"/>
            <family val="2"/>
          </rPr>
          <t>12.672,07
31-12-13 23:45 - 01-01-15 00:00</t>
        </r>
      </text>
    </comment>
    <comment ref="C10" authorId="0" shapeId="0">
      <text>
        <r>
          <rPr>
            <sz val="10"/>
            <rFont val="Arial"/>
            <family val="2"/>
          </rPr>
          <t>619,86 !
25-06-08 00:00 - 01-01-09 00:00</t>
        </r>
      </text>
    </comment>
    <comment ref="D10" authorId="0" shapeId="0">
      <text>
        <r>
          <rPr>
            <sz val="10"/>
            <rFont val="Arial"/>
            <family val="2"/>
          </rPr>
          <t>2.185,55
31-12-08 23:45 - 01-01-10 00:00</t>
        </r>
      </text>
    </comment>
    <comment ref="E10" authorId="0" shapeId="0">
      <text>
        <r>
          <rPr>
            <sz val="10"/>
            <rFont val="Arial"/>
            <family val="2"/>
          </rPr>
          <t>2.484,52
31-12-09 23:45 - 01-01-11 00:00</t>
        </r>
      </text>
    </comment>
    <comment ref="F10" authorId="0" shapeId="0">
      <text>
        <r>
          <rPr>
            <sz val="10"/>
            <rFont val="Arial"/>
            <family val="2"/>
          </rPr>
          <t>2.367,84
31-12-10 23:45 - 01-01-12 00:00</t>
        </r>
      </text>
    </comment>
    <comment ref="G10" authorId="0" shapeId="0">
      <text>
        <r>
          <rPr>
            <sz val="10"/>
            <rFont val="Arial"/>
            <family val="2"/>
          </rPr>
          <t>2.282,18
31-12-11 23:45 - 01-01-13 00:00</t>
        </r>
      </text>
    </comment>
    <comment ref="H10" authorId="0" shapeId="0">
      <text>
        <r>
          <rPr>
            <sz val="10"/>
            <rFont val="Arial"/>
            <family val="2"/>
          </rPr>
          <t>2.286,89
31-12-12 23:45 - 01-01-14 00:00</t>
        </r>
      </text>
    </comment>
    <comment ref="I10" authorId="0" shapeId="0">
      <text>
        <r>
          <rPr>
            <sz val="10"/>
            <rFont val="Arial"/>
            <family val="2"/>
          </rPr>
          <t>2.635,68
31-12-13 23:45 - 01-01-15 00:00</t>
        </r>
      </text>
    </comment>
    <comment ref="D11" authorId="0" shapeId="0">
      <text>
        <r>
          <rPr>
            <sz val="10"/>
            <rFont val="Arial"/>
            <family val="2"/>
          </rPr>
          <t>1.004,79 !
17-06-09 00:00 - 01-01-10 00:00</t>
        </r>
      </text>
    </comment>
    <comment ref="E11" authorId="0" shapeId="0">
      <text>
        <r>
          <rPr>
            <sz val="10"/>
            <rFont val="Arial"/>
            <family val="2"/>
          </rPr>
          <t>2.493,78
31-12-09 23:45 - 01-01-11 00:00</t>
        </r>
      </text>
    </comment>
    <comment ref="F11" authorId="0" shapeId="0">
      <text>
        <r>
          <rPr>
            <sz val="10"/>
            <rFont val="Arial"/>
            <family val="2"/>
          </rPr>
          <t>2.359,11
31-12-10 23:45 - 01-01-12 00:00</t>
        </r>
      </text>
    </comment>
    <comment ref="G11" authorId="0" shapeId="0">
      <text>
        <r>
          <rPr>
            <sz val="10"/>
            <rFont val="Arial"/>
            <family val="2"/>
          </rPr>
          <t>2.495,20
31-12-11 23:45 - 01-01-13 00:00</t>
        </r>
      </text>
    </comment>
    <comment ref="H11" authorId="0" shapeId="0">
      <text>
        <r>
          <rPr>
            <sz val="10"/>
            <rFont val="Arial"/>
            <family val="2"/>
          </rPr>
          <t>2.636,88
31-12-12 23:45 - 01-01-14 00:00</t>
        </r>
      </text>
    </comment>
    <comment ref="I11" authorId="0" shapeId="0">
      <text>
        <r>
          <rPr>
            <sz val="10"/>
            <rFont val="Arial"/>
            <family val="2"/>
          </rPr>
          <t>2.335,22
31-12-13 23:45 - 16-01-15 00:15</t>
        </r>
      </text>
    </comment>
    <comment ref="C12" authorId="0" shapeId="0">
      <text>
        <r>
          <rPr>
            <sz val="10"/>
            <rFont val="Arial"/>
            <family val="2"/>
          </rPr>
          <t>4.654,17 !
25-06-08 00:00 - 01-01-09 00:00</t>
        </r>
      </text>
    </comment>
    <comment ref="D12" authorId="0" shapeId="0">
      <text>
        <r>
          <rPr>
            <sz val="10"/>
            <rFont val="Arial"/>
            <family val="2"/>
          </rPr>
          <t>13.735,11
31-12-08 23:45 - 01-01-10 00:00</t>
        </r>
      </text>
    </comment>
    <comment ref="E12" authorId="0" shapeId="0">
      <text>
        <r>
          <rPr>
            <sz val="10"/>
            <rFont val="Arial"/>
            <family val="2"/>
          </rPr>
          <t>12.655,31
31-12-09 23:45 - 01-01-11 00:00</t>
        </r>
      </text>
    </comment>
    <comment ref="F12" authorId="0" shapeId="0">
      <text>
        <r>
          <rPr>
            <sz val="10"/>
            <rFont val="Arial"/>
            <family val="2"/>
          </rPr>
          <t>10.151,16
31-12-10 23:45 - 01-01-12 00:00</t>
        </r>
      </text>
    </comment>
    <comment ref="G12" authorId="0" shapeId="0">
      <text>
        <r>
          <rPr>
            <sz val="10"/>
            <rFont val="Arial"/>
            <family val="2"/>
          </rPr>
          <t>9.837,86
31-12-11 23:45 - 01-01-13 00:00</t>
        </r>
      </text>
    </comment>
    <comment ref="H12" authorId="0" shapeId="0">
      <text>
        <r>
          <rPr>
            <sz val="10"/>
            <rFont val="Arial"/>
            <family val="2"/>
          </rPr>
          <t>9.529,16
31-12-12 23:45 - 01-01-14 00:00</t>
        </r>
      </text>
    </comment>
    <comment ref="I12" authorId="0" shapeId="0">
      <text>
        <r>
          <rPr>
            <sz val="10"/>
            <rFont val="Arial"/>
            <family val="2"/>
          </rPr>
          <t>9.986,02
31-12-13 23:45 - 01-01-15 00:00</t>
        </r>
      </text>
    </comment>
    <comment ref="C13" authorId="0" shapeId="0">
      <text>
        <r>
          <rPr>
            <sz val="10"/>
            <rFont val="Arial"/>
            <family val="2"/>
          </rPr>
          <t>735,20 !
25-06-08 00:00 - 01-01-09 00:00</t>
        </r>
      </text>
    </comment>
    <comment ref="D13" authorId="0" shapeId="0">
      <text>
        <r>
          <rPr>
            <sz val="10"/>
            <rFont val="Arial"/>
            <family val="2"/>
          </rPr>
          <t>2.829,92
31-12-08 23:45 - 01-01-10 00:00</t>
        </r>
      </text>
    </comment>
    <comment ref="E13" authorId="0" shapeId="0">
      <text>
        <r>
          <rPr>
            <sz val="10"/>
            <rFont val="Arial"/>
            <family val="2"/>
          </rPr>
          <t>2.936,40
31-12-09 23:45 - 01-01-11 00:00</t>
        </r>
      </text>
    </comment>
    <comment ref="F13" authorId="0" shapeId="0">
      <text>
        <r>
          <rPr>
            <sz val="10"/>
            <rFont val="Arial"/>
            <family val="2"/>
          </rPr>
          <t>2.998,91
31-12-10 23:45 - 01-01-12 00:00</t>
        </r>
      </text>
    </comment>
    <comment ref="G13" authorId="0" shapeId="0">
      <text>
        <r>
          <rPr>
            <sz val="10"/>
            <rFont val="Arial"/>
            <family val="2"/>
          </rPr>
          <t>2.949,73
31-12-11 23:45 - 01-01-13 00:00</t>
        </r>
      </text>
    </comment>
    <comment ref="H13" authorId="0" shapeId="0">
      <text>
        <r>
          <rPr>
            <sz val="10"/>
            <rFont val="Arial"/>
            <family val="2"/>
          </rPr>
          <t>2.885,44
31-12-12 23:45 - 01-01-14 00:00</t>
        </r>
      </text>
    </comment>
    <comment ref="I13" authorId="0" shapeId="0">
      <text>
        <r>
          <rPr>
            <sz val="10"/>
            <rFont val="Arial"/>
            <family val="2"/>
          </rPr>
          <t>2.962,63
31-12-13 23:45 - 01-01-15 00:00</t>
        </r>
      </text>
    </comment>
    <comment ref="C14" authorId="0" shapeId="0">
      <text>
        <r>
          <rPr>
            <sz val="10"/>
            <rFont val="Arial"/>
            <family val="2"/>
          </rPr>
          <t>2.280,97 !
25-06-08 00:00 - 01-01-09 00:00</t>
        </r>
      </text>
    </comment>
    <comment ref="D14" authorId="0" shapeId="0">
      <text>
        <r>
          <rPr>
            <sz val="10"/>
            <rFont val="Arial"/>
            <family val="2"/>
          </rPr>
          <t>8.056,17
31-12-08 23:45 - 01-01-10 00:00</t>
        </r>
      </text>
    </comment>
    <comment ref="E14" authorId="0" shapeId="0">
      <text>
        <r>
          <rPr>
            <sz val="10"/>
            <rFont val="Arial"/>
            <family val="2"/>
          </rPr>
          <t>8.050,99
31-12-09 23:45 - 01-01-11 00:00</t>
        </r>
      </text>
    </comment>
    <comment ref="F14" authorId="0" shapeId="0">
      <text>
        <r>
          <rPr>
            <sz val="10"/>
            <rFont val="Arial"/>
            <family val="2"/>
          </rPr>
          <t>7.660,01
31-12-10 23:45 - 01-01-12 00:00</t>
        </r>
      </text>
    </comment>
    <comment ref="G14" authorId="0" shapeId="0">
      <text>
        <r>
          <rPr>
            <sz val="10"/>
            <rFont val="Arial"/>
            <family val="2"/>
          </rPr>
          <t>8.127,62
31-12-11 23:45 - 01-01-13 00:00</t>
        </r>
      </text>
    </comment>
    <comment ref="H14" authorId="0" shapeId="0">
      <text>
        <r>
          <rPr>
            <sz val="10"/>
            <rFont val="Arial"/>
            <family val="2"/>
          </rPr>
          <t>7.632,11
31-12-12 23:45 - 01-01-14 00:00</t>
        </r>
      </text>
    </comment>
    <comment ref="I14" authorId="0" shapeId="0">
      <text>
        <r>
          <rPr>
            <sz val="10"/>
            <rFont val="Arial"/>
            <family val="2"/>
          </rPr>
          <t>8.075,19
31-12-13 23:45 - 01-01-15 00:00</t>
        </r>
      </text>
    </comment>
    <comment ref="C15" authorId="0" shapeId="0">
      <text>
        <r>
          <rPr>
            <sz val="10"/>
            <rFont val="Arial"/>
            <family val="2"/>
          </rPr>
          <t>2.190,86 !
25-06-08 00:00 - 01-01-09 00:00</t>
        </r>
      </text>
    </comment>
    <comment ref="D15" authorId="0" shapeId="0">
      <text>
        <r>
          <rPr>
            <sz val="10"/>
            <rFont val="Arial"/>
            <family val="2"/>
          </rPr>
          <t>8.048,88
31-12-08 23:45 - 01-01-10 00:00</t>
        </r>
      </text>
    </comment>
    <comment ref="E15" authorId="0" shapeId="0">
      <text>
        <r>
          <rPr>
            <sz val="10"/>
            <rFont val="Arial"/>
            <family val="2"/>
          </rPr>
          <t>7.271,94
31-12-09 23:45 - 01-01-11 00:00</t>
        </r>
      </text>
    </comment>
    <comment ref="F15" authorId="0" shapeId="0">
      <text>
        <r>
          <rPr>
            <sz val="10"/>
            <rFont val="Arial"/>
            <family val="2"/>
          </rPr>
          <t>5.286,97
31-12-10 23:45 - 01-01-12 00:00</t>
        </r>
      </text>
    </comment>
    <comment ref="G15" authorId="0" shapeId="0">
      <text>
        <r>
          <rPr>
            <sz val="10"/>
            <rFont val="Arial"/>
            <family val="2"/>
          </rPr>
          <t>4.071,13
31-12-11 23:45 - 01-01-13 00:00</t>
        </r>
      </text>
    </comment>
    <comment ref="H15" authorId="0" shapeId="0">
      <text>
        <r>
          <rPr>
            <sz val="10"/>
            <rFont val="Arial"/>
            <family val="2"/>
          </rPr>
          <t>4.166,56
31-12-12 23:45 - 01-01-14 00:00</t>
        </r>
      </text>
    </comment>
    <comment ref="I15" authorId="0" shapeId="0">
      <text>
        <r>
          <rPr>
            <sz val="10"/>
            <rFont val="Arial"/>
            <family val="2"/>
          </rPr>
          <t>4.424,91
31-12-13 23:45 - 01-01-15 00:00</t>
        </r>
      </text>
    </comment>
    <comment ref="C16" authorId="0" shapeId="0">
      <text>
        <r>
          <rPr>
            <sz val="10"/>
            <rFont val="Arial"/>
            <family val="2"/>
          </rPr>
          <t>7.386,78 !
25-06-08 00:00 - 01-01-09 00:00</t>
        </r>
      </text>
    </comment>
    <comment ref="D16" authorId="0" shapeId="0">
      <text>
        <r>
          <rPr>
            <sz val="10"/>
            <rFont val="Arial"/>
            <family val="2"/>
          </rPr>
          <t>27.621,12
31-12-08 23:45 - 01-01-10 00:00</t>
        </r>
      </text>
    </comment>
    <comment ref="E16" authorId="0" shapeId="0">
      <text>
        <r>
          <rPr>
            <sz val="10"/>
            <rFont val="Arial"/>
            <family val="2"/>
          </rPr>
          <t>28.853,65
31-12-09 23:45 - 01-01-11 00:00</t>
        </r>
      </text>
    </comment>
    <comment ref="F16" authorId="0" shapeId="0">
      <text>
        <r>
          <rPr>
            <sz val="10"/>
            <rFont val="Arial"/>
            <family val="2"/>
          </rPr>
          <t>22.521,33
31-12-10 23:45 - 01-01-12 00:00</t>
        </r>
      </text>
    </comment>
    <comment ref="G16" authorId="0" shapeId="0">
      <text>
        <r>
          <rPr>
            <sz val="10"/>
            <rFont val="Arial"/>
            <family val="2"/>
          </rPr>
          <t>19.360,95
31-12-11 23:45 - 01-01-13 00:00</t>
        </r>
      </text>
    </comment>
    <comment ref="H16" authorId="0" shapeId="0">
      <text>
        <r>
          <rPr>
            <sz val="10"/>
            <rFont val="Arial"/>
            <family val="2"/>
          </rPr>
          <t>19.335,04
31-12-12 23:45 - 01-01-14 00:00</t>
        </r>
      </text>
    </comment>
    <comment ref="I16" authorId="0" shapeId="0">
      <text>
        <r>
          <rPr>
            <sz val="10"/>
            <rFont val="Arial"/>
            <family val="2"/>
          </rPr>
          <t>20.043,01
31-12-13 23:45 - 01-01-15 00:00</t>
        </r>
      </text>
    </comment>
    <comment ref="C17" authorId="0" shapeId="0">
      <text>
        <r>
          <rPr>
            <sz val="10"/>
            <rFont val="Arial"/>
            <family val="2"/>
          </rPr>
          <t>1.993,19 !
25-06-08 00:00 - 01-01-09 00:00</t>
        </r>
      </text>
    </comment>
    <comment ref="D17" authorId="0" shapeId="0">
      <text>
        <r>
          <rPr>
            <sz val="10"/>
            <rFont val="Arial"/>
            <family val="2"/>
          </rPr>
          <t>6.381,96
31-12-08 23:45 - 01-01-10 00:00</t>
        </r>
      </text>
    </comment>
    <comment ref="E17" authorId="0" shapeId="0">
      <text>
        <r>
          <rPr>
            <sz val="10"/>
            <rFont val="Arial"/>
            <family val="2"/>
          </rPr>
          <t>7.235,83
31-12-09 23:45 - 01-01-11 00:00</t>
        </r>
      </text>
    </comment>
    <comment ref="F17" authorId="0" shapeId="0">
      <text>
        <r>
          <rPr>
            <sz val="10"/>
            <rFont val="Arial"/>
            <family val="2"/>
          </rPr>
          <t>5.464,24
31-12-10 23:45 - 01-01-12 00:00</t>
        </r>
      </text>
    </comment>
    <comment ref="G17" authorId="0" shapeId="0">
      <text>
        <r>
          <rPr>
            <sz val="10"/>
            <rFont val="Arial"/>
            <family val="2"/>
          </rPr>
          <t>4.782,03
31-12-11 23:45 - 01-01-13 00:00</t>
        </r>
      </text>
    </comment>
    <comment ref="H17" authorId="0" shapeId="0">
      <text>
        <r>
          <rPr>
            <sz val="10"/>
            <rFont val="Arial"/>
            <family val="2"/>
          </rPr>
          <t>4.714,04
31-12-12 23:45 - 01-01-14 00:00</t>
        </r>
      </text>
    </comment>
    <comment ref="I17" authorId="0" shapeId="0">
      <text>
        <r>
          <rPr>
            <sz val="10"/>
            <rFont val="Arial"/>
            <family val="2"/>
          </rPr>
          <t>1.320,49
31-12-13 23:45 - 01-01-15 00:00</t>
        </r>
      </text>
    </comment>
    <comment ref="D18" authorId="0" shapeId="0">
      <text>
        <r>
          <rPr>
            <sz val="10"/>
            <rFont val="Arial"/>
            <family val="2"/>
          </rPr>
          <t>5.896,17 !
11-10-09 00:00 - 01-01-10 00:00</t>
        </r>
      </text>
    </comment>
    <comment ref="E18" authorId="0" shapeId="0">
      <text>
        <r>
          <rPr>
            <sz val="10"/>
            <rFont val="Arial"/>
            <family val="2"/>
          </rPr>
          <t>24.864,60
31-12-09 23:45 - 01-01-11 00:00</t>
        </r>
      </text>
    </comment>
    <comment ref="F18" authorId="0" shapeId="0">
      <text>
        <r>
          <rPr>
            <sz val="10"/>
            <rFont val="Arial"/>
            <family val="2"/>
          </rPr>
          <t>23.108,29
31-12-10 23:45 - 01-01-12 00:00</t>
        </r>
      </text>
    </comment>
    <comment ref="G18" authorId="0" shapeId="0">
      <text>
        <r>
          <rPr>
            <sz val="10"/>
            <rFont val="Arial"/>
            <family val="2"/>
          </rPr>
          <t>22.430,32
31-12-11 23:45 - 01-01-13 00:00</t>
        </r>
      </text>
    </comment>
    <comment ref="H18" authorId="0" shapeId="0">
      <text>
        <r>
          <rPr>
            <sz val="10"/>
            <rFont val="Arial"/>
            <family val="2"/>
          </rPr>
          <t>23.584,56
31-12-12 23:45 - 01-01-14 00:00</t>
        </r>
      </text>
    </comment>
    <comment ref="I18" authorId="0" shapeId="0">
      <text>
        <r>
          <rPr>
            <sz val="10"/>
            <rFont val="Arial"/>
            <family val="2"/>
          </rPr>
          <t>22.999,03
31-12-13 23:45 - 01-01-15 00:00</t>
        </r>
      </text>
    </comment>
    <comment ref="F19" authorId="0" shapeId="0">
      <text>
        <r>
          <rPr>
            <sz val="10"/>
            <rFont val="Arial"/>
            <family val="2"/>
          </rPr>
          <t>2.927,92 !
03-05-11 00:00 - 01-01-12 00:00</t>
        </r>
      </text>
    </comment>
    <comment ref="G19" authorId="0" shapeId="0">
      <text>
        <r>
          <rPr>
            <sz val="10"/>
            <rFont val="Arial"/>
            <family val="2"/>
          </rPr>
          <t>5.012,23
31-12-11 23:45 - 01-01-13 00:00</t>
        </r>
      </text>
    </comment>
    <comment ref="H19" authorId="0" shapeId="0">
      <text>
        <r>
          <rPr>
            <sz val="10"/>
            <rFont val="Arial"/>
            <family val="2"/>
          </rPr>
          <t>5.300,46
31-12-12 23:45 - 01-01-14 00:00</t>
        </r>
      </text>
    </comment>
    <comment ref="I19" authorId="0" shapeId="0">
      <text>
        <r>
          <rPr>
            <sz val="10"/>
            <rFont val="Arial"/>
            <family val="2"/>
          </rPr>
          <t>4.843,68
31-12-13 23:45 - 01-01-15 00:00</t>
        </r>
      </text>
    </comment>
    <comment ref="C20" authorId="0" shapeId="0">
      <text>
        <r>
          <rPr>
            <sz val="10"/>
            <rFont val="Arial"/>
            <family val="2"/>
          </rPr>
          <t>6.753,38 !
25-06-08 00:00 - 01-01-09 00:00</t>
        </r>
      </text>
    </comment>
    <comment ref="D20" authorId="0" shapeId="0">
      <text>
        <r>
          <rPr>
            <sz val="10"/>
            <rFont val="Arial"/>
            <family val="2"/>
          </rPr>
          <t>26.230,53
31-12-08 23:45 - 01-01-10 00:00</t>
        </r>
      </text>
    </comment>
    <comment ref="E20" authorId="0" shapeId="0">
      <text>
        <r>
          <rPr>
            <sz val="10"/>
            <rFont val="Arial"/>
            <family val="2"/>
          </rPr>
          <t>29.183,89
31-12-09 23:45 - 01-01-11 00:00</t>
        </r>
      </text>
    </comment>
    <comment ref="F20" authorId="0" shapeId="0">
      <text>
        <r>
          <rPr>
            <sz val="10"/>
            <rFont val="Arial"/>
            <family val="2"/>
          </rPr>
          <t>25.957,79
31-12-10 23:45 - 01-01-12 00:00</t>
        </r>
      </text>
    </comment>
    <comment ref="G20" authorId="0" shapeId="0">
      <text>
        <r>
          <rPr>
            <sz val="10"/>
            <rFont val="Arial"/>
            <family val="2"/>
          </rPr>
          <t>23.149,99
31-12-11 23:45 - 01-01-13 00:00</t>
        </r>
      </text>
    </comment>
    <comment ref="H20" authorId="0" shapeId="0">
      <text>
        <r>
          <rPr>
            <sz val="10"/>
            <rFont val="Arial"/>
            <family val="2"/>
          </rPr>
          <t>23.366,81
31-12-12 23:45 - 01-01-14 00:00</t>
        </r>
      </text>
    </comment>
    <comment ref="I20" authorId="0" shapeId="0">
      <text>
        <r>
          <rPr>
            <sz val="10"/>
            <rFont val="Arial"/>
            <family val="2"/>
          </rPr>
          <t>24.317,58
31-12-13 23:45 - 01-01-15 00:00</t>
        </r>
      </text>
    </comment>
    <comment ref="C21" authorId="0" shapeId="0">
      <text>
        <r>
          <rPr>
            <sz val="10"/>
            <rFont val="Arial"/>
            <family val="2"/>
          </rPr>
          <t>1.763,75 !
25-06-08 00:00 - 01-01-09 00:00</t>
        </r>
      </text>
    </comment>
    <comment ref="D21" authorId="0" shapeId="0">
      <text>
        <r>
          <rPr>
            <sz val="10"/>
            <rFont val="Arial"/>
            <family val="2"/>
          </rPr>
          <t>5.872,74
31-12-08 23:45 - 01-01-10 00:00</t>
        </r>
      </text>
    </comment>
    <comment ref="E21" authorId="0" shapeId="0">
      <text>
        <r>
          <rPr>
            <sz val="10"/>
            <rFont val="Arial"/>
            <family val="2"/>
          </rPr>
          <t>6.093,69
31-12-09 23:45 - 01-01-11 00:00</t>
        </r>
      </text>
    </comment>
    <comment ref="F21" authorId="0" shapeId="0">
      <text>
        <r>
          <rPr>
            <sz val="10"/>
            <rFont val="Arial"/>
            <family val="2"/>
          </rPr>
          <t>5.669,31
31-12-10 23:45 - 01-01-12 00:00</t>
        </r>
      </text>
    </comment>
    <comment ref="G21" authorId="0" shapeId="0">
      <text>
        <r>
          <rPr>
            <sz val="10"/>
            <rFont val="Arial"/>
            <family val="2"/>
          </rPr>
          <t>6.216,21
31-12-11 23:45 - 01-01-13 00:00</t>
        </r>
      </text>
    </comment>
    <comment ref="H21" authorId="0" shapeId="0">
      <text>
        <r>
          <rPr>
            <sz val="10"/>
            <rFont val="Arial"/>
            <family val="2"/>
          </rPr>
          <t>5.704,82
31-12-12 23:45 - 01-01-14 00:00</t>
        </r>
      </text>
    </comment>
    <comment ref="I21" authorId="0" shapeId="0">
      <text>
        <r>
          <rPr>
            <sz val="10"/>
            <rFont val="Arial"/>
            <family val="2"/>
          </rPr>
          <t>6.426,03
31-12-13 23:45 - 01-01-15 00:00</t>
        </r>
      </text>
    </comment>
    <comment ref="C22" authorId="0" shapeId="0">
      <text>
        <r>
          <rPr>
            <sz val="10"/>
            <rFont val="Arial"/>
            <family val="2"/>
          </rPr>
          <t>7.049,79 !
25-06-08 00:00 - 01-01-09 00:00</t>
        </r>
      </text>
    </comment>
    <comment ref="D22" authorId="0" shapeId="0">
      <text>
        <r>
          <rPr>
            <sz val="10"/>
            <rFont val="Arial"/>
            <family val="2"/>
          </rPr>
          <t>25.772,51
31-12-08 23:45 - 01-01-10 00:00</t>
        </r>
      </text>
    </comment>
    <comment ref="E22" authorId="0" shapeId="0">
      <text>
        <r>
          <rPr>
            <sz val="10"/>
            <rFont val="Arial"/>
            <family val="2"/>
          </rPr>
          <t>24.085,92
31-12-09 23:45 - 01-01-11 00:00</t>
        </r>
      </text>
    </comment>
    <comment ref="F22" authorId="0" shapeId="0">
      <text>
        <r>
          <rPr>
            <sz val="10"/>
            <rFont val="Arial"/>
            <family val="2"/>
          </rPr>
          <t>21.435,00
31-12-10 23:45 - 01-01-12 00:00</t>
        </r>
      </text>
    </comment>
    <comment ref="G22" authorId="0" shapeId="0">
      <text>
        <r>
          <rPr>
            <sz val="10"/>
            <rFont val="Arial"/>
            <family val="2"/>
          </rPr>
          <t>20.064,58
31-12-11 23:45 - 01-01-13 00:00</t>
        </r>
      </text>
    </comment>
    <comment ref="H22" authorId="0" shapeId="0">
      <text>
        <r>
          <rPr>
            <sz val="10"/>
            <rFont val="Arial"/>
            <family val="2"/>
          </rPr>
          <t>22.740,74
31-12-12 23:45 - 01-01-14 00:00</t>
        </r>
      </text>
    </comment>
    <comment ref="I22" authorId="0" shapeId="0">
      <text>
        <r>
          <rPr>
            <sz val="10"/>
            <rFont val="Arial"/>
            <family val="2"/>
          </rPr>
          <t>24.925,14
31-12-13 23:45 - 01-01-15 00:00</t>
        </r>
      </text>
    </comment>
    <comment ref="C23" authorId="0" shapeId="0">
      <text>
        <r>
          <rPr>
            <sz val="10"/>
            <rFont val="Arial"/>
            <family val="2"/>
          </rPr>
          <t>7.302,27 !
25-06-08 00:00 - 01-01-09 00:00</t>
        </r>
      </text>
    </comment>
    <comment ref="D23" authorId="0" shapeId="0">
      <text>
        <r>
          <rPr>
            <sz val="10"/>
            <rFont val="Arial"/>
            <family val="2"/>
          </rPr>
          <t>29.381,18
31-12-08 23:45 - 01-01-10 00:00</t>
        </r>
      </text>
    </comment>
    <comment ref="E23" authorId="0" shapeId="0">
      <text>
        <r>
          <rPr>
            <sz val="10"/>
            <rFont val="Arial"/>
            <family val="2"/>
          </rPr>
          <t>27.605,39
31-12-09 23:45 - 01-01-11 00:00</t>
        </r>
      </text>
    </comment>
    <comment ref="F23" authorId="0" shapeId="0">
      <text>
        <r>
          <rPr>
            <sz val="10"/>
            <rFont val="Arial"/>
            <family val="2"/>
          </rPr>
          <t>21.779,94
31-12-10 23:45 - 01-01-12 00:00</t>
        </r>
      </text>
    </comment>
    <comment ref="G23" authorId="0" shapeId="0">
      <text>
        <r>
          <rPr>
            <sz val="10"/>
            <rFont val="Arial"/>
            <family val="2"/>
          </rPr>
          <t>23.662,32
31-12-11 23:45 - 01-01-13 00:00</t>
        </r>
      </text>
    </comment>
    <comment ref="H23" authorId="0" shapeId="0">
      <text>
        <r>
          <rPr>
            <sz val="10"/>
            <rFont val="Arial"/>
            <family val="2"/>
          </rPr>
          <t>22.621,71
31-12-12 23:45 - 01-01-14 00:00</t>
        </r>
      </text>
    </comment>
    <comment ref="I23" authorId="0" shapeId="0">
      <text>
        <r>
          <rPr>
            <sz val="10"/>
            <rFont val="Arial"/>
            <family val="2"/>
          </rPr>
          <t>22.816,92
31-12-13 23:45 - 01-01-15 00:00</t>
        </r>
      </text>
    </comment>
    <comment ref="C24" authorId="0" shapeId="0">
      <text>
        <r>
          <rPr>
            <sz val="10"/>
            <rFont val="Arial"/>
            <family val="2"/>
          </rPr>
          <t>3.146,15 !
25-06-08 00:00 - 01-01-09 00:00</t>
        </r>
      </text>
    </comment>
    <comment ref="D24" authorId="0" shapeId="0">
      <text>
        <r>
          <rPr>
            <sz val="10"/>
            <rFont val="Arial"/>
            <family val="2"/>
          </rPr>
          <t>8.304,60
31-12-08 23:45 - 01-01-10 00:00</t>
        </r>
      </text>
    </comment>
    <comment ref="E24" authorId="0" shapeId="0">
      <text>
        <r>
          <rPr>
            <sz val="10"/>
            <rFont val="Arial"/>
            <family val="2"/>
          </rPr>
          <t>8.488,93
31-12-09 23:45 - 01-01-11 00:00</t>
        </r>
      </text>
    </comment>
    <comment ref="F24" authorId="0" shapeId="0">
      <text>
        <r>
          <rPr>
            <sz val="10"/>
            <rFont val="Arial"/>
            <family val="2"/>
          </rPr>
          <t>6.185,16
31-12-10 23:45 - 01-01-12 00:00</t>
        </r>
      </text>
    </comment>
    <comment ref="G24" authorId="0" shapeId="0">
      <text>
        <r>
          <rPr>
            <sz val="10"/>
            <rFont val="Arial"/>
            <family val="2"/>
          </rPr>
          <t>5.094,16
31-12-11 23:45 - 01-01-13 00:00</t>
        </r>
      </text>
    </comment>
    <comment ref="H24" authorId="0" shapeId="0">
      <text>
        <r>
          <rPr>
            <sz val="10"/>
            <rFont val="Arial"/>
            <family val="2"/>
          </rPr>
          <t>4.752,22
31-12-12 23:45 - 01-01-14 00:00</t>
        </r>
      </text>
    </comment>
    <comment ref="I24" authorId="0" shapeId="0">
      <text>
        <r>
          <rPr>
            <sz val="10"/>
            <rFont val="Arial"/>
            <family val="2"/>
          </rPr>
          <t>4.390,16
31-12-13 23:45 - 01-01-15 00:00</t>
        </r>
      </text>
    </comment>
    <comment ref="C25" authorId="0" shapeId="0">
      <text>
        <r>
          <rPr>
            <sz val="10"/>
            <rFont val="Arial"/>
            <family val="2"/>
          </rPr>
          <t>2.956,31 !
13-07-08 00:00 - 01-01-09 00:00</t>
        </r>
      </text>
    </comment>
    <comment ref="D25" authorId="0" shapeId="0">
      <text>
        <r>
          <rPr>
            <sz val="10"/>
            <rFont val="Arial"/>
            <family val="2"/>
          </rPr>
          <t>8.595,08
31-12-08 23:45 - 01-01-10 00:00</t>
        </r>
      </text>
    </comment>
    <comment ref="E25" authorId="0" shapeId="0">
      <text>
        <r>
          <rPr>
            <sz val="10"/>
            <rFont val="Arial"/>
            <family val="2"/>
          </rPr>
          <t>7.503,78
31-12-09 23:45 - 01-01-11 00:00</t>
        </r>
      </text>
    </comment>
    <comment ref="F25" authorId="0" shapeId="0">
      <text>
        <r>
          <rPr>
            <sz val="10"/>
            <rFont val="Arial"/>
            <family val="2"/>
          </rPr>
          <t>6.453,22
31-12-10 23:45 - 01-01-12 00:00</t>
        </r>
      </text>
    </comment>
    <comment ref="G25" authorId="0" shapeId="0">
      <text>
        <r>
          <rPr>
            <sz val="10"/>
            <rFont val="Arial"/>
            <family val="2"/>
          </rPr>
          <t>5.801,85
31-12-11 23:45 - 01-01-13 00:00</t>
        </r>
      </text>
    </comment>
    <comment ref="H25" authorId="0" shapeId="0">
      <text>
        <r>
          <rPr>
            <sz val="10"/>
            <rFont val="Arial"/>
            <family val="2"/>
          </rPr>
          <t>5.606,56
31-12-12 23:45 - 01-01-14 00:00</t>
        </r>
      </text>
    </comment>
    <comment ref="I25" authorId="0" shapeId="0">
      <text>
        <r>
          <rPr>
            <sz val="10"/>
            <rFont val="Arial"/>
            <family val="2"/>
          </rPr>
          <t>4.425,28
31-12-13 23:45 - 01-01-15 00:00</t>
        </r>
      </text>
    </comment>
    <comment ref="C26" authorId="0" shapeId="0">
      <text>
        <r>
          <rPr>
            <sz val="10"/>
            <rFont val="Arial"/>
            <family val="2"/>
          </rPr>
          <t>5.489,16 !
25-06-08 00:00 - 01-01-09 00:00</t>
        </r>
      </text>
    </comment>
    <comment ref="D26" authorId="0" shapeId="0">
      <text>
        <r>
          <rPr>
            <sz val="10"/>
            <rFont val="Arial"/>
            <family val="2"/>
          </rPr>
          <t>17.733,21
31-12-08 23:45 - 01-01-10 00:00</t>
        </r>
      </text>
    </comment>
    <comment ref="E26" authorId="0" shapeId="0">
      <text>
        <r>
          <rPr>
            <sz val="10"/>
            <rFont val="Arial"/>
            <family val="2"/>
          </rPr>
          <t>18.459,35
31-12-09 23:45 - 01-01-11 00:00</t>
        </r>
      </text>
    </comment>
    <comment ref="F26" authorId="0" shapeId="0">
      <text>
        <r>
          <rPr>
            <sz val="10"/>
            <rFont val="Arial"/>
            <family val="2"/>
          </rPr>
          <t>16.267,08
31-12-10 23:45 - 01-01-12 00:00</t>
        </r>
      </text>
    </comment>
    <comment ref="G26" authorId="0" shapeId="0">
      <text>
        <r>
          <rPr>
            <sz val="10"/>
            <rFont val="Arial"/>
            <family val="2"/>
          </rPr>
          <t>17.498,34
31-12-11 23:45 - 01-01-13 00:00</t>
        </r>
      </text>
    </comment>
    <comment ref="H26" authorId="0" shapeId="0">
      <text>
        <r>
          <rPr>
            <sz val="10"/>
            <rFont val="Arial"/>
            <family val="2"/>
          </rPr>
          <t>16.687,39
31-12-12 23:45 - 01-01-14 00:00</t>
        </r>
      </text>
    </comment>
    <comment ref="I26" authorId="0" shapeId="0">
      <text>
        <r>
          <rPr>
            <sz val="10"/>
            <rFont val="Arial"/>
            <family val="2"/>
          </rPr>
          <t>17.279,47
31-12-13 23:45 - 01-01-15 00:00</t>
        </r>
      </text>
    </comment>
    <comment ref="C27" authorId="0" shapeId="0">
      <text>
        <r>
          <rPr>
            <sz val="10"/>
            <rFont val="Arial"/>
            <family val="2"/>
          </rPr>
          <t>2.015,72 !
25-06-08 00:00 - 01-01-09 00:00</t>
        </r>
      </text>
    </comment>
    <comment ref="D27" authorId="0" shapeId="0">
      <text>
        <r>
          <rPr>
            <sz val="10"/>
            <rFont val="Arial"/>
            <family val="2"/>
          </rPr>
          <t>7.029,47
31-12-08 23:45 - 01-01-10 00:00</t>
        </r>
      </text>
    </comment>
    <comment ref="E27" authorId="0" shapeId="0">
      <text>
        <r>
          <rPr>
            <sz val="10"/>
            <rFont val="Arial"/>
            <family val="2"/>
          </rPr>
          <t>6.854,82
31-12-09 23:45 - 01-01-11 00:00</t>
        </r>
      </text>
    </comment>
    <comment ref="F27" authorId="0" shapeId="0">
      <text>
        <r>
          <rPr>
            <sz val="10"/>
            <rFont val="Arial"/>
            <family val="2"/>
          </rPr>
          <t>5.909,30
31-12-10 23:45 - 01-01-12 00:00</t>
        </r>
      </text>
    </comment>
    <comment ref="G27" authorId="0" shapeId="0">
      <text>
        <r>
          <rPr>
            <sz val="10"/>
            <rFont val="Arial"/>
            <family val="2"/>
          </rPr>
          <t>6.707,38
31-12-11 23:45 - 01-01-13 00:00</t>
        </r>
      </text>
    </comment>
    <comment ref="H27" authorId="0" shapeId="0">
      <text>
        <r>
          <rPr>
            <sz val="10"/>
            <rFont val="Arial"/>
            <family val="2"/>
          </rPr>
          <t>6.736,62
31-12-12 23:45 - 01-01-14 00:00</t>
        </r>
      </text>
    </comment>
    <comment ref="I27" authorId="0" shapeId="0">
      <text>
        <r>
          <rPr>
            <sz val="10"/>
            <rFont val="Arial"/>
            <family val="2"/>
          </rPr>
          <t>7.001,10
31-12-13 23:45 - 01-01-15 00:00</t>
        </r>
      </text>
    </comment>
    <comment ref="C28" authorId="0" shapeId="0">
      <text>
        <r>
          <rPr>
            <sz val="10"/>
            <rFont val="Arial"/>
            <family val="2"/>
          </rPr>
          <t>4.166,18 !
25-06-08 00:00 - 01-01-09 00:00</t>
        </r>
      </text>
    </comment>
    <comment ref="D28" authorId="0" shapeId="0">
      <text>
        <r>
          <rPr>
            <sz val="10"/>
            <rFont val="Arial"/>
            <family val="2"/>
          </rPr>
          <t>14.456,94
31-12-08 23:45 - 01-01-10 00:00</t>
        </r>
      </text>
    </comment>
    <comment ref="E28" authorId="0" shapeId="0">
      <text>
        <r>
          <rPr>
            <sz val="10"/>
            <rFont val="Arial"/>
            <family val="2"/>
          </rPr>
          <t>14.801,84
31-12-09 23:45 - 01-01-11 00:00</t>
        </r>
      </text>
    </comment>
    <comment ref="F28" authorId="0" shapeId="0">
      <text>
        <r>
          <rPr>
            <sz val="10"/>
            <rFont val="Arial"/>
            <family val="2"/>
          </rPr>
          <t>13.837,52
31-12-10 23:45 - 01-01-12 00:00</t>
        </r>
      </text>
    </comment>
    <comment ref="G28" authorId="0" shapeId="0">
      <text>
        <r>
          <rPr>
            <sz val="10"/>
            <rFont val="Arial"/>
            <family val="2"/>
          </rPr>
          <t>16.934,56
31-12-11 23:45 - 01-01-13 00:00</t>
        </r>
      </text>
    </comment>
    <comment ref="H28" authorId="0" shapeId="0">
      <text>
        <r>
          <rPr>
            <sz val="10"/>
            <rFont val="Arial"/>
            <family val="2"/>
          </rPr>
          <t>16.951,15
31-12-12 23:45 - 01-01-14 00:00</t>
        </r>
      </text>
    </comment>
    <comment ref="I28" authorId="0" shapeId="0">
      <text>
        <r>
          <rPr>
            <sz val="10"/>
            <rFont val="Arial"/>
            <family val="2"/>
          </rPr>
          <t>17.206,72
31-12-13 23:45 - 01-01-15 00:00</t>
        </r>
      </text>
    </comment>
    <comment ref="C29" authorId="0" shapeId="0">
      <text>
        <r>
          <rPr>
            <sz val="10"/>
            <rFont val="Arial"/>
            <family val="2"/>
          </rPr>
          <t>9.716,09 !
25-06-08 00:00 - 01-01-09 00:00</t>
        </r>
      </text>
    </comment>
    <comment ref="D29" authorId="0" shapeId="0">
      <text>
        <r>
          <rPr>
            <sz val="10"/>
            <rFont val="Arial"/>
            <family val="2"/>
          </rPr>
          <t>33.780,46
31-12-08 23:45 - 01-01-10 00:00</t>
        </r>
      </text>
    </comment>
    <comment ref="E29" authorId="0" shapeId="0">
      <text>
        <r>
          <rPr>
            <sz val="10"/>
            <rFont val="Arial"/>
            <family val="2"/>
          </rPr>
          <t>35.618,58
31-12-09 23:45 - 01-01-11 00:00</t>
        </r>
      </text>
    </comment>
    <comment ref="F29" authorId="0" shapeId="0">
      <text>
        <r>
          <rPr>
            <sz val="10"/>
            <rFont val="Arial"/>
            <family val="2"/>
          </rPr>
          <t>34.242,38
31-12-10 23:45 - 01-01-12 00:00</t>
        </r>
      </text>
    </comment>
    <comment ref="G29" authorId="0" shapeId="0">
      <text>
        <r>
          <rPr>
            <sz val="10"/>
            <rFont val="Arial"/>
            <family val="2"/>
          </rPr>
          <t>34.110,44
31-12-11 23:45 - 01-01-13 00:00</t>
        </r>
      </text>
    </comment>
    <comment ref="H29" authorId="0" shapeId="0">
      <text>
        <r>
          <rPr>
            <sz val="10"/>
            <rFont val="Arial"/>
            <family val="2"/>
          </rPr>
          <t>31.360,39
31-12-12 23:45 - 01-01-14 00:00</t>
        </r>
      </text>
    </comment>
    <comment ref="I29" authorId="0" shapeId="0">
      <text>
        <r>
          <rPr>
            <sz val="10"/>
            <rFont val="Arial"/>
            <family val="2"/>
          </rPr>
          <t>27.589,49
31-12-13 23:45 - 01-01-15 00:00</t>
        </r>
      </text>
    </comment>
    <comment ref="C30" authorId="0" shapeId="0">
      <text>
        <r>
          <rPr>
            <sz val="10"/>
            <rFont val="Arial"/>
            <family val="2"/>
          </rPr>
          <t>3.564,38 !
25-06-08 00:00 - 01-01-09 00:00</t>
        </r>
      </text>
    </comment>
    <comment ref="D30" authorId="0" shapeId="0">
      <text>
        <r>
          <rPr>
            <sz val="10"/>
            <rFont val="Arial"/>
            <family val="2"/>
          </rPr>
          <t>11.060,88
31-12-08 23:45 - 01-01-10 00:00</t>
        </r>
      </text>
    </comment>
    <comment ref="E30" authorId="0" shapeId="0">
      <text>
        <r>
          <rPr>
            <sz val="10"/>
            <rFont val="Arial"/>
            <family val="2"/>
          </rPr>
          <t>8.947,04
31-12-09 23:45 - 01-01-11 00:00</t>
        </r>
      </text>
    </comment>
    <comment ref="F30" authorId="0" shapeId="0">
      <text>
        <r>
          <rPr>
            <sz val="10"/>
            <rFont val="Arial"/>
            <family val="2"/>
          </rPr>
          <t>8.812,40
31-12-10 23:45 - 01-01-12 00:00</t>
        </r>
      </text>
    </comment>
    <comment ref="G30" authorId="0" shapeId="0">
      <text>
        <r>
          <rPr>
            <sz val="10"/>
            <rFont val="Arial"/>
            <family val="2"/>
          </rPr>
          <t>9.859,45
31-12-11 23:45 - 01-01-13 00:00</t>
        </r>
      </text>
    </comment>
    <comment ref="H30" authorId="0" shapeId="0">
      <text>
        <r>
          <rPr>
            <sz val="10"/>
            <rFont val="Arial"/>
            <family val="2"/>
          </rPr>
          <t>9.578,41
31-12-12 23:45 - 01-01-14 00:00</t>
        </r>
      </text>
    </comment>
    <comment ref="I30" authorId="0" shapeId="0">
      <text>
        <r>
          <rPr>
            <sz val="10"/>
            <rFont val="Arial"/>
            <family val="2"/>
          </rPr>
          <t>6.932,06
31-12-13 23:45 - 01-01-15 00:00</t>
        </r>
      </text>
    </comment>
    <comment ref="C31" authorId="0" shapeId="0">
      <text>
        <r>
          <rPr>
            <sz val="10"/>
            <rFont val="Arial"/>
            <family val="2"/>
          </rPr>
          <t>8.260,05 !
25-06-08 00:00 - 01-01-09 00:00</t>
        </r>
      </text>
    </comment>
    <comment ref="D31" authorId="0" shapeId="0">
      <text>
        <r>
          <rPr>
            <sz val="10"/>
            <rFont val="Arial"/>
            <family val="2"/>
          </rPr>
          <t>32.565,21
31-12-08 23:45 - 01-01-10 00:00</t>
        </r>
      </text>
    </comment>
    <comment ref="E31" authorId="0" shapeId="0">
      <text>
        <r>
          <rPr>
            <sz val="10"/>
            <rFont val="Arial"/>
            <family val="2"/>
          </rPr>
          <t>32.333,12
31-12-09 23:45 - 01-01-11 00:00</t>
        </r>
      </text>
    </comment>
    <comment ref="F31" authorId="0" shapeId="0">
      <text>
        <r>
          <rPr>
            <sz val="10"/>
            <rFont val="Arial"/>
            <family val="2"/>
          </rPr>
          <t>27.648,55
31-12-10 23:45 - 01-01-12 00:00</t>
        </r>
      </text>
    </comment>
    <comment ref="G31" authorId="0" shapeId="0">
      <text>
        <r>
          <rPr>
            <sz val="10"/>
            <rFont val="Arial"/>
            <family val="2"/>
          </rPr>
          <t>28.982,89
31-12-11 23:45 - 01-01-13 00:00</t>
        </r>
      </text>
    </comment>
    <comment ref="H31" authorId="0" shapeId="0">
      <text>
        <r>
          <rPr>
            <sz val="10"/>
            <rFont val="Arial"/>
            <family val="2"/>
          </rPr>
          <t>28.748,80
31-12-12 23:45 - 01-01-14 00:00</t>
        </r>
      </text>
    </comment>
    <comment ref="I31" authorId="0" shapeId="0">
      <text>
        <r>
          <rPr>
            <sz val="10"/>
            <rFont val="Arial"/>
            <family val="2"/>
          </rPr>
          <t>26.830,11
31-12-13 23:45 - 01-01-15 00:00</t>
        </r>
      </text>
    </comment>
    <comment ref="D32" authorId="0" shapeId="0">
      <text>
        <r>
          <rPr>
            <sz val="10"/>
            <rFont val="Arial"/>
            <family val="2"/>
          </rPr>
          <t>6.846,14 !
23-08-09 00:00 - 01-01-10 00:00</t>
        </r>
      </text>
    </comment>
    <comment ref="E32" authorId="0" shapeId="0">
      <text>
        <r>
          <rPr>
            <sz val="10"/>
            <rFont val="Arial"/>
            <family val="2"/>
          </rPr>
          <t>16.586,64
31-12-09 23:45 - 01-01-11 00:00</t>
        </r>
      </text>
    </comment>
    <comment ref="F32" authorId="0" shapeId="0">
      <text>
        <r>
          <rPr>
            <sz val="10"/>
            <rFont val="Arial"/>
            <family val="2"/>
          </rPr>
          <t>13.007,74
31-12-10 23:45 - 01-01-12 00:00</t>
        </r>
      </text>
    </comment>
    <comment ref="G32" authorId="0" shapeId="0">
      <text>
        <r>
          <rPr>
            <sz val="10"/>
            <rFont val="Arial"/>
            <family val="2"/>
          </rPr>
          <t>11.895,08
31-12-11 23:45 - 01-01-13 00:00</t>
        </r>
      </text>
    </comment>
    <comment ref="H32" authorId="0" shapeId="0">
      <text>
        <r>
          <rPr>
            <sz val="10"/>
            <rFont val="Arial"/>
            <family val="2"/>
          </rPr>
          <t>11.297,07
31-12-12 23:45 - 01-01-14 00:00</t>
        </r>
      </text>
    </comment>
    <comment ref="I32" authorId="0" shapeId="0">
      <text>
        <r>
          <rPr>
            <sz val="10"/>
            <rFont val="Arial"/>
            <family val="2"/>
          </rPr>
          <t>10.556,42
31-12-13 23:45 - 01-01-15 00:00</t>
        </r>
      </text>
    </comment>
    <comment ref="C33" authorId="0" shapeId="0">
      <text>
        <r>
          <rPr>
            <sz val="10"/>
            <rFont val="Arial"/>
            <family val="2"/>
          </rPr>
          <t>12.612,24 !
25-06-08 00:00 - 01-01-09 00:00</t>
        </r>
      </text>
    </comment>
    <comment ref="D33" authorId="0" shapeId="0">
      <text>
        <r>
          <rPr>
            <sz val="10"/>
            <rFont val="Arial"/>
            <family val="2"/>
          </rPr>
          <t>35.928,92
31-12-08 23:45 - 01-01-10 00:00</t>
        </r>
      </text>
    </comment>
    <comment ref="E33" authorId="0" shapeId="0">
      <text>
        <r>
          <rPr>
            <sz val="10"/>
            <rFont val="Arial"/>
            <family val="2"/>
          </rPr>
          <t>41.868,02
31-12-09 23:45 - 01-01-11 00:00</t>
        </r>
      </text>
    </comment>
    <comment ref="F33" authorId="0" shapeId="0">
      <text>
        <r>
          <rPr>
            <sz val="10"/>
            <rFont val="Arial"/>
            <family val="2"/>
          </rPr>
          <t>36.156,33
31-12-10 23:45 - 01-01-12 00:00</t>
        </r>
      </text>
    </comment>
    <comment ref="G33" authorId="0" shapeId="0">
      <text>
        <r>
          <rPr>
            <sz val="10"/>
            <rFont val="Arial"/>
            <family val="2"/>
          </rPr>
          <t>34.733,45
31-12-11 23:45 - 01-01-13 00:00</t>
        </r>
      </text>
    </comment>
    <comment ref="H33" authorId="0" shapeId="0">
      <text>
        <r>
          <rPr>
            <sz val="10"/>
            <rFont val="Arial"/>
            <family val="2"/>
          </rPr>
          <t>35.113,90
31-12-12 23:45 - 01-01-14 00:00</t>
        </r>
      </text>
    </comment>
    <comment ref="I33" authorId="0" shapeId="0">
      <text>
        <r>
          <rPr>
            <sz val="10"/>
            <rFont val="Arial"/>
            <family val="2"/>
          </rPr>
          <t>34.300,38
31-12-13 23:45 - 01-01-15 00:00</t>
        </r>
      </text>
    </comment>
    <comment ref="C34" authorId="0" shapeId="0">
      <text>
        <r>
          <rPr>
            <sz val="10"/>
            <rFont val="Arial"/>
            <family val="2"/>
          </rPr>
          <t>4.880,70 !
25-06-08 00:00 - 01-01-09 00:00</t>
        </r>
      </text>
    </comment>
    <comment ref="D34" authorId="0" shapeId="0">
      <text>
        <r>
          <rPr>
            <sz val="10"/>
            <rFont val="Arial"/>
            <family val="2"/>
          </rPr>
          <t>17.556,15
31-12-08 23:45 - 01-01-10 00:00</t>
        </r>
      </text>
    </comment>
    <comment ref="E34" authorId="0" shapeId="0">
      <text>
        <r>
          <rPr>
            <sz val="10"/>
            <rFont val="Arial"/>
            <family val="2"/>
          </rPr>
          <t>17.532,20
31-12-09 23:45 - 01-01-11 00:00</t>
        </r>
      </text>
    </comment>
    <comment ref="F34" authorId="0" shapeId="0">
      <text>
        <r>
          <rPr>
            <sz val="10"/>
            <rFont val="Arial"/>
            <family val="2"/>
          </rPr>
          <t>14.640,53
31-12-10 23:45 - 01-01-12 00:00</t>
        </r>
      </text>
    </comment>
    <comment ref="G34" authorId="0" shapeId="0">
      <text>
        <r>
          <rPr>
            <sz val="10"/>
            <rFont val="Arial"/>
            <family val="2"/>
          </rPr>
          <t>14.159,18
31-12-11 23:45 - 01-01-13 00:00</t>
        </r>
      </text>
    </comment>
    <comment ref="H34" authorId="0" shapeId="0">
      <text>
        <r>
          <rPr>
            <sz val="10"/>
            <rFont val="Arial"/>
            <family val="2"/>
          </rPr>
          <t>14.595,63
31-12-12 23:45 - 01-01-14 00:00</t>
        </r>
      </text>
    </comment>
    <comment ref="I34" authorId="0" shapeId="0">
      <text>
        <r>
          <rPr>
            <sz val="10"/>
            <rFont val="Arial"/>
            <family val="2"/>
          </rPr>
          <t>14.435,56
31-12-13 23:45 - 01-01-15 00:00</t>
        </r>
      </text>
    </comment>
    <comment ref="C35" authorId="0" shapeId="0">
      <text>
        <r>
          <rPr>
            <sz val="10"/>
            <rFont val="Arial"/>
            <family val="2"/>
          </rPr>
          <t>1.326,41 !
25-06-08 00:00 - 01-01-09 00:00</t>
        </r>
      </text>
    </comment>
    <comment ref="D35" authorId="0" shapeId="0">
      <text>
        <r>
          <rPr>
            <sz val="10"/>
            <rFont val="Arial"/>
            <family val="2"/>
          </rPr>
          <t>3.259,15
31-12-08 23:45 - 01-01-10 00:00</t>
        </r>
      </text>
    </comment>
    <comment ref="E35" authorId="0" shapeId="0">
      <text>
        <r>
          <rPr>
            <sz val="10"/>
            <rFont val="Arial"/>
            <family val="2"/>
          </rPr>
          <t>3.094,43
31-12-09 23:45 - 01-01-11 00:00</t>
        </r>
      </text>
    </comment>
    <comment ref="F35" authorId="0" shapeId="0">
      <text>
        <r>
          <rPr>
            <sz val="10"/>
            <rFont val="Arial"/>
            <family val="2"/>
          </rPr>
          <t>2.751,51
31-12-10 23:45 - 01-01-12 00:00</t>
        </r>
      </text>
    </comment>
    <comment ref="G35" authorId="0" shapeId="0">
      <text>
        <r>
          <rPr>
            <sz val="10"/>
            <rFont val="Arial"/>
            <family val="2"/>
          </rPr>
          <t>3.071,22
31-12-11 23:45 - 01-01-13 00:00</t>
        </r>
      </text>
    </comment>
    <comment ref="H35" authorId="0" shapeId="0">
      <text>
        <r>
          <rPr>
            <sz val="10"/>
            <rFont val="Arial"/>
            <family val="2"/>
          </rPr>
          <t>3.039,32
31-12-12 23:45 - 01-01-14 00:00</t>
        </r>
      </text>
    </comment>
    <comment ref="I35" authorId="0" shapeId="0">
      <text>
        <r>
          <rPr>
            <sz val="10"/>
            <rFont val="Arial"/>
            <family val="2"/>
          </rPr>
          <t>3.106,82
31-12-13 23:45 - 01-01-15 00:00</t>
        </r>
      </text>
    </comment>
    <comment ref="C36" authorId="0" shapeId="0">
      <text>
        <r>
          <rPr>
            <sz val="10"/>
            <rFont val="Arial"/>
            <family val="2"/>
          </rPr>
          <t>11.464,70 !
25-06-08 00:00 - 01-01-09 00:00</t>
        </r>
      </text>
    </comment>
    <comment ref="D36" authorId="0" shapeId="0">
      <text>
        <r>
          <rPr>
            <sz val="10"/>
            <rFont val="Arial"/>
            <family val="2"/>
          </rPr>
          <t>44.185,49
31-12-08 23:45 - 01-01-10 00:00</t>
        </r>
      </text>
    </comment>
    <comment ref="E36" authorId="0" shapeId="0">
      <text>
        <r>
          <rPr>
            <sz val="10"/>
            <rFont val="Arial"/>
            <family val="2"/>
          </rPr>
          <t>50.081,89
31-12-09 23:45 - 01-01-11 00:00</t>
        </r>
      </text>
    </comment>
    <comment ref="F36" authorId="0" shapeId="0">
      <text>
        <r>
          <rPr>
            <sz val="10"/>
            <rFont val="Arial"/>
            <family val="2"/>
          </rPr>
          <t>41.444,26
31-12-10 23:45 - 01-01-12 00:00</t>
        </r>
      </text>
    </comment>
    <comment ref="G36" authorId="0" shapeId="0">
      <text>
        <r>
          <rPr>
            <sz val="10"/>
            <rFont val="Arial"/>
            <family val="2"/>
          </rPr>
          <t>33.602,13
31-12-11 23:45 - 01-01-13 00:00</t>
        </r>
      </text>
    </comment>
    <comment ref="H36" authorId="0" shapeId="0">
      <text>
        <r>
          <rPr>
            <sz val="10"/>
            <rFont val="Arial"/>
            <family val="2"/>
          </rPr>
          <t>34.825,34
31-12-12 23:45 - 01-01-14 00:00</t>
        </r>
      </text>
    </comment>
    <comment ref="I36" authorId="0" shapeId="0">
      <text>
        <r>
          <rPr>
            <sz val="10"/>
            <rFont val="Arial"/>
            <family val="2"/>
          </rPr>
          <t>34.726,10
31-12-13 23:45 - 01-01-15 00:00</t>
        </r>
      </text>
    </comment>
    <comment ref="D37" authorId="0" shapeId="0">
      <text>
        <r>
          <rPr>
            <sz val="10"/>
            <rFont val="Arial"/>
            <family val="2"/>
          </rPr>
          <t>4.372,87 !
21-09-09 00:00 - 01-01-10 00:00</t>
        </r>
      </text>
    </comment>
    <comment ref="E37" authorId="0" shapeId="0">
      <text>
        <r>
          <rPr>
            <sz val="10"/>
            <rFont val="Arial"/>
            <family val="2"/>
          </rPr>
          <t>11.619,72
31-12-09 23:45 - 01-01-11 00:00</t>
        </r>
      </text>
    </comment>
    <comment ref="F37" authorId="0" shapeId="0">
      <text>
        <r>
          <rPr>
            <sz val="10"/>
            <rFont val="Arial"/>
            <family val="2"/>
          </rPr>
          <t>10.734,25
31-12-10 23:45 - 01-01-12 00:00</t>
        </r>
      </text>
    </comment>
    <comment ref="G37" authorId="0" shapeId="0">
      <text>
        <r>
          <rPr>
            <sz val="10"/>
            <rFont val="Arial"/>
            <family val="2"/>
          </rPr>
          <t>9.794,75
31-12-11 23:45 - 01-01-13 00:00</t>
        </r>
      </text>
    </comment>
    <comment ref="H37" authorId="0" shapeId="0">
      <text>
        <r>
          <rPr>
            <sz val="10"/>
            <rFont val="Arial"/>
            <family val="2"/>
          </rPr>
          <t>10.320,65
31-12-12 23:45 - 01-01-14 00:00</t>
        </r>
      </text>
    </comment>
    <comment ref="I37" authorId="0" shapeId="0">
      <text>
        <r>
          <rPr>
            <sz val="10"/>
            <rFont val="Arial"/>
            <family val="2"/>
          </rPr>
          <t>8.730,90
31-12-13 23:45 - 01-01-15 00:00</t>
        </r>
      </text>
    </comment>
    <comment ref="C38" authorId="0" shapeId="0">
      <text>
        <r>
          <rPr>
            <sz val="10"/>
            <rFont val="Arial"/>
            <family val="2"/>
          </rPr>
          <t>3.491,30 !
25-06-08 00:00 - 01-01-09 00:00</t>
        </r>
      </text>
    </comment>
    <comment ref="D38" authorId="0" shapeId="0">
      <text>
        <r>
          <rPr>
            <sz val="10"/>
            <rFont val="Arial"/>
            <family val="2"/>
          </rPr>
          <t>12.278,87
31-12-08 23:45 - 01-01-10 00:00</t>
        </r>
      </text>
    </comment>
    <comment ref="E38" authorId="0" shapeId="0">
      <text>
        <r>
          <rPr>
            <sz val="10"/>
            <rFont val="Arial"/>
            <family val="2"/>
          </rPr>
          <t>11.797,24
31-12-09 23:45 - 01-01-11 00:00</t>
        </r>
      </text>
    </comment>
    <comment ref="F38" authorId="0" shapeId="0">
      <text>
        <r>
          <rPr>
            <sz val="10"/>
            <rFont val="Arial"/>
            <family val="2"/>
          </rPr>
          <t>9.721,63
31-12-10 23:45 - 01-01-12 00:00</t>
        </r>
      </text>
    </comment>
    <comment ref="G38" authorId="0" shapeId="0">
      <text>
        <r>
          <rPr>
            <sz val="10"/>
            <rFont val="Arial"/>
            <family val="2"/>
          </rPr>
          <t>8.667,17
31-12-11 23:45 - 01-01-13 00:00</t>
        </r>
      </text>
    </comment>
    <comment ref="H38" authorId="0" shapeId="0">
      <text>
        <r>
          <rPr>
            <sz val="10"/>
            <rFont val="Arial"/>
            <family val="2"/>
          </rPr>
          <t>9.291,35
31-12-12 23:45 - 01-01-14 00:00</t>
        </r>
      </text>
    </comment>
    <comment ref="I38" authorId="0" shapeId="0">
      <text>
        <r>
          <rPr>
            <sz val="10"/>
            <rFont val="Arial"/>
            <family val="2"/>
          </rPr>
          <t>9.564,80
31-12-13 23:45 - 01-01-15 00:00</t>
        </r>
      </text>
    </comment>
    <comment ref="C39" authorId="0" shapeId="0">
      <text>
        <r>
          <rPr>
            <sz val="10"/>
            <rFont val="Arial"/>
            <family val="2"/>
          </rPr>
          <t>1.474,63 !
25-06-08 00:00 - 01-01-09 00:00</t>
        </r>
      </text>
    </comment>
    <comment ref="D39" authorId="0" shapeId="0">
      <text>
        <r>
          <rPr>
            <sz val="10"/>
            <rFont val="Arial"/>
            <family val="2"/>
          </rPr>
          <t>5.896,16
31-12-08 23:45 - 01-01-10 00:00</t>
        </r>
      </text>
    </comment>
    <comment ref="E39" authorId="0" shapeId="0">
      <text>
        <r>
          <rPr>
            <sz val="10"/>
            <rFont val="Arial"/>
            <family val="2"/>
          </rPr>
          <t>6.144,23
31-12-09 23:45 - 01-01-11 00:00</t>
        </r>
      </text>
    </comment>
    <comment ref="F39" authorId="0" shapeId="0">
      <text>
        <r>
          <rPr>
            <sz val="10"/>
            <rFont val="Arial"/>
            <family val="2"/>
          </rPr>
          <t>5.888,12
31-12-10 23:45 - 01-01-12 00:00</t>
        </r>
      </text>
    </comment>
    <comment ref="G39" authorId="0" shapeId="0">
      <text>
        <r>
          <rPr>
            <sz val="10"/>
            <rFont val="Arial"/>
            <family val="2"/>
          </rPr>
          <t>5.423,53
31-12-11 23:45 - 01-01-13 00:00</t>
        </r>
      </text>
    </comment>
    <comment ref="H39" authorId="0" shapeId="0">
      <text>
        <r>
          <rPr>
            <sz val="10"/>
            <rFont val="Arial"/>
            <family val="2"/>
          </rPr>
          <t>5.169,39
31-12-12 23:45 - 01-01-14 00:00</t>
        </r>
      </text>
    </comment>
    <comment ref="I39" authorId="0" shapeId="0">
      <text>
        <r>
          <rPr>
            <sz val="10"/>
            <rFont val="Arial"/>
            <family val="2"/>
          </rPr>
          <t>5.332,12
31-12-13 23:45 - 01-01-15 00:00</t>
        </r>
      </text>
    </comment>
    <comment ref="C40" authorId="0" shapeId="0">
      <text>
        <r>
          <rPr>
            <sz val="10"/>
            <rFont val="Arial"/>
            <family val="2"/>
          </rPr>
          <t>519,87 !
25-06-08 00:00 - 20-01-09 00:15</t>
        </r>
      </text>
    </comment>
    <comment ref="D40" authorId="0" shapeId="0">
      <text>
        <r>
          <rPr>
            <sz val="10"/>
            <rFont val="Arial"/>
            <family val="2"/>
          </rPr>
          <t>4.497,44
30-12-08 00:00 - 01-01-10 00:00</t>
        </r>
      </text>
    </comment>
    <comment ref="E40" authorId="0" shapeId="0">
      <text>
        <r>
          <rPr>
            <sz val="10"/>
            <rFont val="Arial"/>
            <family val="2"/>
          </rPr>
          <t>2.409,82
31-12-09 23:45 - 01-01-11 00:00</t>
        </r>
      </text>
    </comment>
    <comment ref="F40" authorId="0" shapeId="0">
      <text>
        <r>
          <rPr>
            <sz val="10"/>
            <rFont val="Arial"/>
            <family val="2"/>
          </rPr>
          <t>2.898,94
31-12-10 23:45 - 01-01-12 00:00</t>
        </r>
      </text>
    </comment>
    <comment ref="G40" authorId="0" shapeId="0">
      <text>
        <r>
          <rPr>
            <sz val="10"/>
            <rFont val="Arial"/>
            <family val="2"/>
          </rPr>
          <t>3.017,97
31-12-11 23:45 - 01-01-13 00:00</t>
        </r>
      </text>
    </comment>
    <comment ref="H40" authorId="0" shapeId="0">
      <text>
        <r>
          <rPr>
            <sz val="10"/>
            <rFont val="Arial"/>
            <family val="2"/>
          </rPr>
          <t>2.788,38
31-12-12 23:45 - 01-01-14 00:00</t>
        </r>
      </text>
    </comment>
    <comment ref="I40" authorId="0" shapeId="0">
      <text>
        <r>
          <rPr>
            <sz val="10"/>
            <rFont val="Arial"/>
            <family val="2"/>
          </rPr>
          <t>2.523,67
31-12-13 23:45 - 01-01-15 00:00</t>
        </r>
      </text>
    </comment>
    <comment ref="C41" authorId="0" shapeId="0">
      <text>
        <r>
          <rPr>
            <sz val="10"/>
            <rFont val="Arial"/>
            <family val="2"/>
          </rPr>
          <t>6.902,54 !
25-06-08 00:00 - 01-01-09 00:00</t>
        </r>
      </text>
    </comment>
    <comment ref="D41" authorId="0" shapeId="0">
      <text>
        <r>
          <rPr>
            <sz val="10"/>
            <rFont val="Arial"/>
            <family val="2"/>
          </rPr>
          <t>20.621,10
31-12-08 23:45 - 01-01-10 00:00</t>
        </r>
      </text>
    </comment>
    <comment ref="E41" authorId="0" shapeId="0">
      <text>
        <r>
          <rPr>
            <sz val="10"/>
            <rFont val="Arial"/>
            <family val="2"/>
          </rPr>
          <t>22.952,25
31-12-09 23:45 - 01-01-11 00:00</t>
        </r>
      </text>
    </comment>
    <comment ref="F41" authorId="0" shapeId="0">
      <text>
        <r>
          <rPr>
            <sz val="10"/>
            <rFont val="Arial"/>
            <family val="2"/>
          </rPr>
          <t>20.067,86
31-12-10 23:45 - 01-01-12 00:00</t>
        </r>
      </text>
    </comment>
    <comment ref="G41" authorId="0" shapeId="0">
      <text>
        <r>
          <rPr>
            <sz val="10"/>
            <rFont val="Arial"/>
            <family val="2"/>
          </rPr>
          <t>21.578,31
31-12-11 23:45 - 01-01-13 00:00</t>
        </r>
      </text>
    </comment>
    <comment ref="H41" authorId="0" shapeId="0">
      <text>
        <r>
          <rPr>
            <sz val="10"/>
            <rFont val="Arial"/>
            <family val="2"/>
          </rPr>
          <t>21.141,61
31-12-12 23:45 - 01-01-14 00:00</t>
        </r>
      </text>
    </comment>
    <comment ref="I41" authorId="0" shapeId="0">
      <text>
        <r>
          <rPr>
            <sz val="10"/>
            <rFont val="Arial"/>
            <family val="2"/>
          </rPr>
          <t>22.335,14
31-12-13 23:45 - 01-01-15 00:00</t>
        </r>
      </text>
    </comment>
    <comment ref="C42" authorId="0" shapeId="0">
      <text>
        <r>
          <rPr>
            <sz val="10"/>
            <rFont val="Arial"/>
            <family val="2"/>
          </rPr>
          <t>6.154,41 !
25-06-08 00:00 - 01-01-09 00:00</t>
        </r>
      </text>
    </comment>
    <comment ref="D42" authorId="0" shapeId="0">
      <text>
        <r>
          <rPr>
            <sz val="10"/>
            <rFont val="Arial"/>
            <family val="2"/>
          </rPr>
          <t>21.589,20
31-12-08 23:45 - 01-01-10 00:00</t>
        </r>
      </text>
    </comment>
    <comment ref="E42" authorId="0" shapeId="0">
      <text>
        <r>
          <rPr>
            <sz val="10"/>
            <rFont val="Arial"/>
            <family val="2"/>
          </rPr>
          <t>21.457,52
31-12-09 23:45 - 01-01-11 00:00</t>
        </r>
      </text>
    </comment>
    <comment ref="F42" authorId="0" shapeId="0">
      <text>
        <r>
          <rPr>
            <sz val="10"/>
            <rFont val="Arial"/>
            <family val="2"/>
          </rPr>
          <t>17.031,33
31-12-10 23:45 - 01-01-12 00:00</t>
        </r>
      </text>
    </comment>
    <comment ref="G42" authorId="0" shapeId="0">
      <text>
        <r>
          <rPr>
            <sz val="10"/>
            <rFont val="Arial"/>
            <family val="2"/>
          </rPr>
          <t>14.472,36
31-12-11 23:45 - 01-01-13 00:00</t>
        </r>
      </text>
    </comment>
    <comment ref="H42" authorId="0" shapeId="0">
      <text>
        <r>
          <rPr>
            <sz val="10"/>
            <rFont val="Arial"/>
            <family val="2"/>
          </rPr>
          <t>14.058,51
31-12-12 23:45 - 01-01-14 00:00</t>
        </r>
      </text>
    </comment>
    <comment ref="I42" authorId="0" shapeId="0">
      <text>
        <r>
          <rPr>
            <sz val="10"/>
            <rFont val="Arial"/>
            <family val="2"/>
          </rPr>
          <t>13.857,03
31-12-13 23:45 - 01-01-15 00:00</t>
        </r>
      </text>
    </comment>
    <comment ref="C43" authorId="0" shapeId="0">
      <text>
        <r>
          <rPr>
            <sz val="10"/>
            <rFont val="Arial"/>
            <family val="2"/>
          </rPr>
          <t>996,16 !
25-06-08 00:00 - 20-01-09 00:15</t>
        </r>
      </text>
    </comment>
    <comment ref="D43" authorId="0" shapeId="0">
      <text>
        <r>
          <rPr>
            <sz val="10"/>
            <rFont val="Arial"/>
            <family val="2"/>
          </rPr>
          <t>7.488,06
30-12-08 00:00 - 01-01-10 00:00</t>
        </r>
      </text>
    </comment>
    <comment ref="E43" authorId="0" shapeId="0">
      <text>
        <r>
          <rPr>
            <sz val="10"/>
            <rFont val="Arial"/>
            <family val="2"/>
          </rPr>
          <t>9.779,91
31-12-09 23:45 - 01-01-11 00:00</t>
        </r>
      </text>
    </comment>
    <comment ref="F43" authorId="0" shapeId="0">
      <text>
        <r>
          <rPr>
            <sz val="10"/>
            <rFont val="Arial"/>
            <family val="2"/>
          </rPr>
          <t>9.287,24
31-12-10 23:45 - 01-01-12 00:00</t>
        </r>
      </text>
    </comment>
    <comment ref="G43" authorId="0" shapeId="0">
      <text>
        <r>
          <rPr>
            <sz val="10"/>
            <rFont val="Arial"/>
            <family val="2"/>
          </rPr>
          <t>10.545,29
31-12-11 23:45 - 01-01-13 00:00</t>
        </r>
      </text>
    </comment>
    <comment ref="H43" authorId="0" shapeId="0">
      <text>
        <r>
          <rPr>
            <sz val="10"/>
            <rFont val="Arial"/>
            <family val="2"/>
          </rPr>
          <t>10.835,92
31-12-12 23:45 - 01-01-14 00:00</t>
        </r>
      </text>
    </comment>
    <comment ref="I43" authorId="0" shapeId="0">
      <text>
        <r>
          <rPr>
            <sz val="10"/>
            <rFont val="Arial"/>
            <family val="2"/>
          </rPr>
          <t>10.471,42
31-12-13 23:45 - 01-01-15 00:00</t>
        </r>
      </text>
    </comment>
    <comment ref="C44" authorId="0" shapeId="0">
      <text>
        <r>
          <rPr>
            <sz val="10"/>
            <rFont val="Arial"/>
            <family val="2"/>
          </rPr>
          <t>3.208,46 !
25-06-08 00:00 - 01-01-09 00:00</t>
        </r>
      </text>
    </comment>
    <comment ref="D44" authorId="0" shapeId="0">
      <text>
        <r>
          <rPr>
            <sz val="10"/>
            <rFont val="Arial"/>
            <family val="2"/>
          </rPr>
          <t>12.606,88
31-12-08 23:45 - 01-01-10 00:00</t>
        </r>
      </text>
    </comment>
    <comment ref="E44" authorId="0" shapeId="0">
      <text>
        <r>
          <rPr>
            <sz val="10"/>
            <rFont val="Arial"/>
            <family val="2"/>
          </rPr>
          <t>19.753,19
31-12-09 23:45 - 01-01-11 00:00</t>
        </r>
      </text>
    </comment>
    <comment ref="F44" authorId="0" shapeId="0">
      <text>
        <r>
          <rPr>
            <sz val="10"/>
            <rFont val="Arial"/>
            <family val="2"/>
          </rPr>
          <t>20.046,05
31-12-10 23:45 - 01-01-12 00:00</t>
        </r>
      </text>
    </comment>
    <comment ref="G44" authorId="0" shapeId="0">
      <text>
        <r>
          <rPr>
            <sz val="10"/>
            <rFont val="Arial"/>
            <family val="2"/>
          </rPr>
          <t>21.582,01
31-12-11 23:45 - 01-01-13 00:00</t>
        </r>
      </text>
    </comment>
    <comment ref="H44" authorId="0" shapeId="0">
      <text>
        <r>
          <rPr>
            <sz val="10"/>
            <rFont val="Arial"/>
            <family val="2"/>
          </rPr>
          <t>21.788,17
31-12-12 23:45 - 01-01-14 00:00</t>
        </r>
      </text>
    </comment>
    <comment ref="I44" authorId="0" shapeId="0">
      <text>
        <r>
          <rPr>
            <sz val="10"/>
            <rFont val="Arial"/>
            <family val="2"/>
          </rPr>
          <t>22.178,87
31-12-13 23:45 - 01-01-15 00:00</t>
        </r>
      </text>
    </comment>
    <comment ref="C45" authorId="0" shapeId="0">
      <text>
        <r>
          <rPr>
            <sz val="10"/>
            <rFont val="Arial"/>
            <family val="2"/>
          </rPr>
          <t>6.293,52 !
25-06-08 00:00 - 01-01-09 00:00</t>
        </r>
      </text>
    </comment>
    <comment ref="D45" authorId="0" shapeId="0">
      <text>
        <r>
          <rPr>
            <sz val="10"/>
            <rFont val="Arial"/>
            <family val="2"/>
          </rPr>
          <t>24.583,73
31-12-08 23:45 - 01-01-10 00:00</t>
        </r>
      </text>
    </comment>
    <comment ref="E45" authorId="0" shapeId="0">
      <text>
        <r>
          <rPr>
            <sz val="10"/>
            <rFont val="Arial"/>
            <family val="2"/>
          </rPr>
          <t>23.403,48
31-12-09 23:45 - 01-01-11 00:00</t>
        </r>
      </text>
    </comment>
    <comment ref="F45" authorId="0" shapeId="0">
      <text>
        <r>
          <rPr>
            <sz val="10"/>
            <rFont val="Arial"/>
            <family val="2"/>
          </rPr>
          <t>21.978,25
31-12-10 23:45 - 01-01-12 00:00</t>
        </r>
      </text>
    </comment>
    <comment ref="G45" authorId="0" shapeId="0">
      <text>
        <r>
          <rPr>
            <sz val="10"/>
            <rFont val="Arial"/>
            <family val="2"/>
          </rPr>
          <t>23.624,37
31-12-11 23:45 - 01-01-13 00:00</t>
        </r>
      </text>
    </comment>
    <comment ref="H45" authorId="0" shapeId="0">
      <text>
        <r>
          <rPr>
            <sz val="10"/>
            <rFont val="Arial"/>
            <family val="2"/>
          </rPr>
          <t>23.564,23
31-12-12 23:45 - 01-01-14 00:00</t>
        </r>
      </text>
    </comment>
    <comment ref="I45" authorId="0" shapeId="0">
      <text>
        <r>
          <rPr>
            <sz val="10"/>
            <rFont val="Arial"/>
            <family val="2"/>
          </rPr>
          <t>24.465,19
31-12-13 23:45 - 01-01-15 00:00</t>
        </r>
      </text>
    </comment>
    <comment ref="C46" authorId="0" shapeId="0">
      <text>
        <r>
          <rPr>
            <sz val="10"/>
            <rFont val="Arial"/>
            <family val="2"/>
          </rPr>
          <t>1.777,73 !
25-06-08 00:00 - 01-01-09 00:00</t>
        </r>
      </text>
    </comment>
    <comment ref="D46" authorId="0" shapeId="0">
      <text>
        <r>
          <rPr>
            <sz val="10"/>
            <rFont val="Arial"/>
            <family val="2"/>
          </rPr>
          <t>6.112,51
31-12-08 23:45 - 01-01-10 00:00</t>
        </r>
      </text>
    </comment>
    <comment ref="E46" authorId="0" shapeId="0">
      <text>
        <r>
          <rPr>
            <sz val="10"/>
            <rFont val="Arial"/>
            <family val="2"/>
          </rPr>
          <t>5.724,71
31-12-09 23:45 - 01-01-11 00:00</t>
        </r>
      </text>
    </comment>
    <comment ref="F46" authorId="0" shapeId="0">
      <text>
        <r>
          <rPr>
            <sz val="10"/>
            <rFont val="Arial"/>
            <family val="2"/>
          </rPr>
          <t>5.127,27
31-12-10 23:45 - 01-01-12 00:00</t>
        </r>
      </text>
    </comment>
    <comment ref="G46" authorId="0" shapeId="0">
      <text>
        <r>
          <rPr>
            <sz val="10"/>
            <rFont val="Arial"/>
            <family val="2"/>
          </rPr>
          <t>5.536,81
31-12-11 23:45 - 01-01-13 00:00</t>
        </r>
      </text>
    </comment>
    <comment ref="H46" authorId="0" shapeId="0">
      <text>
        <r>
          <rPr>
            <sz val="10"/>
            <rFont val="Arial"/>
            <family val="2"/>
          </rPr>
          <t>5.860,72
31-12-12 23:45 - 01-01-14 00:00</t>
        </r>
      </text>
    </comment>
    <comment ref="I46" authorId="0" shapeId="0">
      <text>
        <r>
          <rPr>
            <sz val="10"/>
            <rFont val="Arial"/>
            <family val="2"/>
          </rPr>
          <t>5.794,76
31-12-13 23:45 - 01-01-15 00:00</t>
        </r>
      </text>
    </comment>
    <comment ref="D47" authorId="0" shapeId="0">
      <text>
        <r>
          <rPr>
            <sz val="10"/>
            <rFont val="Arial"/>
            <family val="2"/>
          </rPr>
          <t>10.541,16 !
11-09-09 00:00 - 01-01-10 00:00</t>
        </r>
      </text>
    </comment>
    <comment ref="E47" authorId="0" shapeId="0">
      <text>
        <r>
          <rPr>
            <sz val="10"/>
            <rFont val="Arial"/>
            <family val="2"/>
          </rPr>
          <t>30.242,38
31-12-09 23:45 - 01-01-11 00:00</t>
        </r>
      </text>
    </comment>
    <comment ref="F47" authorId="0" shapeId="0">
      <text>
        <r>
          <rPr>
            <sz val="10"/>
            <rFont val="Arial"/>
            <family val="2"/>
          </rPr>
          <t>30.250,07
31-12-10 23:45 - 01-01-12 00:00</t>
        </r>
      </text>
    </comment>
    <comment ref="G47" authorId="0" shapeId="0">
      <text>
        <r>
          <rPr>
            <sz val="10"/>
            <rFont val="Arial"/>
            <family val="2"/>
          </rPr>
          <t>27.353,77
31-12-11 23:45 - 01-01-13 00:00</t>
        </r>
      </text>
    </comment>
    <comment ref="H47" authorId="0" shapeId="0">
      <text>
        <r>
          <rPr>
            <sz val="10"/>
            <rFont val="Arial"/>
            <family val="2"/>
          </rPr>
          <t>28.181,91
31-12-12 23:45 - 01-01-14 00:00</t>
        </r>
      </text>
    </comment>
    <comment ref="I47" authorId="0" shapeId="0">
      <text>
        <r>
          <rPr>
            <sz val="10"/>
            <rFont val="Arial"/>
            <family val="2"/>
          </rPr>
          <t>28.616,61
31-12-13 23:45 - 01-01-15 00:00</t>
        </r>
      </text>
    </comment>
    <comment ref="C48" authorId="0" shapeId="0">
      <text>
        <r>
          <rPr>
            <sz val="10"/>
            <rFont val="Arial"/>
            <family val="2"/>
          </rPr>
          <t>9.231,27 !
25-06-08 00:00 - 01-01-09 00:00</t>
        </r>
      </text>
    </comment>
    <comment ref="D48" authorId="0" shapeId="0">
      <text>
        <r>
          <rPr>
            <sz val="10"/>
            <rFont val="Arial"/>
            <family val="2"/>
          </rPr>
          <t>26.444,88
31-12-08 23:45 - 01-01-10 00:00</t>
        </r>
      </text>
    </comment>
    <comment ref="E48" authorId="0" shapeId="0">
      <text>
        <r>
          <rPr>
            <sz val="10"/>
            <rFont val="Arial"/>
            <family val="2"/>
          </rPr>
          <t>26.330,20
31-12-09 23:45 - 01-01-11 00:00</t>
        </r>
      </text>
    </comment>
    <comment ref="F48" authorId="0" shapeId="0">
      <text>
        <r>
          <rPr>
            <sz val="10"/>
            <rFont val="Arial"/>
            <family val="2"/>
          </rPr>
          <t>19.971,36
31-12-10 23:45 - 01-01-12 00:00</t>
        </r>
      </text>
    </comment>
    <comment ref="G48" authorId="0" shapeId="0">
      <text>
        <r>
          <rPr>
            <sz val="10"/>
            <rFont val="Arial"/>
            <family val="2"/>
          </rPr>
          <t>16.701,16
31-12-11 23:45 - 01-01-13 00:00</t>
        </r>
      </text>
    </comment>
    <comment ref="H48" authorId="0" shapeId="0">
      <text>
        <r>
          <rPr>
            <sz val="10"/>
            <rFont val="Arial"/>
            <family val="2"/>
          </rPr>
          <t>20.638,11
31-12-12 23:45 - 01-01-14 00:00</t>
        </r>
      </text>
    </comment>
    <comment ref="I48" authorId="0" shapeId="0">
      <text>
        <r>
          <rPr>
            <sz val="10"/>
            <rFont val="Arial"/>
            <family val="2"/>
          </rPr>
          <t>21.282,03
31-12-13 23:45 - 01-01-15 00:00</t>
        </r>
      </text>
    </comment>
    <comment ref="C49" authorId="0" shapeId="0">
      <text>
        <r>
          <rPr>
            <sz val="10"/>
            <rFont val="Arial"/>
            <family val="2"/>
          </rPr>
          <t>1.521,11 !
06-09-08 00:00 - 01-01-09 00:00</t>
        </r>
      </text>
    </comment>
    <comment ref="D49" authorId="0" shapeId="0">
      <text>
        <r>
          <rPr>
            <sz val="10"/>
            <rFont val="Arial"/>
            <family val="2"/>
          </rPr>
          <t>6.126,66
31-12-08 23:45 - 01-01-10 00:00</t>
        </r>
      </text>
    </comment>
    <comment ref="E49" authorId="0" shapeId="0">
      <text>
        <r>
          <rPr>
            <sz val="10"/>
            <rFont val="Arial"/>
            <family val="2"/>
          </rPr>
          <t>6.526,41
31-12-09 23:45 - 01-01-11 00:00</t>
        </r>
      </text>
    </comment>
    <comment ref="F49" authorId="0" shapeId="0">
      <text>
        <r>
          <rPr>
            <sz val="10"/>
            <rFont val="Arial"/>
            <family val="2"/>
          </rPr>
          <t>6.093,71
31-12-10 23:45 - 01-01-12 00:00</t>
        </r>
      </text>
    </comment>
    <comment ref="G49" authorId="0" shapeId="0">
      <text>
        <r>
          <rPr>
            <sz val="10"/>
            <rFont val="Arial"/>
            <family val="2"/>
          </rPr>
          <t>6.304,24
31-12-11 23:45 - 01-01-13 00:00</t>
        </r>
      </text>
    </comment>
    <comment ref="H49" authorId="0" shapeId="0">
      <text>
        <r>
          <rPr>
            <sz val="10"/>
            <rFont val="Arial"/>
            <family val="2"/>
          </rPr>
          <t>5.964,07
31-12-12 23:45 - 01-01-14 00:00</t>
        </r>
      </text>
    </comment>
    <comment ref="I49" authorId="0" shapeId="0">
      <text>
        <r>
          <rPr>
            <sz val="10"/>
            <rFont val="Arial"/>
            <family val="2"/>
          </rPr>
          <t>6.649,40
31-12-13 23:45 - 01-01-15 00:00</t>
        </r>
      </text>
    </comment>
    <comment ref="C50" authorId="0" shapeId="0">
      <text>
        <r>
          <rPr>
            <sz val="10"/>
            <rFont val="Arial"/>
            <family val="2"/>
          </rPr>
          <t>2.362,68 !
25-06-08 00:00 - 01-01-09 00:00</t>
        </r>
      </text>
    </comment>
    <comment ref="D50" authorId="0" shapeId="0">
      <text>
        <r>
          <rPr>
            <sz val="10"/>
            <rFont val="Arial"/>
            <family val="2"/>
          </rPr>
          <t>8.195,31
31-12-08 23:45 - 01-01-10 00:00</t>
        </r>
      </text>
    </comment>
    <comment ref="E50" authorId="0" shapeId="0">
      <text>
        <r>
          <rPr>
            <sz val="10"/>
            <rFont val="Arial"/>
            <family val="2"/>
          </rPr>
          <t>7.453,72
31-12-09 23:45 - 01-01-11 00:00</t>
        </r>
      </text>
    </comment>
    <comment ref="F50" authorId="0" shapeId="0">
      <text>
        <r>
          <rPr>
            <sz val="10"/>
            <rFont val="Arial"/>
            <family val="2"/>
          </rPr>
          <t>7.604,05
31-12-10 23:45 - 01-01-12 00:00</t>
        </r>
      </text>
    </comment>
    <comment ref="G50" authorId="0" shapeId="0">
      <text>
        <r>
          <rPr>
            <sz val="10"/>
            <rFont val="Arial"/>
            <family val="2"/>
          </rPr>
          <t>7.888,42
31-12-11 23:45 - 01-01-13 00:00</t>
        </r>
      </text>
    </comment>
    <comment ref="H50" authorId="0" shapeId="0">
      <text>
        <r>
          <rPr>
            <sz val="10"/>
            <rFont val="Arial"/>
            <family val="2"/>
          </rPr>
          <t>7.771,44
31-12-12 23:45 - 01-01-14 00:00</t>
        </r>
      </text>
    </comment>
    <comment ref="I50" authorId="0" shapeId="0">
      <text>
        <r>
          <rPr>
            <sz val="10"/>
            <rFont val="Arial"/>
            <family val="2"/>
          </rPr>
          <t>8.277,25
31-12-13 23:45 - 01-01-15 00:00</t>
        </r>
      </text>
    </comment>
    <comment ref="C51" authorId="0" shapeId="0">
      <text>
        <r>
          <rPr>
            <sz val="10"/>
            <rFont val="Arial"/>
            <family val="2"/>
          </rPr>
          <t>7.583,10 !
25-06-08 00:00 - 01-01-09 00:00</t>
        </r>
      </text>
    </comment>
    <comment ref="D51" authorId="0" shapeId="0">
      <text>
        <r>
          <rPr>
            <sz val="10"/>
            <rFont val="Arial"/>
            <family val="2"/>
          </rPr>
          <t>27.029,77
31-12-08 23:45 - 01-01-10 00:00</t>
        </r>
      </text>
    </comment>
    <comment ref="E51" authorId="0" shapeId="0">
      <text>
        <r>
          <rPr>
            <sz val="10"/>
            <rFont val="Arial"/>
            <family val="2"/>
          </rPr>
          <t>27.802,61
31-12-09 23:45 - 01-01-11 00:00</t>
        </r>
      </text>
    </comment>
    <comment ref="F51" authorId="0" shapeId="0">
      <text>
        <r>
          <rPr>
            <sz val="10"/>
            <rFont val="Arial"/>
            <family val="2"/>
          </rPr>
          <t>26.153,10
31-12-10 23:45 - 01-01-12 00:00</t>
        </r>
      </text>
    </comment>
    <comment ref="G51" authorId="0" shapeId="0">
      <text>
        <r>
          <rPr>
            <sz val="10"/>
            <rFont val="Arial"/>
            <family val="2"/>
          </rPr>
          <t>26.748,40
31-12-11 23:45 - 01-01-13 00:00</t>
        </r>
      </text>
    </comment>
    <comment ref="H51" authorId="0" shapeId="0">
      <text>
        <r>
          <rPr>
            <sz val="10"/>
            <rFont val="Arial"/>
            <family val="2"/>
          </rPr>
          <t>26.259,02
31-12-12 23:45 - 01-01-14 00:00</t>
        </r>
      </text>
    </comment>
    <comment ref="I51" authorId="0" shapeId="0">
      <text>
        <r>
          <rPr>
            <sz val="10"/>
            <rFont val="Arial"/>
            <family val="2"/>
          </rPr>
          <t>27.058,30
31-12-13 23:45 - 01-01-15 00:00</t>
        </r>
      </text>
    </comment>
    <comment ref="C52" authorId="0" shapeId="0">
      <text>
        <r>
          <rPr>
            <sz val="10"/>
            <rFont val="Arial"/>
            <family val="2"/>
          </rPr>
          <t>186,26 !
25-06-08 00:00 - 01-01-09 00:00</t>
        </r>
      </text>
    </comment>
    <comment ref="D52" authorId="0" shapeId="0">
      <text>
        <r>
          <rPr>
            <sz val="10"/>
            <rFont val="Arial"/>
            <family val="2"/>
          </rPr>
          <t>619,49
31-12-08 23:45 - 01-01-10 00:00</t>
        </r>
      </text>
    </comment>
    <comment ref="E52" authorId="0" shapeId="0">
      <text>
        <r>
          <rPr>
            <sz val="10"/>
            <rFont val="Arial"/>
            <family val="2"/>
          </rPr>
          <t>474,49
31-12-09 23:45 - 01-01-11 00:00</t>
        </r>
      </text>
    </comment>
    <comment ref="F52" authorId="0" shapeId="0">
      <text>
        <r>
          <rPr>
            <sz val="10"/>
            <rFont val="Arial"/>
            <family val="2"/>
          </rPr>
          <t>398,09
31-12-10 23:45 - 01-01-12 00:00</t>
        </r>
      </text>
    </comment>
    <comment ref="G52" authorId="0" shapeId="0">
      <text>
        <r>
          <rPr>
            <sz val="10"/>
            <rFont val="Arial"/>
            <family val="2"/>
          </rPr>
          <t>392,90
31-12-11 23:45 - 01-01-13 00:00</t>
        </r>
      </text>
    </comment>
    <comment ref="H52" authorId="0" shapeId="0">
      <text>
        <r>
          <rPr>
            <sz val="10"/>
            <rFont val="Arial"/>
            <family val="2"/>
          </rPr>
          <t>524,55
31-12-12 23:45 - 01-01-14 00:00</t>
        </r>
      </text>
    </comment>
    <comment ref="I52" authorId="0" shapeId="0">
      <text>
        <r>
          <rPr>
            <sz val="10"/>
            <rFont val="Arial"/>
            <family val="2"/>
          </rPr>
          <t>531,62
31-12-13 23:45 - 01-01-15 00:00</t>
        </r>
      </text>
    </comment>
    <comment ref="C53" authorId="0" shapeId="0">
      <text>
        <r>
          <rPr>
            <sz val="10"/>
            <rFont val="Arial"/>
            <family val="2"/>
          </rPr>
          <t>1.489,37 !
25-06-08 00:00 - 01-01-09 00:00</t>
        </r>
      </text>
    </comment>
    <comment ref="D53" authorId="0" shapeId="0">
      <text>
        <r>
          <rPr>
            <sz val="10"/>
            <rFont val="Arial"/>
            <family val="2"/>
          </rPr>
          <t>5.409,54
31-12-08 23:45 - 01-01-10 00:00</t>
        </r>
      </text>
    </comment>
    <comment ref="E53" authorId="0" shapeId="0">
      <text>
        <r>
          <rPr>
            <sz val="10"/>
            <rFont val="Arial"/>
            <family val="2"/>
          </rPr>
          <t>5.283,92
31-12-09 23:45 - 01-01-11 00:00</t>
        </r>
      </text>
    </comment>
    <comment ref="F53" authorId="0" shapeId="0">
      <text>
        <r>
          <rPr>
            <sz val="10"/>
            <rFont val="Arial"/>
            <family val="2"/>
          </rPr>
          <t>5.096,98
31-12-10 23:45 - 01-01-12 00:00</t>
        </r>
      </text>
    </comment>
    <comment ref="G53" authorId="0" shapeId="0">
      <text>
        <r>
          <rPr>
            <sz val="10"/>
            <rFont val="Arial"/>
            <family val="2"/>
          </rPr>
          <t>5.332,23
31-12-11 23:45 - 01-01-13 00:00</t>
        </r>
      </text>
    </comment>
    <comment ref="H53" authorId="0" shapeId="0">
      <text>
        <r>
          <rPr>
            <sz val="10"/>
            <rFont val="Arial"/>
            <family val="2"/>
          </rPr>
          <t>5.097,09
31-12-12 23:45 - 01-01-14 00:00</t>
        </r>
      </text>
    </comment>
    <comment ref="I53" authorId="0" shapeId="0">
      <text>
        <r>
          <rPr>
            <sz val="10"/>
            <rFont val="Arial"/>
            <family val="2"/>
          </rPr>
          <t>5.509,97
31-12-13 23:45 - 01-01-15 00:00</t>
        </r>
      </text>
    </comment>
    <comment ref="C54" authorId="0" shapeId="0">
      <text>
        <r>
          <rPr>
            <sz val="10"/>
            <rFont val="Arial"/>
            <family val="2"/>
          </rPr>
          <t>8.152,03 !
26-06-08 00:00 - 01-01-09 00:00</t>
        </r>
      </text>
    </comment>
    <comment ref="D54" authorId="0" shapeId="0">
      <text>
        <r>
          <rPr>
            <sz val="10"/>
            <rFont val="Arial"/>
            <family val="2"/>
          </rPr>
          <t>23.439,79
31-12-08 23:45 - 01-01-10 00:00</t>
        </r>
      </text>
    </comment>
    <comment ref="E54" authorId="0" shapeId="0">
      <text>
        <r>
          <rPr>
            <sz val="10"/>
            <rFont val="Arial"/>
            <family val="2"/>
          </rPr>
          <t>23.880,30
31-12-09 23:45 - 01-01-11 00:00</t>
        </r>
      </text>
    </comment>
    <comment ref="F54" authorId="0" shapeId="0">
      <text>
        <r>
          <rPr>
            <sz val="10"/>
            <rFont val="Arial"/>
            <family val="2"/>
          </rPr>
          <t>22.911,91
31-12-10 23:45 - 01-01-12 00:00</t>
        </r>
      </text>
    </comment>
    <comment ref="G54" authorId="0" shapeId="0">
      <text>
        <r>
          <rPr>
            <sz val="10"/>
            <rFont val="Arial"/>
            <family val="2"/>
          </rPr>
          <t>23.618,88
31-12-11 23:45 - 01-01-13 00:00</t>
        </r>
      </text>
    </comment>
    <comment ref="H54" authorId="0" shapeId="0">
      <text>
        <r>
          <rPr>
            <sz val="10"/>
            <rFont val="Arial"/>
            <family val="2"/>
          </rPr>
          <t>22.850,62
31-12-12 23:45 - 01-01-14 00:00</t>
        </r>
      </text>
    </comment>
    <comment ref="I54" authorId="0" shapeId="0">
      <text>
        <r>
          <rPr>
            <sz val="10"/>
            <rFont val="Arial"/>
            <family val="2"/>
          </rPr>
          <t>23.582,37
31-12-13 23:45 - 01-01-15 00:00</t>
        </r>
      </text>
    </comment>
    <comment ref="C55" authorId="0" shapeId="0">
      <text>
        <r>
          <rPr>
            <sz val="10"/>
            <rFont val="Arial"/>
            <family val="2"/>
          </rPr>
          <t>10.256,54 !
10-08-08 00:00 - 01-01-09 00:00</t>
        </r>
      </text>
    </comment>
    <comment ref="D55" authorId="0" shapeId="0">
      <text>
        <r>
          <rPr>
            <sz val="10"/>
            <rFont val="Arial"/>
            <family val="2"/>
          </rPr>
          <t>32.738,21
31-12-08 23:45 - 01-01-10 00:00</t>
        </r>
      </text>
    </comment>
    <comment ref="E55" authorId="0" shapeId="0">
      <text>
        <r>
          <rPr>
            <sz val="10"/>
            <rFont val="Arial"/>
            <family val="2"/>
          </rPr>
          <t>32.022,57
31-12-09 23:45 - 01-01-11 00:00</t>
        </r>
      </text>
    </comment>
    <comment ref="F55" authorId="0" shapeId="0">
      <text>
        <r>
          <rPr>
            <sz val="10"/>
            <rFont val="Arial"/>
            <family val="2"/>
          </rPr>
          <t>31.121,22
31-12-10 23:45 - 01-01-12 00:00</t>
        </r>
      </text>
    </comment>
    <comment ref="G55" authorId="0" shapeId="0">
      <text>
        <r>
          <rPr>
            <sz val="10"/>
            <rFont val="Arial"/>
            <family val="2"/>
          </rPr>
          <t>32.049,87
31-12-11 23:45 - 01-01-13 00:00</t>
        </r>
      </text>
    </comment>
    <comment ref="H55" authorId="0" shapeId="0">
      <text>
        <r>
          <rPr>
            <sz val="10"/>
            <rFont val="Arial"/>
            <family val="2"/>
          </rPr>
          <t>31.318,76
31-12-12 23:45 - 01-01-14 00:00</t>
        </r>
      </text>
    </comment>
    <comment ref="I55" authorId="0" shapeId="0">
      <text>
        <r>
          <rPr>
            <sz val="10"/>
            <rFont val="Arial"/>
            <family val="2"/>
          </rPr>
          <t>29.260,35
31-12-13 23:45 - 01-01-15 00:00</t>
        </r>
      </text>
    </comment>
    <comment ref="E56" authorId="0" shapeId="0">
      <text>
        <r>
          <rPr>
            <sz val="10"/>
            <rFont val="Arial"/>
            <family val="2"/>
          </rPr>
          <t>25.183,13 !
10-01-10 00:00 - 01-01-11 00:00</t>
        </r>
      </text>
    </comment>
    <comment ref="F56" authorId="0" shapeId="0">
      <text>
        <r>
          <rPr>
            <sz val="10"/>
            <rFont val="Arial"/>
            <family val="2"/>
          </rPr>
          <t>27.089,05
31-12-10 23:45 - 01-01-12 00:00</t>
        </r>
      </text>
    </comment>
    <comment ref="G56" authorId="0" shapeId="0">
      <text>
        <r>
          <rPr>
            <sz val="10"/>
            <rFont val="Arial"/>
            <family val="2"/>
          </rPr>
          <t>28.124,59
31-12-11 23:45 - 01-01-13 00:00</t>
        </r>
      </text>
    </comment>
    <comment ref="H56" authorId="0" shapeId="0">
      <text>
        <r>
          <rPr>
            <sz val="10"/>
            <rFont val="Arial"/>
            <family val="2"/>
          </rPr>
          <t>28.667,42
31-12-12 23:45 - 01-01-14 00:00</t>
        </r>
      </text>
    </comment>
    <comment ref="I56" authorId="0" shapeId="0">
      <text>
        <r>
          <rPr>
            <sz val="10"/>
            <rFont val="Arial"/>
            <family val="2"/>
          </rPr>
          <t>31.485,58
31-12-13 23:45 - 01-01-15 00:00</t>
        </r>
      </text>
    </comment>
    <comment ref="C57" authorId="0" shapeId="0">
      <text>
        <r>
          <rPr>
            <sz val="10"/>
            <rFont val="Arial"/>
            <family val="2"/>
          </rPr>
          <t>3.823,54 !
25-06-08 00:00 - 01-01-09 00:00</t>
        </r>
      </text>
    </comment>
    <comment ref="D57" authorId="0" shapeId="0">
      <text>
        <r>
          <rPr>
            <sz val="10"/>
            <rFont val="Arial"/>
            <family val="2"/>
          </rPr>
          <t>13.157,81
31-12-08 23:45 - 01-01-10 00:00</t>
        </r>
      </text>
    </comment>
    <comment ref="E57" authorId="0" shapeId="0">
      <text>
        <r>
          <rPr>
            <sz val="10"/>
            <rFont val="Arial"/>
            <family val="2"/>
          </rPr>
          <t>14.479,08
31-12-09 23:45 - 01-01-11 00:00</t>
        </r>
      </text>
    </comment>
    <comment ref="F57" authorId="0" shapeId="0">
      <text>
        <r>
          <rPr>
            <sz val="10"/>
            <rFont val="Arial"/>
            <family val="2"/>
          </rPr>
          <t>12.327,23
31-12-10 23:45 - 01-01-12 00:00</t>
        </r>
      </text>
    </comment>
    <comment ref="G57" authorId="0" shapeId="0">
      <text>
        <r>
          <rPr>
            <sz val="10"/>
            <rFont val="Arial"/>
            <family val="2"/>
          </rPr>
          <t>13.329,64
31-12-11 23:45 - 01-01-13 00:00</t>
        </r>
      </text>
    </comment>
    <comment ref="H57" authorId="0" shapeId="0">
      <text>
        <r>
          <rPr>
            <sz val="10"/>
            <rFont val="Arial"/>
            <family val="2"/>
          </rPr>
          <t>13.034,62
31-12-12 23:45 - 01-01-14 00:00</t>
        </r>
      </text>
    </comment>
    <comment ref="I57" authorId="0" shapeId="0">
      <text>
        <r>
          <rPr>
            <sz val="10"/>
            <rFont val="Arial"/>
            <family val="2"/>
          </rPr>
          <t>13.224,19
31-12-13 23:45 - 01-01-15 00:00</t>
        </r>
      </text>
    </comment>
    <comment ref="C58" authorId="0" shapeId="0">
      <text>
        <r>
          <rPr>
            <sz val="10"/>
            <rFont val="Arial"/>
            <family val="2"/>
          </rPr>
          <t>1.090,38 !
25-06-08 00:00 - 01-01-09 00:00</t>
        </r>
      </text>
    </comment>
    <comment ref="D58" authorId="0" shapeId="0">
      <text>
        <r>
          <rPr>
            <sz val="10"/>
            <rFont val="Arial"/>
            <family val="2"/>
          </rPr>
          <t>3.709,20
31-12-08 23:45 - 01-01-10 00:00</t>
        </r>
      </text>
    </comment>
    <comment ref="E58" authorId="0" shapeId="0">
      <text>
        <r>
          <rPr>
            <sz val="10"/>
            <rFont val="Arial"/>
            <family val="2"/>
          </rPr>
          <t>3.697,30
31-12-09 23:45 - 01-01-11 00:00</t>
        </r>
      </text>
    </comment>
    <comment ref="F58" authorId="0" shapeId="0">
      <text>
        <r>
          <rPr>
            <sz val="10"/>
            <rFont val="Arial"/>
            <family val="2"/>
          </rPr>
          <t>3.158,55
31-12-10 23:45 - 01-01-12 00:00</t>
        </r>
      </text>
    </comment>
    <comment ref="G58" authorId="0" shapeId="0">
      <text>
        <r>
          <rPr>
            <sz val="10"/>
            <rFont val="Arial"/>
            <family val="2"/>
          </rPr>
          <t>3.471,88
31-12-11 23:45 - 01-01-13 00:00</t>
        </r>
      </text>
    </comment>
    <comment ref="H58" authorId="0" shapeId="0">
      <text>
        <r>
          <rPr>
            <sz val="10"/>
            <rFont val="Arial"/>
            <family val="2"/>
          </rPr>
          <t>3.195,76
31-12-12 23:45 - 01-01-14 00:00</t>
        </r>
      </text>
    </comment>
    <comment ref="I58" authorId="0" shapeId="0">
      <text>
        <r>
          <rPr>
            <sz val="10"/>
            <rFont val="Arial"/>
            <family val="2"/>
          </rPr>
          <t>3.425,64
31-12-13 23:45 - 01-01-15 00:00</t>
        </r>
      </text>
    </comment>
    <comment ref="C59" authorId="0" shapeId="0">
      <text>
        <r>
          <rPr>
            <sz val="10"/>
            <rFont val="Arial"/>
            <family val="2"/>
          </rPr>
          <t>1.689,86 !
25-06-08 00:00 - 01-01-09 00:00</t>
        </r>
      </text>
    </comment>
    <comment ref="D59" authorId="0" shapeId="0">
      <text>
        <r>
          <rPr>
            <sz val="10"/>
            <rFont val="Arial"/>
            <family val="2"/>
          </rPr>
          <t>6.451,46
31-12-08 23:45 - 01-01-10 00:00</t>
        </r>
      </text>
    </comment>
    <comment ref="E59" authorId="0" shapeId="0">
      <text>
        <r>
          <rPr>
            <sz val="10"/>
            <rFont val="Arial"/>
            <family val="2"/>
          </rPr>
          <t>5.146,83
31-12-09 23:45 - 01-01-11 00:00</t>
        </r>
      </text>
    </comment>
    <comment ref="F59" authorId="0" shapeId="0">
      <text>
        <r>
          <rPr>
            <sz val="10"/>
            <rFont val="Arial"/>
            <family val="2"/>
          </rPr>
          <t>4.523,62
31-12-10 23:45 - 01-01-12 00:00</t>
        </r>
      </text>
    </comment>
    <comment ref="G59" authorId="0" shapeId="0">
      <text>
        <r>
          <rPr>
            <sz val="10"/>
            <rFont val="Arial"/>
            <family val="2"/>
          </rPr>
          <t>4.663,85
31-12-11 23:45 - 01-01-13 00:00</t>
        </r>
      </text>
    </comment>
    <comment ref="H59" authorId="0" shapeId="0">
      <text>
        <r>
          <rPr>
            <sz val="10"/>
            <rFont val="Arial"/>
            <family val="2"/>
          </rPr>
          <t>4.572,44
31-12-12 23:45 - 01-01-14 00:00</t>
        </r>
      </text>
    </comment>
    <comment ref="I59" authorId="0" shapeId="0">
      <text>
        <r>
          <rPr>
            <sz val="10"/>
            <rFont val="Arial"/>
            <family val="2"/>
          </rPr>
          <t>4.342,26
31-12-13 23:45 - 01-01-15 00:00</t>
        </r>
      </text>
    </comment>
    <comment ref="C60" authorId="0" shapeId="0">
      <text>
        <r>
          <rPr>
            <sz val="10"/>
            <rFont val="Arial"/>
            <family val="2"/>
          </rPr>
          <t>1.886,26 !
25-06-08 00:00 - 01-01-09 00:00</t>
        </r>
      </text>
    </comment>
    <comment ref="D60" authorId="0" shapeId="0">
      <text>
        <r>
          <rPr>
            <sz val="10"/>
            <rFont val="Arial"/>
            <family val="2"/>
          </rPr>
          <t>7.010,39
31-12-08 23:45 - 01-01-10 00:00</t>
        </r>
      </text>
    </comment>
    <comment ref="E60" authorId="0" shapeId="0">
      <text>
        <r>
          <rPr>
            <sz val="10"/>
            <rFont val="Arial"/>
            <family val="2"/>
          </rPr>
          <t>6.521,96
31-12-09 23:45 - 01-01-11 00:00</t>
        </r>
      </text>
    </comment>
    <comment ref="F60" authorId="0" shapeId="0">
      <text>
        <r>
          <rPr>
            <sz val="10"/>
            <rFont val="Arial"/>
            <family val="2"/>
          </rPr>
          <t>5.872,56
31-12-10 23:45 - 01-01-12 00:00</t>
        </r>
      </text>
    </comment>
    <comment ref="G60" authorId="0" shapeId="0">
      <text>
        <r>
          <rPr>
            <sz val="10"/>
            <rFont val="Arial"/>
            <family val="2"/>
          </rPr>
          <t>6.739,40
31-12-11 23:45 - 01-01-13 00:00</t>
        </r>
      </text>
    </comment>
    <comment ref="H60" authorId="0" shapeId="0">
      <text>
        <r>
          <rPr>
            <sz val="10"/>
            <rFont val="Arial"/>
            <family val="2"/>
          </rPr>
          <t>6.463,32
31-12-12 23:45 - 01-01-14 00:00</t>
        </r>
      </text>
    </comment>
    <comment ref="I60" authorId="0" shapeId="0">
      <text>
        <r>
          <rPr>
            <sz val="10"/>
            <rFont val="Arial"/>
            <family val="2"/>
          </rPr>
          <t>6.610,29
31-12-13 23:45 - 01-01-15 00:00</t>
        </r>
      </text>
    </comment>
    <comment ref="C61" authorId="0" shapeId="0">
      <text>
        <r>
          <rPr>
            <sz val="10"/>
            <rFont val="Arial"/>
            <family val="2"/>
          </rPr>
          <t>6.808,48 !
25-06-08 00:00 - 01-01-09 00:00</t>
        </r>
      </text>
    </comment>
    <comment ref="D61" authorId="0" shapeId="0">
      <text>
        <r>
          <rPr>
            <sz val="10"/>
            <rFont val="Arial"/>
            <family val="2"/>
          </rPr>
          <t>23.357,01
31-12-08 23:45 - 01-01-10 00:00</t>
        </r>
      </text>
    </comment>
    <comment ref="E61" authorId="0" shapeId="0">
      <text>
        <r>
          <rPr>
            <sz val="10"/>
            <rFont val="Arial"/>
            <family val="2"/>
          </rPr>
          <t>25.087,35
31-12-09 23:45 - 01-01-11 00:00</t>
        </r>
      </text>
    </comment>
    <comment ref="F61" authorId="0" shapeId="0">
      <text>
        <r>
          <rPr>
            <sz val="10"/>
            <rFont val="Arial"/>
            <family val="2"/>
          </rPr>
          <t>23.574,12
31-12-10 23:45 - 01-01-12 00:00</t>
        </r>
      </text>
    </comment>
    <comment ref="G61" authorId="0" shapeId="0">
      <text>
        <r>
          <rPr>
            <sz val="10"/>
            <rFont val="Arial"/>
            <family val="2"/>
          </rPr>
          <t>23.248,99
31-12-11 23:45 - 01-01-13 00:00</t>
        </r>
      </text>
    </comment>
    <comment ref="H61" authorId="0" shapeId="0">
      <text>
        <r>
          <rPr>
            <sz val="10"/>
            <rFont val="Arial"/>
            <family val="2"/>
          </rPr>
          <t>22.669,62
31-12-12 23:45 - 01-01-14 00:00</t>
        </r>
      </text>
    </comment>
    <comment ref="I61" authorId="0" shapeId="0">
      <text>
        <r>
          <rPr>
            <sz val="10"/>
            <rFont val="Arial"/>
            <family val="2"/>
          </rPr>
          <t>22.086,33
31-12-13 23:45 - 01-01-15 00:00</t>
        </r>
      </text>
    </comment>
    <comment ref="C62" authorId="0" shapeId="0">
      <text>
        <r>
          <rPr>
            <sz val="10"/>
            <rFont val="Arial"/>
            <family val="2"/>
          </rPr>
          <t>12.306,34 !
25-06-08 00:00 - 01-01-09 00:00</t>
        </r>
      </text>
    </comment>
    <comment ref="D62" authorId="0" shapeId="0">
      <text>
        <r>
          <rPr>
            <sz val="10"/>
            <rFont val="Arial"/>
            <family val="2"/>
          </rPr>
          <t>47.280,64
31-12-08 23:45 - 01-01-10 00:00</t>
        </r>
      </text>
    </comment>
    <comment ref="E62" authorId="0" shapeId="0">
      <text>
        <r>
          <rPr>
            <sz val="10"/>
            <rFont val="Arial"/>
            <family val="2"/>
          </rPr>
          <t>48.133,14
31-12-09 23:45 - 01-01-11 00:00</t>
        </r>
      </text>
    </comment>
    <comment ref="F62" authorId="0" shapeId="0">
      <text>
        <r>
          <rPr>
            <sz val="10"/>
            <rFont val="Arial"/>
            <family val="2"/>
          </rPr>
          <t>38.157,48
31-12-10 23:45 - 01-01-12 00:00</t>
        </r>
      </text>
    </comment>
    <comment ref="G62" authorId="0" shapeId="0">
      <text>
        <r>
          <rPr>
            <sz val="10"/>
            <rFont val="Arial"/>
            <family val="2"/>
          </rPr>
          <t>37.197,67
31-12-11 23:45 - 01-01-13 00:00</t>
        </r>
      </text>
    </comment>
    <comment ref="H62" authorId="0" shapeId="0">
      <text>
        <r>
          <rPr>
            <sz val="10"/>
            <rFont val="Arial"/>
            <family val="2"/>
          </rPr>
          <t>38.129,14
31-12-12 23:45 - 01-01-14 00:00</t>
        </r>
      </text>
    </comment>
    <comment ref="I62" authorId="0" shapeId="0">
      <text>
        <r>
          <rPr>
            <sz val="10"/>
            <rFont val="Arial"/>
            <family val="2"/>
          </rPr>
          <t>37.800,86
31-12-13 23:45 - 01-01-15 00:00</t>
        </r>
      </text>
    </comment>
    <comment ref="C63" authorId="0" shapeId="0">
      <text>
        <r>
          <rPr>
            <sz val="10"/>
            <rFont val="Arial"/>
            <family val="2"/>
          </rPr>
          <t>2.323,12 !
25-06-08 00:00 - 01-01-09 00:00</t>
        </r>
      </text>
    </comment>
    <comment ref="D63" authorId="0" shapeId="0">
      <text>
        <r>
          <rPr>
            <sz val="10"/>
            <rFont val="Arial"/>
            <family val="2"/>
          </rPr>
          <t>8.105,33
31-12-08 23:45 - 01-01-10 00:00</t>
        </r>
      </text>
    </comment>
    <comment ref="E63" authorId="0" shapeId="0">
      <text>
        <r>
          <rPr>
            <sz val="10"/>
            <rFont val="Arial"/>
            <family val="2"/>
          </rPr>
          <t>8.515,89
31-12-09 23:45 - 01-01-11 00:00</t>
        </r>
      </text>
    </comment>
    <comment ref="F63" authorId="0" shapeId="0">
      <text>
        <r>
          <rPr>
            <sz val="10"/>
            <rFont val="Arial"/>
            <family val="2"/>
          </rPr>
          <t>7.751,26
31-12-10 23:45 - 01-01-12 00:00</t>
        </r>
      </text>
    </comment>
    <comment ref="G63" authorId="0" shapeId="0">
      <text>
        <r>
          <rPr>
            <sz val="10"/>
            <rFont val="Arial"/>
            <family val="2"/>
          </rPr>
          <t>8.282,44
31-12-11 23:45 - 01-01-13 00:00</t>
        </r>
      </text>
    </comment>
    <comment ref="H63" authorId="0" shapeId="0">
      <text>
        <r>
          <rPr>
            <sz val="10"/>
            <rFont val="Arial"/>
            <family val="2"/>
          </rPr>
          <t>7.919,07
31-12-12 23:45 - 01-01-14 00:00</t>
        </r>
      </text>
    </comment>
    <comment ref="I63" authorId="0" shapeId="0">
      <text>
        <r>
          <rPr>
            <sz val="10"/>
            <rFont val="Arial"/>
            <family val="2"/>
          </rPr>
          <t>8.021,50
31-12-13 23:45 - 01-01-15 00:00</t>
        </r>
      </text>
    </comment>
    <comment ref="C64" authorId="0" shapeId="0">
      <text>
        <r>
          <rPr>
            <sz val="10"/>
            <rFont val="Arial"/>
            <family val="2"/>
          </rPr>
          <t>905,85 !
25-06-08 00:00 - 01-01-09 00:00</t>
        </r>
      </text>
    </comment>
    <comment ref="D64" authorId="0" shapeId="0">
      <text>
        <r>
          <rPr>
            <sz val="10"/>
            <rFont val="Arial"/>
            <family val="2"/>
          </rPr>
          <t>3.265,79
31-12-08 23:45 - 01-01-10 00:00</t>
        </r>
      </text>
    </comment>
    <comment ref="E64" authorId="0" shapeId="0">
      <text>
        <r>
          <rPr>
            <sz val="10"/>
            <rFont val="Arial"/>
            <family val="2"/>
          </rPr>
          <t>3.434,36
31-12-09 23:45 - 01-01-11 00:00</t>
        </r>
      </text>
    </comment>
    <comment ref="F64" authorId="0" shapeId="0">
      <text>
        <r>
          <rPr>
            <sz val="10"/>
            <rFont val="Arial"/>
            <family val="2"/>
          </rPr>
          <t>3.170,61
31-12-10 23:45 - 01-01-12 00:00</t>
        </r>
      </text>
    </comment>
    <comment ref="G64" authorId="0" shapeId="0">
      <text>
        <r>
          <rPr>
            <sz val="10"/>
            <rFont val="Arial"/>
            <family val="2"/>
          </rPr>
          <t>3.280,56
31-12-11 23:45 - 01-01-13 00:00</t>
        </r>
      </text>
    </comment>
    <comment ref="H64" authorId="0" shapeId="0">
      <text>
        <r>
          <rPr>
            <sz val="10"/>
            <rFont val="Arial"/>
            <family val="2"/>
          </rPr>
          <t>2.870,48
31-12-12 23:45 - 01-01-14 00:00</t>
        </r>
      </text>
    </comment>
    <comment ref="I64" authorId="0" shapeId="0">
      <text>
        <r>
          <rPr>
            <sz val="10"/>
            <rFont val="Arial"/>
            <family val="2"/>
          </rPr>
          <t>3.368,31
31-12-13 23:45 - 01-01-15 00:00</t>
        </r>
      </text>
    </comment>
    <comment ref="C65" authorId="0" shapeId="0">
      <text>
        <r>
          <rPr>
            <sz val="10"/>
            <rFont val="Arial"/>
            <family val="2"/>
          </rPr>
          <t>2.818,71 !
25-06-08 00:00 - 01-01-09 00:00</t>
        </r>
      </text>
    </comment>
    <comment ref="D65" authorId="0" shapeId="0">
      <text>
        <r>
          <rPr>
            <sz val="10"/>
            <rFont val="Arial"/>
            <family val="2"/>
          </rPr>
          <t>10.348,29
31-12-08 23:45 - 01-01-10 00:00</t>
        </r>
      </text>
    </comment>
    <comment ref="E65" authorId="0" shapeId="0">
      <text>
        <r>
          <rPr>
            <sz val="10"/>
            <rFont val="Arial"/>
            <family val="2"/>
          </rPr>
          <t>10.606,49
31-12-09 23:45 - 01-01-11 00:00</t>
        </r>
      </text>
    </comment>
    <comment ref="F65" authorId="0" shapeId="0">
      <text>
        <r>
          <rPr>
            <sz val="10"/>
            <rFont val="Arial"/>
            <family val="2"/>
          </rPr>
          <t>9.575,69
31-12-10 23:45 - 01-01-12 00:00</t>
        </r>
      </text>
    </comment>
    <comment ref="G65" authorId="0" shapeId="0">
      <text>
        <r>
          <rPr>
            <sz val="10"/>
            <rFont val="Arial"/>
            <family val="2"/>
          </rPr>
          <t>10.837,33
31-12-11 23:45 - 01-01-13 00:00</t>
        </r>
      </text>
    </comment>
    <comment ref="H65" authorId="0" shapeId="0">
      <text>
        <r>
          <rPr>
            <sz val="10"/>
            <rFont val="Arial"/>
            <family val="2"/>
          </rPr>
          <t>10.626,08
31-12-12 23:45 - 01-01-14 00:00</t>
        </r>
      </text>
    </comment>
    <comment ref="I65" authorId="0" shapeId="0">
      <text>
        <r>
          <rPr>
            <sz val="10"/>
            <rFont val="Arial"/>
            <family val="2"/>
          </rPr>
          <t>10.447,78
31-12-13 23:45 - 01-01-15 00:00</t>
        </r>
      </text>
    </comment>
    <comment ref="C66" authorId="0" shapeId="0">
      <text>
        <r>
          <rPr>
            <sz val="10"/>
            <rFont val="Arial"/>
            <family val="2"/>
          </rPr>
          <t>1.104,51 !
25-06-08 00:00 - 01-01-09 00:00</t>
        </r>
      </text>
    </comment>
    <comment ref="D66" authorId="0" shapeId="0">
      <text>
        <r>
          <rPr>
            <sz val="10"/>
            <rFont val="Arial"/>
            <family val="2"/>
          </rPr>
          <t>4.104,27
31-12-08 23:45 - 01-01-10 00:00</t>
        </r>
      </text>
    </comment>
    <comment ref="E66" authorId="0" shapeId="0">
      <text>
        <r>
          <rPr>
            <sz val="10"/>
            <rFont val="Arial"/>
            <family val="2"/>
          </rPr>
          <t>4.127,53
31-12-09 23:45 - 01-01-11 00:00</t>
        </r>
      </text>
    </comment>
    <comment ref="F66" authorId="0" shapeId="0">
      <text>
        <r>
          <rPr>
            <sz val="10"/>
            <rFont val="Arial"/>
            <family val="2"/>
          </rPr>
          <t>2.957,86
31-12-10 23:45 - 01-01-12 00:00</t>
        </r>
      </text>
    </comment>
    <comment ref="G66" authorId="0" shapeId="0">
      <text>
        <r>
          <rPr>
            <sz val="10"/>
            <rFont val="Arial"/>
            <family val="2"/>
          </rPr>
          <t>3.877,55
31-12-11 23:45 - 01-01-13 00:00</t>
        </r>
      </text>
    </comment>
    <comment ref="H66" authorId="0" shapeId="0">
      <text>
        <r>
          <rPr>
            <sz val="10"/>
            <rFont val="Arial"/>
            <family val="2"/>
          </rPr>
          <t>3.837,35
31-12-12 23:45 - 01-01-14 00:00</t>
        </r>
      </text>
    </comment>
    <comment ref="I66" authorId="0" shapeId="0">
      <text>
        <r>
          <rPr>
            <sz val="10"/>
            <rFont val="Arial"/>
            <family val="2"/>
          </rPr>
          <t>3.533,83
31-12-13 23:45 - 01-01-15 00:00</t>
        </r>
      </text>
    </comment>
    <comment ref="C67" authorId="0" shapeId="0">
      <text>
        <r>
          <rPr>
            <sz val="10"/>
            <rFont val="Arial"/>
            <family val="2"/>
          </rPr>
          <t>2.262,17 !
13-07-08 00:00 - 01-01-09 00:00</t>
        </r>
      </text>
    </comment>
    <comment ref="D67" authorId="0" shapeId="0">
      <text>
        <r>
          <rPr>
            <sz val="10"/>
            <rFont val="Arial"/>
            <family val="2"/>
          </rPr>
          <t>10.751,81
31-12-08 23:45 - 01-01-10 00:00</t>
        </r>
      </text>
    </comment>
    <comment ref="E67" authorId="0" shapeId="0">
      <text>
        <r>
          <rPr>
            <sz val="10"/>
            <rFont val="Arial"/>
            <family val="2"/>
          </rPr>
          <t>5.238,63
31-12-09 23:45 - 01-01-11 00:00</t>
        </r>
      </text>
    </comment>
    <comment ref="F67" authorId="0" shapeId="0">
      <text>
        <r>
          <rPr>
            <sz val="10"/>
            <rFont val="Arial"/>
            <family val="2"/>
          </rPr>
          <t>1.376,28
31-12-10 23:45 - 01-01-12 00:00</t>
        </r>
      </text>
    </comment>
    <comment ref="G67" authorId="0" shapeId="0">
      <text>
        <r>
          <rPr>
            <sz val="10"/>
            <rFont val="Arial"/>
            <family val="2"/>
          </rPr>
          <t>1.472,74
31-12-11 23:45 - 01-01-13 00:00</t>
        </r>
      </text>
    </comment>
    <comment ref="H67" authorId="0" shapeId="0">
      <text>
        <r>
          <rPr>
            <sz val="10"/>
            <rFont val="Arial"/>
            <family val="2"/>
          </rPr>
          <t>2.820,08
31-12-12 23:45 - 01-01-14 00:00</t>
        </r>
      </text>
    </comment>
    <comment ref="I67" authorId="0" shapeId="0">
      <text>
        <r>
          <rPr>
            <sz val="10"/>
            <rFont val="Arial"/>
            <family val="2"/>
          </rPr>
          <t>2.688,09
31-12-13 23:45 - 01-01-15 00:00</t>
        </r>
      </text>
    </comment>
    <comment ref="C68" authorId="0" shapeId="0">
      <text>
        <r>
          <rPr>
            <sz val="10"/>
            <rFont val="Arial"/>
            <family val="2"/>
          </rPr>
          <t>2.443,08 !
25-06-08 00:00 - 01-01-09 00:00</t>
        </r>
      </text>
    </comment>
    <comment ref="D68" authorId="0" shapeId="0">
      <text>
        <r>
          <rPr>
            <sz val="10"/>
            <rFont val="Arial"/>
            <family val="2"/>
          </rPr>
          <t>8.851,73
31-12-08 23:45 - 01-01-10 00:00</t>
        </r>
      </text>
    </comment>
    <comment ref="E68" authorId="0" shapeId="0">
      <text>
        <r>
          <rPr>
            <sz val="10"/>
            <rFont val="Arial"/>
            <family val="2"/>
          </rPr>
          <t>9.488,66
31-12-09 23:45 - 01-01-11 00:00</t>
        </r>
      </text>
    </comment>
    <comment ref="F68" authorId="0" shapeId="0">
      <text>
        <r>
          <rPr>
            <sz val="10"/>
            <rFont val="Arial"/>
            <family val="2"/>
          </rPr>
          <t>8.741,20
31-12-10 23:45 - 01-01-12 00:00</t>
        </r>
      </text>
    </comment>
    <comment ref="G68" authorId="0" shapeId="0">
      <text>
        <r>
          <rPr>
            <sz val="10"/>
            <rFont val="Arial"/>
            <family val="2"/>
          </rPr>
          <t>9.120,81
31-12-11 23:45 - 01-01-13 00:00</t>
        </r>
      </text>
    </comment>
    <comment ref="H68" authorId="0" shapeId="0">
      <text>
        <r>
          <rPr>
            <sz val="10"/>
            <rFont val="Arial"/>
            <family val="2"/>
          </rPr>
          <t>7.426,63
31-12-12 23:45 - 01-01-14 00:00</t>
        </r>
      </text>
    </comment>
    <comment ref="I68" authorId="0" shapeId="0">
      <text>
        <r>
          <rPr>
            <sz val="10"/>
            <rFont val="Arial"/>
            <family val="2"/>
          </rPr>
          <t>7.963,95
31-12-13 23:45 - 01-01-15 00:00</t>
        </r>
      </text>
    </comment>
    <comment ref="C69" authorId="0" shapeId="0">
      <text>
        <r>
          <rPr>
            <sz val="10"/>
            <rFont val="Arial"/>
            <family val="2"/>
          </rPr>
          <t>2.834,04 !
25-06-08 00:00 - 01-01-09 00:00</t>
        </r>
      </text>
    </comment>
    <comment ref="D69" authorId="0" shapeId="0">
      <text>
        <r>
          <rPr>
            <sz val="10"/>
            <rFont val="Arial"/>
            <family val="2"/>
          </rPr>
          <t>10.276,27
31-12-08 23:45 - 01-01-10 00:00</t>
        </r>
      </text>
    </comment>
    <comment ref="E69" authorId="0" shapeId="0">
      <text>
        <r>
          <rPr>
            <sz val="10"/>
            <rFont val="Arial"/>
            <family val="2"/>
          </rPr>
          <t>10.991,35
31-12-09 23:45 - 01-01-11 00:00</t>
        </r>
      </text>
    </comment>
    <comment ref="F69" authorId="0" shapeId="0">
      <text>
        <r>
          <rPr>
            <sz val="10"/>
            <rFont val="Arial"/>
            <family val="2"/>
          </rPr>
          <t>10.073,31
31-12-10 23:45 - 01-01-12 00:00</t>
        </r>
      </text>
    </comment>
    <comment ref="G69" authorId="0" shapeId="0">
      <text>
        <r>
          <rPr>
            <sz val="10"/>
            <rFont val="Arial"/>
            <family val="2"/>
          </rPr>
          <t>10.083,62
31-12-11 23:45 - 01-01-13 00:00</t>
        </r>
      </text>
    </comment>
    <comment ref="H69" authorId="0" shapeId="0">
      <text>
        <r>
          <rPr>
            <sz val="10"/>
            <rFont val="Arial"/>
            <family val="2"/>
          </rPr>
          <t>10.091,20
31-12-12 23:45 - 01-01-14 00:00</t>
        </r>
      </text>
    </comment>
    <comment ref="I69" authorId="0" shapeId="0">
      <text>
        <r>
          <rPr>
            <sz val="10"/>
            <rFont val="Arial"/>
            <family val="2"/>
          </rPr>
          <t>10.747,56
31-12-13 23:45 - 01-01-15 00:00</t>
        </r>
      </text>
    </comment>
    <comment ref="D70" authorId="0" shapeId="0">
      <text>
        <r>
          <rPr>
            <sz val="10"/>
            <rFont val="Arial"/>
            <family val="2"/>
          </rPr>
          <t>1.918,92 !
23-08-09 00:00 - 01-01-10 00:00</t>
        </r>
      </text>
    </comment>
    <comment ref="E70" authorId="0" shapeId="0">
      <text>
        <r>
          <rPr>
            <sz val="10"/>
            <rFont val="Arial"/>
            <family val="2"/>
          </rPr>
          <t>5.165,07
31-12-09 23:45 - 01-01-11 00:00</t>
        </r>
      </text>
    </comment>
    <comment ref="F70" authorId="0" shapeId="0">
      <text>
        <r>
          <rPr>
            <sz val="10"/>
            <rFont val="Arial"/>
            <family val="2"/>
          </rPr>
          <t>4.251,55
31-12-10 23:45 - 01-01-12 00:00</t>
        </r>
      </text>
    </comment>
    <comment ref="G70" authorId="0" shapeId="0">
      <text>
        <r>
          <rPr>
            <sz val="10"/>
            <rFont val="Arial"/>
            <family val="2"/>
          </rPr>
          <t>5.017,70
31-12-11 23:45 - 01-01-13 00:00</t>
        </r>
      </text>
    </comment>
    <comment ref="H70" authorId="0" shapeId="0">
      <text>
        <r>
          <rPr>
            <sz val="10"/>
            <rFont val="Arial"/>
            <family val="2"/>
          </rPr>
          <t>4.750,48
31-12-12 23:45 - 01-01-14 00:00</t>
        </r>
      </text>
    </comment>
    <comment ref="I70" authorId="0" shapeId="0">
      <text>
        <r>
          <rPr>
            <sz val="10"/>
            <rFont val="Arial"/>
            <family val="2"/>
          </rPr>
          <t>3.620,20
31-12-13 23:45 - 01-01-15 00:00</t>
        </r>
      </text>
    </comment>
    <comment ref="C71" authorId="0" shapeId="0">
      <text>
        <r>
          <rPr>
            <sz val="10"/>
            <rFont val="Arial"/>
            <family val="2"/>
          </rPr>
          <t>2.257,62 !
25-06-08 00:00 - 01-01-09 00:00</t>
        </r>
      </text>
    </comment>
    <comment ref="D71" authorId="0" shapeId="0">
      <text>
        <r>
          <rPr>
            <sz val="10"/>
            <rFont val="Arial"/>
            <family val="2"/>
          </rPr>
          <t>8.006,16
31-12-08 23:45 - 01-01-10 00:00</t>
        </r>
      </text>
    </comment>
    <comment ref="E71" authorId="0" shapeId="0">
      <text>
        <r>
          <rPr>
            <sz val="10"/>
            <rFont val="Arial"/>
            <family val="2"/>
          </rPr>
          <t>7.628,67
31-12-09 23:45 - 01-01-11 00:00</t>
        </r>
      </text>
    </comment>
    <comment ref="F71" authorId="0" shapeId="0">
      <text>
        <r>
          <rPr>
            <sz val="10"/>
            <rFont val="Arial"/>
            <family val="2"/>
          </rPr>
          <t>7.051,87
31-12-10 23:45 - 01-01-12 00:00</t>
        </r>
      </text>
    </comment>
    <comment ref="G71" authorId="0" shapeId="0">
      <text>
        <r>
          <rPr>
            <sz val="10"/>
            <rFont val="Arial"/>
            <family val="2"/>
          </rPr>
          <t>8.742,81
31-12-11 23:45 - 01-01-13 00:00</t>
        </r>
      </text>
    </comment>
    <comment ref="H71" authorId="0" shapeId="0">
      <text>
        <r>
          <rPr>
            <sz val="10"/>
            <rFont val="Arial"/>
            <family val="2"/>
          </rPr>
          <t>7.934,41
31-12-12 23:45 - 01-01-14 00:00</t>
        </r>
      </text>
    </comment>
    <comment ref="I71" authorId="0" shapeId="0">
      <text>
        <r>
          <rPr>
            <sz val="10"/>
            <rFont val="Arial"/>
            <family val="2"/>
          </rPr>
          <t>8.042,39
31-12-13 23:45 - 01-01-15 00:00</t>
        </r>
      </text>
    </comment>
    <comment ref="C72" authorId="0" shapeId="0">
      <text>
        <r>
          <rPr>
            <sz val="10"/>
            <rFont val="Arial"/>
            <family val="2"/>
          </rPr>
          <t>4.594,15 !
25-06-08 00:00 - 01-01-09 00:00</t>
        </r>
      </text>
    </comment>
    <comment ref="D72" authorId="0" shapeId="0">
      <text>
        <r>
          <rPr>
            <sz val="10"/>
            <rFont val="Arial"/>
            <family val="2"/>
          </rPr>
          <t>19.883,40
31-12-08 23:45 - 01-01-10 00:00</t>
        </r>
      </text>
    </comment>
    <comment ref="E72" authorId="0" shapeId="0">
      <text>
        <r>
          <rPr>
            <sz val="10"/>
            <rFont val="Arial"/>
            <family val="2"/>
          </rPr>
          <t>22.797,53
31-12-09 23:45 - 01-01-11 00:00</t>
        </r>
      </text>
    </comment>
    <comment ref="F72" authorId="0" shapeId="0">
      <text>
        <r>
          <rPr>
            <sz val="10"/>
            <rFont val="Arial"/>
            <family val="2"/>
          </rPr>
          <t>18.776,60
31-12-10 23:45 - 01-01-12 00:00</t>
        </r>
      </text>
    </comment>
    <comment ref="G72" authorId="0" shapeId="0">
      <text>
        <r>
          <rPr>
            <sz val="10"/>
            <rFont val="Arial"/>
            <family val="2"/>
          </rPr>
          <t>15.746,19
31-12-11 23:45 - 01-01-13 00:00</t>
        </r>
      </text>
    </comment>
    <comment ref="H72" authorId="0" shapeId="0">
      <text>
        <r>
          <rPr>
            <sz val="10"/>
            <rFont val="Arial"/>
            <family val="2"/>
          </rPr>
          <t>14.812,30
31-12-12 23:45 - 01-01-14 00:00</t>
        </r>
      </text>
    </comment>
    <comment ref="I72" authorId="0" shapeId="0">
      <text>
        <r>
          <rPr>
            <sz val="10"/>
            <rFont val="Arial"/>
            <family val="2"/>
          </rPr>
          <t>17.345,35
31-12-13 23:45 - 01-01-15 00:00</t>
        </r>
      </text>
    </comment>
    <comment ref="D73" authorId="0" shapeId="0">
      <text>
        <r>
          <rPr>
            <sz val="10"/>
            <rFont val="Arial"/>
            <family val="2"/>
          </rPr>
          <t>1.982,09 !
11-10-09 00:00 - 01-01-10 00:00</t>
        </r>
      </text>
    </comment>
    <comment ref="E73" authorId="0" shapeId="0">
      <text>
        <r>
          <rPr>
            <sz val="10"/>
            <rFont val="Arial"/>
            <family val="2"/>
          </rPr>
          <t>7.583,85
31-12-09 23:45 - 01-01-11 00:00</t>
        </r>
      </text>
    </comment>
    <comment ref="F73" authorId="0" shapeId="0">
      <text>
        <r>
          <rPr>
            <sz val="10"/>
            <rFont val="Arial"/>
            <family val="2"/>
          </rPr>
          <t>6.358,98
31-12-10 23:45 - 01-01-12 00:00</t>
        </r>
      </text>
    </comment>
    <comment ref="G73" authorId="0" shapeId="0">
      <text>
        <r>
          <rPr>
            <sz val="10"/>
            <rFont val="Arial"/>
            <family val="2"/>
          </rPr>
          <t>6.827,89
31-12-11 23:45 - 01-01-13 00:00</t>
        </r>
      </text>
    </comment>
    <comment ref="H73" authorId="0" shapeId="0">
      <text>
        <r>
          <rPr>
            <sz val="10"/>
            <rFont val="Arial"/>
            <family val="2"/>
          </rPr>
          <t>6.788,86
31-12-12 23:45 - 01-01-14 00:00</t>
        </r>
      </text>
    </comment>
    <comment ref="I73" authorId="0" shapeId="0">
      <text>
        <r>
          <rPr>
            <sz val="10"/>
            <rFont val="Arial"/>
            <family val="2"/>
          </rPr>
          <t>5.937,90
31-12-13 23:45 - 01-01-15 00:00</t>
        </r>
      </text>
    </comment>
    <comment ref="C74" authorId="0" shapeId="0">
      <text>
        <r>
          <rPr>
            <sz val="10"/>
            <rFont val="Arial"/>
            <family val="2"/>
          </rPr>
          <t>9.767,28 !
27-06-08 00:00 - 01-01-09 00:00</t>
        </r>
      </text>
    </comment>
    <comment ref="D74" authorId="0" shapeId="0">
      <text>
        <r>
          <rPr>
            <sz val="10"/>
            <rFont val="Arial"/>
            <family val="2"/>
          </rPr>
          <t>31.700,24
31-12-08 23:45 - 01-01-10 00:00</t>
        </r>
      </text>
    </comment>
    <comment ref="E74" authorId="0" shapeId="0">
      <text>
        <r>
          <rPr>
            <sz val="10"/>
            <rFont val="Arial"/>
            <family val="2"/>
          </rPr>
          <t>26.577,07
31-12-09 23:45 - 01-01-11 00:00</t>
        </r>
      </text>
    </comment>
    <comment ref="F74" authorId="0" shapeId="0">
      <text>
        <r>
          <rPr>
            <sz val="10"/>
            <rFont val="Arial"/>
            <family val="2"/>
          </rPr>
          <t>24.612,95
31-12-10 23:45 - 01-01-12 00:00</t>
        </r>
      </text>
    </comment>
    <comment ref="G74" authorId="0" shapeId="0">
      <text>
        <r>
          <rPr>
            <sz val="10"/>
            <rFont val="Arial"/>
            <family val="2"/>
          </rPr>
          <t>22.959,87
31-12-11 23:45 - 01-01-13 00:00</t>
        </r>
      </text>
    </comment>
    <comment ref="H74" authorId="0" shapeId="0">
      <text>
        <r>
          <rPr>
            <sz val="10"/>
            <rFont val="Arial"/>
            <family val="2"/>
          </rPr>
          <t>26.790,09
31-12-12 23:45 - 01-01-14 00:00</t>
        </r>
      </text>
    </comment>
    <comment ref="I74" authorId="0" shapeId="0">
      <text>
        <r>
          <rPr>
            <sz val="10"/>
            <rFont val="Arial"/>
            <family val="2"/>
          </rPr>
          <t>26.808,38
31-12-13 23:45 - 01-01-15 00:00</t>
        </r>
      </text>
    </comment>
    <comment ref="D75" authorId="0" shapeId="0">
      <text>
        <r>
          <rPr>
            <sz val="10"/>
            <rFont val="Arial"/>
            <family val="2"/>
          </rPr>
          <t>2.294,50 !
11-10-09 00:00 - 01-01-10 00:00</t>
        </r>
      </text>
    </comment>
    <comment ref="E75" authorId="0" shapeId="0">
      <text>
        <r>
          <rPr>
            <sz val="10"/>
            <rFont val="Arial"/>
            <family val="2"/>
          </rPr>
          <t>9.996,32
31-12-09 23:45 - 01-01-11 00:00</t>
        </r>
      </text>
    </comment>
    <comment ref="F75" authorId="0" shapeId="0">
      <text>
        <r>
          <rPr>
            <sz val="10"/>
            <rFont val="Arial"/>
            <family val="2"/>
          </rPr>
          <t>8.083,76
31-12-10 23:45 - 01-01-12 00:00</t>
        </r>
      </text>
    </comment>
    <comment ref="G75" authorId="0" shapeId="0">
      <text>
        <r>
          <rPr>
            <sz val="10"/>
            <rFont val="Arial"/>
            <family val="2"/>
          </rPr>
          <t>8.292,22
31-12-11 23:45 - 01-01-13 00:00</t>
        </r>
      </text>
    </comment>
    <comment ref="H75" authorId="0" shapeId="0">
      <text>
        <r>
          <rPr>
            <sz val="10"/>
            <rFont val="Arial"/>
            <family val="2"/>
          </rPr>
          <t>7.664,09
31-12-12 23:45 - 01-01-14 00:00</t>
        </r>
      </text>
    </comment>
    <comment ref="I75" authorId="0" shapeId="0">
      <text>
        <r>
          <rPr>
            <sz val="10"/>
            <rFont val="Arial"/>
            <family val="2"/>
          </rPr>
          <t>6.717,66
31-12-13 23:45 - 01-01-15 00:00</t>
        </r>
      </text>
    </comment>
    <comment ref="D76" authorId="0" shapeId="0">
      <text>
        <r>
          <rPr>
            <sz val="10"/>
            <rFont val="Arial"/>
            <family val="2"/>
          </rPr>
          <t>1.894,83 !
11-10-09 00:00 - 01-01-10 00:00</t>
        </r>
      </text>
    </comment>
    <comment ref="E76" authorId="0" shapeId="0">
      <text>
        <r>
          <rPr>
            <sz val="10"/>
            <rFont val="Arial"/>
            <family val="2"/>
          </rPr>
          <t>7.725,31
31-12-09 23:45 - 01-01-11 00:00</t>
        </r>
      </text>
    </comment>
    <comment ref="F76" authorId="0" shapeId="0">
      <text>
        <r>
          <rPr>
            <sz val="10"/>
            <rFont val="Arial"/>
            <family val="2"/>
          </rPr>
          <t>5.926,32
31-12-10 23:45 - 01-01-12 00:00</t>
        </r>
      </text>
    </comment>
    <comment ref="G76" authorId="0" shapeId="0">
      <text>
        <r>
          <rPr>
            <sz val="10"/>
            <rFont val="Arial"/>
            <family val="2"/>
          </rPr>
          <t>5.811,71
31-12-11 23:45 - 01-01-13 00:00</t>
        </r>
      </text>
    </comment>
    <comment ref="H76" authorId="0" shapeId="0">
      <text>
        <r>
          <rPr>
            <sz val="10"/>
            <rFont val="Arial"/>
            <family val="2"/>
          </rPr>
          <t>5.228,55
31-12-12 23:45 - 01-01-14 00:00</t>
        </r>
      </text>
    </comment>
    <comment ref="I76" authorId="0" shapeId="0">
      <text>
        <r>
          <rPr>
            <sz val="10"/>
            <rFont val="Arial"/>
            <family val="2"/>
          </rPr>
          <t>5.193,03
31-12-13 23:45 - 01-01-15 00:00</t>
        </r>
      </text>
    </comment>
    <comment ref="C77" authorId="0" shapeId="0">
      <text>
        <r>
          <rPr>
            <sz val="10"/>
            <rFont val="Arial"/>
            <family val="2"/>
          </rPr>
          <t>2.215,40 !
18-11-08 00:00 - 01-01-09 00:00</t>
        </r>
      </text>
    </comment>
    <comment ref="D77" authorId="0" shapeId="0">
      <text>
        <r>
          <rPr>
            <sz val="10"/>
            <rFont val="Arial"/>
            <family val="2"/>
          </rPr>
          <t>16.457,37
31-12-08 23:45 - 01-01-10 00:00</t>
        </r>
      </text>
    </comment>
    <comment ref="E77" authorId="0" shapeId="0">
      <text>
        <r>
          <rPr>
            <sz val="10"/>
            <rFont val="Arial"/>
            <family val="2"/>
          </rPr>
          <t>15.992,26
31-12-09 23:45 - 01-01-11 00:00</t>
        </r>
      </text>
    </comment>
    <comment ref="F77" authorId="0" shapeId="0">
      <text>
        <r>
          <rPr>
            <sz val="10"/>
            <rFont val="Arial"/>
            <family val="2"/>
          </rPr>
          <t>14.601,93
31-12-10 23:45 - 01-01-12 00:00</t>
        </r>
      </text>
    </comment>
    <comment ref="G77" authorId="0" shapeId="0">
      <text>
        <r>
          <rPr>
            <sz val="10"/>
            <rFont val="Arial"/>
            <family val="2"/>
          </rPr>
          <t>15.717,84
31-12-11 23:45 - 01-01-13 00:00</t>
        </r>
      </text>
    </comment>
    <comment ref="H77" authorId="0" shapeId="0">
      <text>
        <r>
          <rPr>
            <sz val="10"/>
            <rFont val="Arial"/>
            <family val="2"/>
          </rPr>
          <t>14.973,18
31-12-12 23:45 - 01-01-14 00:00</t>
        </r>
      </text>
    </comment>
    <comment ref="I77" authorId="0" shapeId="0">
      <text>
        <r>
          <rPr>
            <sz val="10"/>
            <rFont val="Arial"/>
            <family val="2"/>
          </rPr>
          <t>17.212,92
31-12-13 23:45 - 01-01-15 00:00</t>
        </r>
      </text>
    </comment>
    <comment ref="C78" authorId="0" shapeId="0">
      <text>
        <r>
          <rPr>
            <sz val="10"/>
            <rFont val="Arial"/>
            <family val="2"/>
          </rPr>
          <t>1.781,01 !
25-06-08 00:00 - 01-01-09 00:00</t>
        </r>
      </text>
    </comment>
    <comment ref="D78" authorId="0" shapeId="0">
      <text>
        <r>
          <rPr>
            <sz val="10"/>
            <rFont val="Arial"/>
            <family val="2"/>
          </rPr>
          <t>5.739,47
31-12-08 23:45 - 01-01-10 00:00</t>
        </r>
      </text>
    </comment>
    <comment ref="E78" authorId="0" shapeId="0">
      <text>
        <r>
          <rPr>
            <sz val="10"/>
            <rFont val="Arial"/>
            <family val="2"/>
          </rPr>
          <t>6.107,50
31-12-09 23:45 - 01-01-11 00:00</t>
        </r>
      </text>
    </comment>
    <comment ref="F78" authorId="0" shapeId="0">
      <text>
        <r>
          <rPr>
            <sz val="10"/>
            <rFont val="Arial"/>
            <family val="2"/>
          </rPr>
          <t>5.010,55
31-12-10 23:45 - 01-01-12 00:00</t>
        </r>
      </text>
    </comment>
    <comment ref="G78" authorId="0" shapeId="0">
      <text>
        <r>
          <rPr>
            <sz val="10"/>
            <rFont val="Arial"/>
            <family val="2"/>
          </rPr>
          <t>6.032,73
31-12-11 23:45 - 01-01-13 00:00</t>
        </r>
      </text>
    </comment>
    <comment ref="H78" authorId="0" shapeId="0">
      <text>
        <r>
          <rPr>
            <sz val="10"/>
            <rFont val="Arial"/>
            <family val="2"/>
          </rPr>
          <t>6.465,32
31-12-12 23:45 - 01-01-14 00:00</t>
        </r>
      </text>
    </comment>
    <comment ref="I78" authorId="0" shapeId="0">
      <text>
        <r>
          <rPr>
            <sz val="10"/>
            <rFont val="Arial"/>
            <family val="2"/>
          </rPr>
          <t>4.160,83
31-12-13 23:45 - 01-01-15 00:00</t>
        </r>
      </text>
    </comment>
    <comment ref="C79" authorId="0" shapeId="0">
      <text>
        <r>
          <rPr>
            <sz val="10"/>
            <rFont val="Arial"/>
            <family val="2"/>
          </rPr>
          <t>4.865,47 !
25-06-08 00:00 - 01-01-09 00:00</t>
        </r>
      </text>
    </comment>
    <comment ref="D79" authorId="0" shapeId="0">
      <text>
        <r>
          <rPr>
            <sz val="10"/>
            <rFont val="Arial"/>
            <family val="2"/>
          </rPr>
          <t>17.230,21
31-12-08 23:45 - 01-01-10 00:00</t>
        </r>
      </text>
    </comment>
    <comment ref="E79" authorId="0" shapeId="0">
      <text>
        <r>
          <rPr>
            <sz val="10"/>
            <rFont val="Arial"/>
            <family val="2"/>
          </rPr>
          <t>18.698,39
31-12-09 23:45 - 01-01-11 00:00</t>
        </r>
      </text>
    </comment>
    <comment ref="F79" authorId="0" shapeId="0">
      <text>
        <r>
          <rPr>
            <sz val="10"/>
            <rFont val="Arial"/>
            <family val="2"/>
          </rPr>
          <t>15.734,78
31-12-10 23:45 - 01-01-12 00:00</t>
        </r>
      </text>
    </comment>
    <comment ref="G79" authorId="0" shapeId="0">
      <text>
        <r>
          <rPr>
            <sz val="10"/>
            <rFont val="Arial"/>
            <family val="2"/>
          </rPr>
          <t>15.521,59
31-12-11 23:45 - 01-01-13 00:00</t>
        </r>
      </text>
    </comment>
    <comment ref="H79" authorId="0" shapeId="0">
      <text>
        <r>
          <rPr>
            <sz val="10"/>
            <rFont val="Arial"/>
            <family val="2"/>
          </rPr>
          <t>16.480,01
31-12-12 23:45 - 01-01-14 00:00</t>
        </r>
      </text>
    </comment>
    <comment ref="I79" authorId="0" shapeId="0">
      <text>
        <r>
          <rPr>
            <sz val="10"/>
            <rFont val="Arial"/>
            <family val="2"/>
          </rPr>
          <t>10.215,20
31-12-13 23:45 - 01-01-15 00:00</t>
        </r>
      </text>
    </comment>
    <comment ref="D80" authorId="0" shapeId="0">
      <text>
        <r>
          <rPr>
            <sz val="10"/>
            <rFont val="Arial"/>
            <family val="2"/>
          </rPr>
          <t>1.316,29 !
11-10-09 00:00 - 01-01-10 00:00</t>
        </r>
      </text>
    </comment>
    <comment ref="E80" authorId="0" shapeId="0">
      <text>
        <r>
          <rPr>
            <sz val="10"/>
            <rFont val="Arial"/>
            <family val="2"/>
          </rPr>
          <t>5.463,31
31-12-09 23:45 - 01-01-11 00:00</t>
        </r>
      </text>
    </comment>
    <comment ref="F80" authorId="0" shapeId="0">
      <text>
        <r>
          <rPr>
            <sz val="10"/>
            <rFont val="Arial"/>
            <family val="2"/>
          </rPr>
          <t>3.574,13
31-12-10 23:45 - 01-01-12 00:00</t>
        </r>
      </text>
    </comment>
    <comment ref="G80" authorId="0" shapeId="0">
      <text>
        <r>
          <rPr>
            <sz val="10"/>
            <rFont val="Arial"/>
            <family val="2"/>
          </rPr>
          <t>3.199,24
31-12-11 23:45 - 01-01-13 00:00</t>
        </r>
      </text>
    </comment>
    <comment ref="H80" authorId="0" shapeId="0">
      <text>
        <r>
          <rPr>
            <sz val="10"/>
            <rFont val="Arial"/>
            <family val="2"/>
          </rPr>
          <t>3.155,99
31-12-12 23:45 - 01-01-14 00:00</t>
        </r>
      </text>
    </comment>
    <comment ref="I80" authorId="0" shapeId="0">
      <text>
        <r>
          <rPr>
            <sz val="10"/>
            <rFont val="Arial"/>
            <family val="2"/>
          </rPr>
          <t>3.000,11
31-12-13 23:45 - 01-01-15 00:00</t>
        </r>
      </text>
    </comment>
    <comment ref="C81" authorId="0" shapeId="0">
      <text>
        <r>
          <rPr>
            <sz val="10"/>
            <rFont val="Arial"/>
            <family val="2"/>
          </rPr>
          <t>6.696,32 !
25-06-08 00:00 - 01-01-09 00:00</t>
        </r>
      </text>
    </comment>
    <comment ref="D81" authorId="0" shapeId="0">
      <text>
        <r>
          <rPr>
            <sz val="10"/>
            <rFont val="Arial"/>
            <family val="2"/>
          </rPr>
          <t>18.807,46
31-12-08 23:45 - 01-01-10 00:00</t>
        </r>
      </text>
    </comment>
    <comment ref="E81" authorId="0" shapeId="0">
      <text>
        <r>
          <rPr>
            <sz val="10"/>
            <rFont val="Arial"/>
            <family val="2"/>
          </rPr>
          <t>19.282,86
31-12-09 23:45 - 01-01-11 00:00</t>
        </r>
      </text>
    </comment>
    <comment ref="F81" authorId="0" shapeId="0">
      <text>
        <r>
          <rPr>
            <sz val="10"/>
            <rFont val="Arial"/>
            <family val="2"/>
          </rPr>
          <t>17.013,74
31-12-10 23:45 - 01-01-12 00:00</t>
        </r>
      </text>
    </comment>
    <comment ref="G81" authorId="0" shapeId="0">
      <text>
        <r>
          <rPr>
            <sz val="10"/>
            <rFont val="Arial"/>
            <family val="2"/>
          </rPr>
          <t>17.797,55
31-12-11 23:45 - 01-01-13 00:00</t>
        </r>
      </text>
    </comment>
    <comment ref="H81" authorId="0" shapeId="0">
      <text>
        <r>
          <rPr>
            <sz val="10"/>
            <rFont val="Arial"/>
            <family val="2"/>
          </rPr>
          <t>18.398,37
31-12-12 23:45 - 01-01-14 00:00</t>
        </r>
      </text>
    </comment>
    <comment ref="I81" authorId="0" shapeId="0">
      <text>
        <r>
          <rPr>
            <sz val="10"/>
            <rFont val="Arial"/>
            <family val="2"/>
          </rPr>
          <t>17.159,98
31-12-13 23:45 - 01-01-15 00:00</t>
        </r>
      </text>
    </comment>
    <comment ref="C82" authorId="0" shapeId="0">
      <text>
        <r>
          <rPr>
            <sz val="10"/>
            <rFont val="Arial"/>
            <family val="2"/>
          </rPr>
          <t>2.074,09 !
26-06-08 00:00 - 01-01-09 00:00</t>
        </r>
      </text>
    </comment>
    <comment ref="D82" authorId="0" shapeId="0">
      <text>
        <r>
          <rPr>
            <sz val="10"/>
            <rFont val="Arial"/>
            <family val="2"/>
          </rPr>
          <t>12.652,82
31-12-08 23:45 - 01-01-10 00:00</t>
        </r>
      </text>
    </comment>
    <comment ref="E82" authorId="0" shapeId="0">
      <text>
        <r>
          <rPr>
            <sz val="10"/>
            <rFont val="Arial"/>
            <family val="2"/>
          </rPr>
          <t>15.653,81
31-12-09 23:45 - 01-01-11 00:00</t>
        </r>
      </text>
    </comment>
    <comment ref="F82" authorId="0" shapeId="0">
      <text>
        <r>
          <rPr>
            <sz val="10"/>
            <rFont val="Arial"/>
            <family val="2"/>
          </rPr>
          <t>12.030,50
31-12-10 23:45 - 01-01-12 00:00</t>
        </r>
      </text>
    </comment>
    <comment ref="G82" authorId="0" shapeId="0">
      <text>
        <r>
          <rPr>
            <sz val="10"/>
            <rFont val="Arial"/>
            <family val="2"/>
          </rPr>
          <t>12.610,49
31-12-11 23:45 - 01-01-13 00:00</t>
        </r>
      </text>
    </comment>
    <comment ref="H82" authorId="0" shapeId="0">
      <text>
        <r>
          <rPr>
            <sz val="10"/>
            <rFont val="Arial"/>
            <family val="2"/>
          </rPr>
          <t>11.565,37
31-12-12 23:45 - 01-01-14 00:00</t>
        </r>
      </text>
    </comment>
    <comment ref="I82" authorId="0" shapeId="0">
      <text>
        <r>
          <rPr>
            <sz val="10"/>
            <rFont val="Arial"/>
            <family val="2"/>
          </rPr>
          <t>7.871,31
31-12-13 23:45 - 01-01-15 00:00</t>
        </r>
      </text>
    </comment>
    <comment ref="C83" authorId="0" shapeId="0">
      <text>
        <r>
          <rPr>
            <sz val="10"/>
            <rFont val="Arial"/>
            <family val="2"/>
          </rPr>
          <t>5.282,48 !
25-06-08 00:00 - 01-01-09 00:00</t>
        </r>
      </text>
    </comment>
    <comment ref="D83" authorId="0" shapeId="0">
      <text>
        <r>
          <rPr>
            <sz val="10"/>
            <rFont val="Arial"/>
            <family val="2"/>
          </rPr>
          <t>17.956,86
31-12-08 23:45 - 01-01-10 00:00</t>
        </r>
      </text>
    </comment>
    <comment ref="E83" authorId="0" shapeId="0">
      <text>
        <r>
          <rPr>
            <sz val="10"/>
            <rFont val="Arial"/>
            <family val="2"/>
          </rPr>
          <t>18.777,52
31-12-09 23:45 - 01-01-11 00:00</t>
        </r>
      </text>
    </comment>
    <comment ref="F83" authorId="0" shapeId="0">
      <text>
        <r>
          <rPr>
            <sz val="10"/>
            <rFont val="Arial"/>
            <family val="2"/>
          </rPr>
          <t>14.782,73
31-12-10 23:45 - 01-01-12 00:00</t>
        </r>
      </text>
    </comment>
    <comment ref="G83" authorId="0" shapeId="0">
      <text>
        <r>
          <rPr>
            <sz val="10"/>
            <rFont val="Arial"/>
            <family val="2"/>
          </rPr>
          <t>13.416,22
31-12-11 23:45 - 01-01-13 00:00</t>
        </r>
      </text>
    </comment>
    <comment ref="H83" authorId="0" shapeId="0">
      <text>
        <r>
          <rPr>
            <sz val="10"/>
            <rFont val="Arial"/>
            <family val="2"/>
          </rPr>
          <t>11.485,74
31-12-12 23:45 - 17-01-14 00:15</t>
        </r>
      </text>
    </comment>
    <comment ref="I83" authorId="0" shapeId="0">
      <text>
        <r>
          <rPr>
            <sz val="10"/>
            <rFont val="Arial"/>
            <family val="2"/>
          </rPr>
          <t>12.340,22
04-12-13 16:00 - 01-01-15 00:00</t>
        </r>
      </text>
    </comment>
    <comment ref="C84" authorId="0" shapeId="0">
      <text>
        <r>
          <rPr>
            <sz val="10"/>
            <rFont val="Arial"/>
            <family val="2"/>
          </rPr>
          <t>643,40 !
25-06-08 00:00 - 14-01-09 00:15</t>
        </r>
      </text>
    </comment>
    <comment ref="D84" authorId="0" shapeId="0">
      <text>
        <r>
          <rPr>
            <sz val="10"/>
            <rFont val="Arial"/>
            <family val="2"/>
          </rPr>
          <t>2.914,42
17-12-08 04:00 - 01-01-10 00:00</t>
        </r>
      </text>
    </comment>
    <comment ref="E84" authorId="0" shapeId="0">
      <text>
        <r>
          <rPr>
            <sz val="10"/>
            <rFont val="Arial"/>
            <family val="2"/>
          </rPr>
          <t>3.034,16
31-12-09 23:45 - 01-01-11 00:00</t>
        </r>
      </text>
    </comment>
    <comment ref="F84" authorId="0" shapeId="0">
      <text>
        <r>
          <rPr>
            <sz val="10"/>
            <rFont val="Arial"/>
            <family val="2"/>
          </rPr>
          <t>2.817,39
31-12-10 23:45 - 01-01-12 00:00</t>
        </r>
      </text>
    </comment>
    <comment ref="G84" authorId="0" shapeId="0">
      <text>
        <r>
          <rPr>
            <sz val="10"/>
            <rFont val="Arial"/>
            <family val="2"/>
          </rPr>
          <t>3.000,64
31-12-11 23:45 - 01-01-13 00:00</t>
        </r>
      </text>
    </comment>
    <comment ref="H84" authorId="0" shapeId="0">
      <text>
        <r>
          <rPr>
            <sz val="10"/>
            <rFont val="Arial"/>
            <family val="2"/>
          </rPr>
          <t>2.847,80
31-12-12 23:45 - 01-01-14 00:00</t>
        </r>
      </text>
    </comment>
    <comment ref="I84" authorId="0" shapeId="0">
      <text>
        <r>
          <rPr>
            <sz val="10"/>
            <rFont val="Arial"/>
            <family val="2"/>
          </rPr>
          <t>2.855,37
31-12-13 23:45 - 01-01-15 00:00</t>
        </r>
      </text>
    </comment>
    <comment ref="C85" authorId="0" shapeId="0">
      <text>
        <r>
          <rPr>
            <sz val="10"/>
            <rFont val="Arial"/>
            <family val="2"/>
          </rPr>
          <t>96,72 !
14-08-08 00:00 - 01-01-09 00:00</t>
        </r>
      </text>
    </comment>
    <comment ref="D85" authorId="0" shapeId="0">
      <text>
        <r>
          <rPr>
            <sz val="10"/>
            <rFont val="Arial"/>
            <family val="2"/>
          </rPr>
          <t>385,90
31-12-08 23:45 - 01-01-10 00:00</t>
        </r>
      </text>
    </comment>
    <comment ref="E85" authorId="0" shapeId="0">
      <text>
        <r>
          <rPr>
            <sz val="10"/>
            <rFont val="Arial"/>
            <family val="2"/>
          </rPr>
          <t>79,72
31-12-09 23:45 - 01-01-11 00:00</t>
        </r>
      </text>
    </comment>
    <comment ref="F85" authorId="0" shapeId="0">
      <text>
        <r>
          <rPr>
            <sz val="10"/>
            <rFont val="Arial"/>
            <family val="2"/>
          </rPr>
          <t>130,65
31-12-10 23:45 - 01-01-12 00:00</t>
        </r>
      </text>
    </comment>
    <comment ref="G85" authorId="0" shapeId="0">
      <text>
        <r>
          <rPr>
            <sz val="10"/>
            <rFont val="Arial"/>
            <family val="2"/>
          </rPr>
          <t>130,14
31-12-11 23:45 - 01-01-13 00:00</t>
        </r>
      </text>
    </comment>
    <comment ref="H85" authorId="0" shapeId="0">
      <text>
        <r>
          <rPr>
            <sz val="10"/>
            <rFont val="Arial"/>
            <family val="2"/>
          </rPr>
          <t>715,38
31-12-12 23:45 - 01-01-14 00:00</t>
        </r>
      </text>
    </comment>
    <comment ref="I85" authorId="0" shapeId="0">
      <text>
        <r>
          <rPr>
            <sz val="10"/>
            <rFont val="Arial"/>
            <family val="2"/>
          </rPr>
          <t>442,06
31-12-13 23:45 - 01-01-15 00:00</t>
        </r>
      </text>
    </comment>
    <comment ref="C86" authorId="0" shapeId="0">
      <text>
        <r>
          <rPr>
            <sz val="10"/>
            <rFont val="Arial"/>
            <family val="2"/>
          </rPr>
          <t>19.867,02 !
10-08-08 00:00 - 01-01-09 00:00</t>
        </r>
      </text>
    </comment>
    <comment ref="D86" authorId="0" shapeId="0">
      <text>
        <r>
          <rPr>
            <sz val="10"/>
            <rFont val="Arial"/>
            <family val="2"/>
          </rPr>
          <t>70.368,58
31-12-08 23:45 - 01-01-10 00:00</t>
        </r>
      </text>
    </comment>
    <comment ref="E86" authorId="0" shapeId="0">
      <text>
        <r>
          <rPr>
            <sz val="10"/>
            <rFont val="Arial"/>
            <family val="2"/>
          </rPr>
          <t>72.216,55
31-12-09 23:45 - 01-01-11 00:00</t>
        </r>
      </text>
    </comment>
    <comment ref="F86" authorId="0" shapeId="0">
      <text>
        <r>
          <rPr>
            <sz val="10"/>
            <rFont val="Arial"/>
            <family val="2"/>
          </rPr>
          <t>66.990,76
31-12-10 23:45 - 01-01-12 00:00</t>
        </r>
      </text>
    </comment>
    <comment ref="G86" authorId="0" shapeId="0">
      <text>
        <r>
          <rPr>
            <sz val="10"/>
            <rFont val="Arial"/>
            <family val="2"/>
          </rPr>
          <t>60.803,25
31-12-11 23:45 - 01-01-13 00:00</t>
        </r>
      </text>
    </comment>
    <comment ref="H86" authorId="0" shapeId="0">
      <text>
        <r>
          <rPr>
            <sz val="10"/>
            <rFont val="Arial"/>
            <family val="2"/>
          </rPr>
          <t>61.597,36
31-12-12 23:45 - 01-01-14 00:00</t>
        </r>
      </text>
    </comment>
    <comment ref="I86" authorId="0" shapeId="0">
      <text>
        <r>
          <rPr>
            <sz val="10"/>
            <rFont val="Arial"/>
            <family val="2"/>
          </rPr>
          <t>58.611,64
31-12-13 23:45 - 01-01-15 00:00</t>
        </r>
      </text>
    </comment>
    <comment ref="C87" authorId="0" shapeId="0">
      <text>
        <r>
          <rPr>
            <sz val="10"/>
            <rFont val="Arial"/>
            <family val="2"/>
          </rPr>
          <t>8.287,34 !
25-06-08 00:00 - 01-01-09 00:00</t>
        </r>
      </text>
    </comment>
    <comment ref="D87" authorId="0" shapeId="0">
      <text>
        <r>
          <rPr>
            <sz val="10"/>
            <rFont val="Arial"/>
            <family val="2"/>
          </rPr>
          <t>33.167,63
31-12-08 23:45 - 01-01-10 00:00</t>
        </r>
      </text>
    </comment>
    <comment ref="E87" authorId="0" shapeId="0">
      <text>
        <r>
          <rPr>
            <sz val="10"/>
            <rFont val="Arial"/>
            <family val="2"/>
          </rPr>
          <t>36.830,00
31-12-09 23:45 - 01-01-11 00:00</t>
        </r>
      </text>
    </comment>
    <comment ref="F87" authorId="0" shapeId="0">
      <text>
        <r>
          <rPr>
            <sz val="10"/>
            <rFont val="Arial"/>
            <family val="2"/>
          </rPr>
          <t>38.321,37
31-12-10 23:45 - 01-01-12 00:00</t>
        </r>
      </text>
    </comment>
    <comment ref="G87" authorId="0" shapeId="0">
      <text>
        <r>
          <rPr>
            <sz val="10"/>
            <rFont val="Arial"/>
            <family val="2"/>
          </rPr>
          <t>39.971,07
31-12-11 23:45 - 01-01-13 00:00</t>
        </r>
      </text>
    </comment>
    <comment ref="H87" authorId="0" shapeId="0">
      <text>
        <r>
          <rPr>
            <sz val="10"/>
            <rFont val="Arial"/>
            <family val="2"/>
          </rPr>
          <t>38.739,90
31-12-12 23:45 - 01-01-14 00:00</t>
        </r>
      </text>
    </comment>
    <comment ref="I87" authorId="0" shapeId="0">
      <text>
        <r>
          <rPr>
            <sz val="10"/>
            <rFont val="Arial"/>
            <family val="2"/>
          </rPr>
          <t>38.656,00
31-12-13 23:45 - 01-01-15 00:00</t>
        </r>
      </text>
    </comment>
    <comment ref="D88" authorId="0" shapeId="0">
      <text>
        <r>
          <rPr>
            <sz val="10"/>
            <rFont val="Arial"/>
            <family val="2"/>
          </rPr>
          <t>14.115,78 !
01-03-09 00:00 - 01-01-10 00:00</t>
        </r>
      </text>
    </comment>
    <comment ref="E88" authorId="0" shapeId="0">
      <text>
        <r>
          <rPr>
            <sz val="10"/>
            <rFont val="Arial"/>
            <family val="2"/>
          </rPr>
          <t>21.437,70
31-12-09 23:45 - 01-01-11 00:00</t>
        </r>
      </text>
    </comment>
    <comment ref="F88" authorId="0" shapeId="0">
      <text>
        <r>
          <rPr>
            <sz val="10"/>
            <rFont val="Arial"/>
            <family val="2"/>
          </rPr>
          <t>23.616,83
31-12-10 23:45 - 01-01-12 00:00</t>
        </r>
      </text>
    </comment>
    <comment ref="G88" authorId="0" shapeId="0">
      <text>
        <r>
          <rPr>
            <sz val="10"/>
            <rFont val="Arial"/>
            <family val="2"/>
          </rPr>
          <t>19.260,18
31-12-11 23:45 - 01-01-13 00:00</t>
        </r>
      </text>
    </comment>
    <comment ref="H88" authorId="0" shapeId="0">
      <text>
        <r>
          <rPr>
            <sz val="10"/>
            <rFont val="Arial"/>
            <family val="2"/>
          </rPr>
          <t>17.336,05
31-12-12 23:45 - 01-01-14 00:00</t>
        </r>
      </text>
    </comment>
    <comment ref="I88" authorId="0" shapeId="0">
      <text>
        <r>
          <rPr>
            <sz val="10"/>
            <rFont val="Arial"/>
            <family val="2"/>
          </rPr>
          <t>16.702,53
31-12-13 23:45 - 01-01-15 00:00</t>
        </r>
      </text>
    </comment>
    <comment ref="D89" authorId="0" shapeId="0">
      <text>
        <r>
          <rPr>
            <sz val="10"/>
            <rFont val="Arial"/>
            <family val="2"/>
          </rPr>
          <t>7.977,12 !
09-03-09 00:00 - 08-03-10 00:15</t>
        </r>
      </text>
    </comment>
    <comment ref="E89" authorId="0" shapeId="0">
      <text>
        <r>
          <rPr>
            <sz val="10"/>
            <rFont val="Arial"/>
            <family val="2"/>
          </rPr>
          <t>14.511,66
02-12-09 23:45 - 01-01-11 00:00</t>
        </r>
      </text>
    </comment>
    <comment ref="F89" authorId="0" shapeId="0">
      <text>
        <r>
          <rPr>
            <sz val="10"/>
            <rFont val="Arial"/>
            <family val="2"/>
          </rPr>
          <t>17.175,09
31-12-10 23:45 - 01-01-12 00:00</t>
        </r>
      </text>
    </comment>
    <comment ref="G89" authorId="0" shapeId="0">
      <text>
        <r>
          <rPr>
            <sz val="10"/>
            <rFont val="Arial"/>
            <family val="2"/>
          </rPr>
          <t>16.323,40
31-12-11 23:45 - 01-01-13 00:00</t>
        </r>
      </text>
    </comment>
    <comment ref="H89" authorId="0" shapeId="0">
      <text>
        <r>
          <rPr>
            <sz val="10"/>
            <rFont val="Arial"/>
            <family val="2"/>
          </rPr>
          <t>16.416,71
31-12-12 23:45 - 01-01-14 00:00</t>
        </r>
      </text>
    </comment>
    <comment ref="I89" authorId="0" shapeId="0">
      <text>
        <r>
          <rPr>
            <sz val="10"/>
            <rFont val="Arial"/>
            <family val="2"/>
          </rPr>
          <t>16.473,06
31-12-13 23:45 - 01-01-15 00:00</t>
        </r>
      </text>
    </comment>
    <comment ref="C90" authorId="0" shapeId="0">
      <text>
        <r>
          <rPr>
            <sz val="10"/>
            <rFont val="Arial"/>
            <family val="2"/>
          </rPr>
          <t>4.589,24 !
25-06-08 00:00 - 01-01-09 00:00</t>
        </r>
      </text>
    </comment>
    <comment ref="D90" authorId="0" shapeId="0">
      <text>
        <r>
          <rPr>
            <sz val="10"/>
            <rFont val="Arial"/>
            <family val="2"/>
          </rPr>
          <t>16.662,26
31-12-08 23:45 - 01-01-10 00:00</t>
        </r>
      </text>
    </comment>
    <comment ref="E90" authorId="0" shapeId="0">
      <text>
        <r>
          <rPr>
            <sz val="10"/>
            <rFont val="Arial"/>
            <family val="2"/>
          </rPr>
          <t>16.631,08
31-12-09 23:45 - 01-01-11 00:00</t>
        </r>
      </text>
    </comment>
    <comment ref="F90" authorId="0" shapeId="0">
      <text>
        <r>
          <rPr>
            <sz val="10"/>
            <rFont val="Arial"/>
            <family val="2"/>
          </rPr>
          <t>14.433,86
31-12-10 23:45 - 01-01-12 00:00</t>
        </r>
      </text>
    </comment>
    <comment ref="G90" authorId="0" shapeId="0">
      <text>
        <r>
          <rPr>
            <sz val="10"/>
            <rFont val="Arial"/>
            <family val="2"/>
          </rPr>
          <t>10.629,89
31-12-11 23:45 - 01-01-13 00:00</t>
        </r>
      </text>
    </comment>
    <comment ref="H90" authorId="0" shapeId="0">
      <text>
        <r>
          <rPr>
            <sz val="10"/>
            <rFont val="Arial"/>
            <family val="2"/>
          </rPr>
          <t>10.475,64
31-12-12 23:45 - 01-01-14 00:00</t>
        </r>
      </text>
    </comment>
    <comment ref="I90" authorId="0" shapeId="0">
      <text>
        <r>
          <rPr>
            <sz val="10"/>
            <rFont val="Arial"/>
            <family val="2"/>
          </rPr>
          <t>10.260,13
31-12-13 23:45 - 01-01-15 00:00</t>
        </r>
      </text>
    </comment>
    <comment ref="C91" authorId="0" shapeId="0">
      <text>
        <r>
          <rPr>
            <sz val="10"/>
            <rFont val="Arial"/>
            <family val="2"/>
          </rPr>
          <t>510,39 !
12-10-08 00:00 - 27-08-09 00:15</t>
        </r>
      </text>
    </comment>
    <comment ref="D91" authorId="0" shapeId="0">
      <text>
        <r>
          <rPr>
            <sz val="10"/>
            <rFont val="Arial"/>
            <family val="2"/>
          </rPr>
          <t>3.792,65
23-11-08 00:00 - 01-01-10 00:00</t>
        </r>
      </text>
    </comment>
    <comment ref="E91" authorId="0" shapeId="0">
      <text>
        <r>
          <rPr>
            <sz val="10"/>
            <rFont val="Arial"/>
            <family val="2"/>
          </rPr>
          <t>9.413,98
31-12-09 23:45 - 01-01-11 00:00</t>
        </r>
      </text>
    </comment>
    <comment ref="F91" authorId="0" shapeId="0">
      <text>
        <r>
          <rPr>
            <sz val="10"/>
            <rFont val="Arial"/>
            <family val="2"/>
          </rPr>
          <t>7.902,15
31-12-10 23:45 - 01-01-12 00:00</t>
        </r>
      </text>
    </comment>
    <comment ref="G91" authorId="0" shapeId="0">
      <text>
        <r>
          <rPr>
            <sz val="10"/>
            <rFont val="Arial"/>
            <family val="2"/>
          </rPr>
          <t>7.603,88
31-12-11 23:45 - 01-01-13 00:00</t>
        </r>
      </text>
    </comment>
    <comment ref="H91" authorId="0" shapeId="0">
      <text>
        <r>
          <rPr>
            <sz val="10"/>
            <rFont val="Arial"/>
            <family val="2"/>
          </rPr>
          <t>7.567,20
31-12-12 23:45 - 01-01-14 00:00</t>
        </r>
      </text>
    </comment>
    <comment ref="I91" authorId="0" shapeId="0">
      <text>
        <r>
          <rPr>
            <sz val="10"/>
            <rFont val="Arial"/>
            <family val="2"/>
          </rPr>
          <t>5.989,44
31-12-13 23:45 - 01-01-15 00:00</t>
        </r>
      </text>
    </comment>
    <comment ref="C92" authorId="0" shapeId="0">
      <text>
        <r>
          <rPr>
            <sz val="10"/>
            <rFont val="Arial"/>
            <family val="2"/>
          </rPr>
          <t>2.338,69 !
25-06-08 00:00 - 01-01-09 00:00</t>
        </r>
      </text>
    </comment>
    <comment ref="D92" authorId="0" shapeId="0">
      <text>
        <r>
          <rPr>
            <sz val="10"/>
            <rFont val="Arial"/>
            <family val="2"/>
          </rPr>
          <t>8.179,01
31-12-08 23:45 - 01-01-10 00:00</t>
        </r>
      </text>
    </comment>
    <comment ref="E92" authorId="0" shapeId="0">
      <text>
        <r>
          <rPr>
            <sz val="10"/>
            <rFont val="Arial"/>
            <family val="2"/>
          </rPr>
          <t>8.264,39
31-12-09 23:45 - 01-01-11 00:00</t>
        </r>
      </text>
    </comment>
    <comment ref="F92" authorId="0" shapeId="0">
      <text>
        <r>
          <rPr>
            <sz val="10"/>
            <rFont val="Arial"/>
            <family val="2"/>
          </rPr>
          <t>7.632,45
31-12-10 23:45 - 01-01-12 00:00</t>
        </r>
      </text>
    </comment>
    <comment ref="G92" authorId="0" shapeId="0">
      <text>
        <r>
          <rPr>
            <sz val="10"/>
            <rFont val="Arial"/>
            <family val="2"/>
          </rPr>
          <t>8.061,05
31-12-11 23:45 - 01-01-13 00:00</t>
        </r>
      </text>
    </comment>
    <comment ref="H92" authorId="0" shapeId="0">
      <text>
        <r>
          <rPr>
            <sz val="10"/>
            <rFont val="Arial"/>
            <family val="2"/>
          </rPr>
          <t>7.713,84
31-12-12 23:45 - 01-01-14 00:00</t>
        </r>
      </text>
    </comment>
    <comment ref="I92" authorId="0" shapeId="0">
      <text>
        <r>
          <rPr>
            <sz val="10"/>
            <rFont val="Arial"/>
            <family val="2"/>
          </rPr>
          <t>7.998,31
31-12-13 23:45 - 01-01-15 00:00</t>
        </r>
      </text>
    </comment>
    <comment ref="D93" authorId="0" shapeId="0">
      <text>
        <r>
          <rPr>
            <sz val="10"/>
            <rFont val="Arial"/>
            <family val="2"/>
          </rPr>
          <t>1.891,31 !
11-10-09 00:00 - 01-01-10 00:00</t>
        </r>
      </text>
    </comment>
    <comment ref="E93" authorId="0" shapeId="0">
      <text>
        <r>
          <rPr>
            <sz val="10"/>
            <rFont val="Arial"/>
            <family val="2"/>
          </rPr>
          <t>7.520,01
31-12-09 23:45 - 01-01-11 00:00</t>
        </r>
      </text>
    </comment>
    <comment ref="F93" authorId="0" shapeId="0">
      <text>
        <r>
          <rPr>
            <sz val="10"/>
            <rFont val="Arial"/>
            <family val="2"/>
          </rPr>
          <t>6.004,09
31-12-10 23:45 - 01-01-12 00:00</t>
        </r>
      </text>
    </comment>
    <comment ref="G93" authorId="0" shapeId="0">
      <text>
        <r>
          <rPr>
            <sz val="10"/>
            <rFont val="Arial"/>
            <family val="2"/>
          </rPr>
          <t>7.936,43
31-12-11 23:45 - 01-01-13 00:00</t>
        </r>
      </text>
    </comment>
    <comment ref="H93" authorId="0" shapeId="0">
      <text>
        <r>
          <rPr>
            <sz val="10"/>
            <rFont val="Arial"/>
            <family val="2"/>
          </rPr>
          <t>7.473,38
31-12-12 23:45 - 01-01-14 00:00</t>
        </r>
      </text>
    </comment>
    <comment ref="I93" authorId="0" shapeId="0">
      <text>
        <r>
          <rPr>
            <sz val="10"/>
            <rFont val="Arial"/>
            <family val="2"/>
          </rPr>
          <t>5.293,84
31-12-13 23:45 - 01-01-15 00:00</t>
        </r>
      </text>
    </comment>
    <comment ref="C94" authorId="0" shapeId="0">
      <text>
        <r>
          <rPr>
            <sz val="10"/>
            <rFont val="Arial"/>
            <family val="2"/>
          </rPr>
          <t>6.106,58 !
26-06-08 00:00 - 01-01-09 00:00</t>
        </r>
      </text>
    </comment>
    <comment ref="D94" authorId="0" shapeId="0">
      <text>
        <r>
          <rPr>
            <sz val="10"/>
            <rFont val="Arial"/>
            <family val="2"/>
          </rPr>
          <t>20.125,47
31-12-08 23:45 - 01-01-10 00:00</t>
        </r>
      </text>
    </comment>
    <comment ref="E94" authorId="0" shapeId="0">
      <text>
        <r>
          <rPr>
            <sz val="10"/>
            <rFont val="Arial"/>
            <family val="2"/>
          </rPr>
          <t>20.238,58
31-12-09 23:45 - 01-01-11 00:00</t>
        </r>
      </text>
    </comment>
    <comment ref="F94" authorId="0" shapeId="0">
      <text>
        <r>
          <rPr>
            <sz val="10"/>
            <rFont val="Arial"/>
            <family val="2"/>
          </rPr>
          <t>20.373,54
31-12-10 23:45 - 01-01-12 00:00</t>
        </r>
      </text>
    </comment>
    <comment ref="G94" authorId="0" shapeId="0">
      <text>
        <r>
          <rPr>
            <sz val="10"/>
            <rFont val="Arial"/>
            <family val="2"/>
          </rPr>
          <t>21.024,37
31-12-11 23:45 - 01-01-13 00:00</t>
        </r>
      </text>
    </comment>
    <comment ref="H94" authorId="0" shapeId="0">
      <text>
        <r>
          <rPr>
            <sz val="10"/>
            <rFont val="Arial"/>
            <family val="2"/>
          </rPr>
          <t>20.971,22
31-12-12 23:45 - 01-01-14 00:00</t>
        </r>
      </text>
    </comment>
    <comment ref="I94" authorId="0" shapeId="0">
      <text>
        <r>
          <rPr>
            <sz val="10"/>
            <rFont val="Arial"/>
            <family val="2"/>
          </rPr>
          <t>21.080,34
31-12-13 23:45 - 01-01-15 00:00</t>
        </r>
      </text>
    </comment>
    <comment ref="C95" authorId="0" shapeId="0">
      <text>
        <r>
          <rPr>
            <sz val="10"/>
            <rFont val="Arial"/>
            <family val="2"/>
          </rPr>
          <t>2.206,83 !
25-06-08 00:00 - 01-01-09 00:00</t>
        </r>
      </text>
    </comment>
    <comment ref="D95" authorId="0" shapeId="0">
      <text>
        <r>
          <rPr>
            <sz val="10"/>
            <rFont val="Arial"/>
            <family val="2"/>
          </rPr>
          <t>7.413,25
31-12-08 23:45 - 01-01-10 00:00</t>
        </r>
      </text>
    </comment>
    <comment ref="E95" authorId="0" shapeId="0">
      <text>
        <r>
          <rPr>
            <sz val="10"/>
            <rFont val="Arial"/>
            <family val="2"/>
          </rPr>
          <t>8.070,47
31-12-09 23:45 - 01-01-11 00:00</t>
        </r>
      </text>
    </comment>
    <comment ref="F95" authorId="0" shapeId="0">
      <text>
        <r>
          <rPr>
            <sz val="10"/>
            <rFont val="Arial"/>
            <family val="2"/>
          </rPr>
          <t>7.421,86
31-12-10 23:45 - 01-01-12 00:00</t>
        </r>
      </text>
    </comment>
    <comment ref="G95" authorId="0" shapeId="0">
      <text>
        <r>
          <rPr>
            <sz val="10"/>
            <rFont val="Arial"/>
            <family val="2"/>
          </rPr>
          <t>7.536,93
31-12-11 23:45 - 01-01-13 00:00</t>
        </r>
      </text>
    </comment>
    <comment ref="H95" authorId="0" shapeId="0">
      <text>
        <r>
          <rPr>
            <sz val="10"/>
            <rFont val="Arial"/>
            <family val="2"/>
          </rPr>
          <t>7.714,92
31-12-12 23:45 - 01-01-14 00:00</t>
        </r>
      </text>
    </comment>
    <comment ref="I95" authorId="0" shapeId="0">
      <text>
        <r>
          <rPr>
            <sz val="10"/>
            <rFont val="Arial"/>
            <family val="2"/>
          </rPr>
          <t>7.564,16
31-12-13 23:45 - 01-01-15 00:00</t>
        </r>
      </text>
    </comment>
    <comment ref="C96" authorId="0" shapeId="0">
      <text>
        <r>
          <rPr>
            <sz val="10"/>
            <rFont val="Arial"/>
            <family val="2"/>
          </rPr>
          <t>4.571,58 !
25-06-08 00:00 - 01-01-09 00:00</t>
        </r>
      </text>
    </comment>
    <comment ref="D96" authorId="0" shapeId="0">
      <text>
        <r>
          <rPr>
            <sz val="10"/>
            <rFont val="Arial"/>
            <family val="2"/>
          </rPr>
          <t>19.234,29
31-12-08 23:45 - 01-01-10 00:00</t>
        </r>
      </text>
    </comment>
    <comment ref="E96" authorId="0" shapeId="0">
      <text>
        <r>
          <rPr>
            <sz val="10"/>
            <rFont val="Arial"/>
            <family val="2"/>
          </rPr>
          <t>19.587,91
31-12-09 23:45 - 01-01-11 00:00</t>
        </r>
      </text>
    </comment>
    <comment ref="F96" authorId="0" shapeId="0">
      <text>
        <r>
          <rPr>
            <sz val="10"/>
            <rFont val="Arial"/>
            <family val="2"/>
          </rPr>
          <t>18.958,96
31-12-10 23:45 - 01-01-12 00:00</t>
        </r>
      </text>
    </comment>
    <comment ref="G96" authorId="0" shapeId="0">
      <text>
        <r>
          <rPr>
            <sz val="10"/>
            <rFont val="Arial"/>
            <family val="2"/>
          </rPr>
          <t>19.595,99
31-12-11 23:45 - 01-01-13 00:00</t>
        </r>
      </text>
    </comment>
    <comment ref="H96" authorId="0" shapeId="0">
      <text>
        <r>
          <rPr>
            <sz val="10"/>
            <rFont val="Arial"/>
            <family val="2"/>
          </rPr>
          <t>19.572,45
31-12-12 23:45 - 01-01-14 00:00</t>
        </r>
      </text>
    </comment>
    <comment ref="I96" authorId="0" shapeId="0">
      <text>
        <r>
          <rPr>
            <sz val="10"/>
            <rFont val="Arial"/>
            <family val="2"/>
          </rPr>
          <t>17.939,88
31-12-13 23:45 - 01-01-15 00:00</t>
        </r>
      </text>
    </comment>
    <comment ref="C97" authorId="0" shapeId="0">
      <text>
        <r>
          <rPr>
            <sz val="10"/>
            <rFont val="Arial"/>
            <family val="2"/>
          </rPr>
          <t>904,19 !
25-06-08 00:00 - 01-01-09 00:00</t>
        </r>
      </text>
    </comment>
    <comment ref="D97" authorId="0" shapeId="0">
      <text>
        <r>
          <rPr>
            <sz val="10"/>
            <rFont val="Arial"/>
            <family val="2"/>
          </rPr>
          <t>3.123,71
31-12-08 23:45 - 01-01-10 00:00</t>
        </r>
      </text>
    </comment>
    <comment ref="E97" authorId="0" shapeId="0">
      <text>
        <r>
          <rPr>
            <sz val="10"/>
            <rFont val="Arial"/>
            <family val="2"/>
          </rPr>
          <t>2.987,54
31-12-09 23:45 - 01-01-11 00:00</t>
        </r>
      </text>
    </comment>
    <comment ref="F97" authorId="0" shapeId="0">
      <text>
        <r>
          <rPr>
            <sz val="10"/>
            <rFont val="Arial"/>
            <family val="2"/>
          </rPr>
          <t>2.703,50
31-12-10 23:45 - 01-01-12 00:00</t>
        </r>
      </text>
    </comment>
    <comment ref="G97" authorId="0" shapeId="0">
      <text>
        <r>
          <rPr>
            <sz val="10"/>
            <rFont val="Arial"/>
            <family val="2"/>
          </rPr>
          <t>2.784,95
31-12-11 23:45 - 01-01-13 00:00</t>
        </r>
      </text>
    </comment>
    <comment ref="H97" authorId="0" shapeId="0">
      <text>
        <r>
          <rPr>
            <sz val="10"/>
            <rFont val="Arial"/>
            <family val="2"/>
          </rPr>
          <t>2.615,48
31-12-12 23:45 - 01-01-14 00:00</t>
        </r>
      </text>
    </comment>
    <comment ref="I97" authorId="0" shapeId="0">
      <text>
        <r>
          <rPr>
            <sz val="10"/>
            <rFont val="Arial"/>
            <family val="2"/>
          </rPr>
          <t>2.787,68
31-12-13 23:45 - 01-01-15 00:00</t>
        </r>
      </text>
    </comment>
    <comment ref="C98" authorId="0" shapeId="0">
      <text>
        <r>
          <rPr>
            <sz val="10"/>
            <rFont val="Arial"/>
            <family val="2"/>
          </rPr>
          <t>1.081,68 !
03-08-08 00:00 - 01-01-09 00:00</t>
        </r>
      </text>
    </comment>
    <comment ref="D98" authorId="0" shapeId="0">
      <text>
        <r>
          <rPr>
            <sz val="10"/>
            <rFont val="Arial"/>
            <family val="2"/>
          </rPr>
          <t>3.938,15
31-12-08 23:45 - 01-01-10 00:00</t>
        </r>
      </text>
    </comment>
    <comment ref="E98" authorId="0" shapeId="0">
      <text>
        <r>
          <rPr>
            <sz val="10"/>
            <rFont val="Arial"/>
            <family val="2"/>
          </rPr>
          <t>3.614,13
31-12-09 23:45 - 01-01-11 00:00</t>
        </r>
      </text>
    </comment>
    <comment ref="F98" authorId="0" shapeId="0">
      <text>
        <r>
          <rPr>
            <sz val="10"/>
            <rFont val="Arial"/>
            <family val="2"/>
          </rPr>
          <t>3.390,83
31-12-10 23:45 - 01-01-12 00:00</t>
        </r>
      </text>
    </comment>
    <comment ref="G98" authorId="0" shapeId="0">
      <text>
        <r>
          <rPr>
            <sz val="10"/>
            <rFont val="Arial"/>
            <family val="2"/>
          </rPr>
          <t>3.792,75
31-12-11 23:45 - 01-01-13 00:00</t>
        </r>
      </text>
    </comment>
    <comment ref="H98" authorId="0" shapeId="0">
      <text>
        <r>
          <rPr>
            <sz val="10"/>
            <rFont val="Arial"/>
            <family val="2"/>
          </rPr>
          <t>3.509,22
31-12-12 23:45 - 01-01-14 00:00</t>
        </r>
      </text>
    </comment>
    <comment ref="I98" authorId="0" shapeId="0">
      <text>
        <r>
          <rPr>
            <sz val="10"/>
            <rFont val="Arial"/>
            <family val="2"/>
          </rPr>
          <t>1.560,63
31-12-13 23:45 - 01-01-15 00:00</t>
        </r>
      </text>
    </comment>
    <comment ref="C99" authorId="0" shapeId="0">
      <text>
        <r>
          <rPr>
            <sz val="10"/>
            <rFont val="Arial"/>
            <family val="2"/>
          </rPr>
          <t>2.396,82 !
25-06-08 00:00 - 01-01-09 00:00</t>
        </r>
      </text>
    </comment>
    <comment ref="D99" authorId="0" shapeId="0">
      <text>
        <r>
          <rPr>
            <sz val="10"/>
            <rFont val="Arial"/>
            <family val="2"/>
          </rPr>
          <t>8.653,09
31-12-08 23:45 - 01-01-10 00:00</t>
        </r>
      </text>
    </comment>
    <comment ref="E99" authorId="0" shapeId="0">
      <text>
        <r>
          <rPr>
            <sz val="10"/>
            <rFont val="Arial"/>
            <family val="2"/>
          </rPr>
          <t>9.041,25
31-12-09 23:45 - 01-01-11 00:00</t>
        </r>
      </text>
    </comment>
    <comment ref="F99" authorId="0" shapeId="0">
      <text>
        <r>
          <rPr>
            <sz val="10"/>
            <rFont val="Arial"/>
            <family val="2"/>
          </rPr>
          <t>8.497,85
31-12-10 23:45 - 01-01-12 00:00</t>
        </r>
      </text>
    </comment>
    <comment ref="G99" authorId="0" shapeId="0">
      <text>
        <r>
          <rPr>
            <sz val="10"/>
            <rFont val="Arial"/>
            <family val="2"/>
          </rPr>
          <t>8.779,27
31-12-11 23:45 - 01-01-13 00:00</t>
        </r>
      </text>
    </comment>
    <comment ref="H99" authorId="0" shapeId="0">
      <text>
        <r>
          <rPr>
            <sz val="10"/>
            <rFont val="Arial"/>
            <family val="2"/>
          </rPr>
          <t>8.447,89
31-12-12 23:45 - 01-01-14 00:00</t>
        </r>
      </text>
    </comment>
    <comment ref="I99" authorId="0" shapeId="0">
      <text>
        <r>
          <rPr>
            <sz val="10"/>
            <rFont val="Arial"/>
            <family val="2"/>
          </rPr>
          <t>9.062,23
31-12-13 23:45 - 01-01-15 00:00</t>
        </r>
      </text>
    </comment>
    <comment ref="C100" authorId="0" shapeId="0">
      <text>
        <r>
          <rPr>
            <sz val="10"/>
            <rFont val="Arial"/>
            <family val="2"/>
          </rPr>
          <t>9.826,41 !
25-06-08 00:00 - 01-01-09 00:00</t>
        </r>
      </text>
    </comment>
    <comment ref="D100" authorId="0" shapeId="0">
      <text>
        <r>
          <rPr>
            <sz val="10"/>
            <rFont val="Arial"/>
            <family val="2"/>
          </rPr>
          <t>29.508,56
31-12-08 23:45 - 01-01-10 00:00</t>
        </r>
      </text>
    </comment>
    <comment ref="E100" authorId="0" shapeId="0">
      <text>
        <r>
          <rPr>
            <sz val="10"/>
            <rFont val="Arial"/>
            <family val="2"/>
          </rPr>
          <t>29.875,58
31-12-09 23:45 - 01-01-11 00:00</t>
        </r>
      </text>
    </comment>
    <comment ref="F100" authorId="0" shapeId="0">
      <text>
        <r>
          <rPr>
            <sz val="10"/>
            <rFont val="Arial"/>
            <family val="2"/>
          </rPr>
          <t>23.835,02
31-12-10 23:45 - 01-01-12 00:00</t>
        </r>
      </text>
    </comment>
    <comment ref="G100" authorId="0" shapeId="0">
      <text>
        <r>
          <rPr>
            <sz val="10"/>
            <rFont val="Arial"/>
            <family val="2"/>
          </rPr>
          <t>24.354,93
31-12-11 23:45 - 01-01-13 00:00</t>
        </r>
      </text>
    </comment>
    <comment ref="H100" authorId="0" shapeId="0">
      <text>
        <r>
          <rPr>
            <sz val="10"/>
            <rFont val="Arial"/>
            <family val="2"/>
          </rPr>
          <t>24.485,22
31-12-12 23:45 - 01-01-14 00:00</t>
        </r>
      </text>
    </comment>
    <comment ref="I100" authorId="0" shapeId="0">
      <text>
        <r>
          <rPr>
            <sz val="10"/>
            <rFont val="Arial"/>
            <family val="2"/>
          </rPr>
          <t>26.049,14
31-12-13 23:45 - 01-01-15 00:00</t>
        </r>
      </text>
    </comment>
    <comment ref="C101" authorId="0" shapeId="0">
      <text>
        <r>
          <rPr>
            <sz val="10"/>
            <rFont val="Arial"/>
            <family val="2"/>
          </rPr>
          <t>10.965,45 !
25-06-08 00:00 - 01-01-09 00:00</t>
        </r>
      </text>
    </comment>
    <comment ref="D101" authorId="0" shapeId="0">
      <text>
        <r>
          <rPr>
            <sz val="10"/>
            <rFont val="Arial"/>
            <family val="2"/>
          </rPr>
          <t>38.199,22
31-12-08 23:45 - 01-01-10 00:00</t>
        </r>
      </text>
    </comment>
    <comment ref="E101" authorId="0" shapeId="0">
      <text>
        <r>
          <rPr>
            <sz val="10"/>
            <rFont val="Arial"/>
            <family val="2"/>
          </rPr>
          <t>37.815,13
31-12-09 23:45 - 01-01-11 00:00</t>
        </r>
      </text>
    </comment>
    <comment ref="F101" authorId="0" shapeId="0">
      <text>
        <r>
          <rPr>
            <sz val="10"/>
            <rFont val="Arial"/>
            <family val="2"/>
          </rPr>
          <t>32.992,28
31-12-10 23:45 - 01-01-12 00:00</t>
        </r>
      </text>
    </comment>
    <comment ref="G101" authorId="0" shapeId="0">
      <text>
        <r>
          <rPr>
            <sz val="10"/>
            <rFont val="Arial"/>
            <family val="2"/>
          </rPr>
          <t>27.309,66
31-12-11 23:45 - 01-01-13 00:00</t>
        </r>
      </text>
    </comment>
    <comment ref="H101" authorId="0" shapeId="0">
      <text>
        <r>
          <rPr>
            <sz val="10"/>
            <rFont val="Arial"/>
            <family val="2"/>
          </rPr>
          <t>27.239,25
31-12-12 23:45 - 01-01-14 00:00</t>
        </r>
      </text>
    </comment>
    <comment ref="I101" authorId="0" shapeId="0">
      <text>
        <r>
          <rPr>
            <sz val="10"/>
            <rFont val="Arial"/>
            <family val="2"/>
          </rPr>
          <t>28.426,96
31-12-13 23:45 - 01-01-15 00:00</t>
        </r>
      </text>
    </comment>
    <comment ref="C102" authorId="0" shapeId="0">
      <text>
        <r>
          <rPr>
            <sz val="10"/>
            <rFont val="Arial"/>
            <family val="2"/>
          </rPr>
          <t>2.634,83 !
25-06-08 00:00 - 01-01-09 00:00</t>
        </r>
      </text>
    </comment>
    <comment ref="D102" authorId="0" shapeId="0">
      <text>
        <r>
          <rPr>
            <sz val="10"/>
            <rFont val="Arial"/>
            <family val="2"/>
          </rPr>
          <t>10.611,36
31-12-08 23:45 - 01-01-10 00:00</t>
        </r>
      </text>
    </comment>
    <comment ref="E102" authorId="0" shapeId="0">
      <text>
        <r>
          <rPr>
            <sz val="10"/>
            <rFont val="Arial"/>
            <family val="2"/>
          </rPr>
          <t>11.811,94
31-12-09 23:45 - 01-01-11 00:00</t>
        </r>
      </text>
    </comment>
    <comment ref="F102" authorId="0" shapeId="0">
      <text>
        <r>
          <rPr>
            <sz val="10"/>
            <rFont val="Arial"/>
            <family val="2"/>
          </rPr>
          <t>9.618,49
31-12-10 23:45 - 01-01-12 00:00</t>
        </r>
      </text>
    </comment>
    <comment ref="G102" authorId="0" shapeId="0">
      <text>
        <r>
          <rPr>
            <sz val="10"/>
            <rFont val="Arial"/>
            <family val="2"/>
          </rPr>
          <t>8.013,27
31-12-11 23:45 - 01-01-13 00:00</t>
        </r>
      </text>
    </comment>
    <comment ref="H102" authorId="0" shapeId="0">
      <text>
        <r>
          <rPr>
            <sz val="10"/>
            <rFont val="Arial"/>
            <family val="2"/>
          </rPr>
          <t>6.704,10
31-12-12 23:45 - 01-01-14 00:00</t>
        </r>
      </text>
    </comment>
    <comment ref="I102" authorId="0" shapeId="0">
      <text>
        <r>
          <rPr>
            <sz val="10"/>
            <rFont val="Arial"/>
            <family val="2"/>
          </rPr>
          <t>8.115,60
31-12-13 23:45 - 01-01-15 00:00</t>
        </r>
      </text>
    </comment>
    <comment ref="C103" authorId="0" shapeId="0">
      <text>
        <r>
          <rPr>
            <sz val="10"/>
            <rFont val="Arial"/>
            <family val="2"/>
          </rPr>
          <t>7.440,99 !
25-06-08 00:00 - 01-01-09 00:00</t>
        </r>
      </text>
    </comment>
    <comment ref="D103" authorId="0" shapeId="0">
      <text>
        <r>
          <rPr>
            <sz val="10"/>
            <rFont val="Arial"/>
            <family val="2"/>
          </rPr>
          <t>25.645,67
31-12-08 23:45 - 01-01-10 00:00</t>
        </r>
      </text>
    </comment>
    <comment ref="E103" authorId="0" shapeId="0">
      <text>
        <r>
          <rPr>
            <sz val="10"/>
            <rFont val="Arial"/>
            <family val="2"/>
          </rPr>
          <t>28.653,47
31-12-09 23:45 - 01-01-11 00:00</t>
        </r>
      </text>
    </comment>
    <comment ref="F103" authorId="0" shapeId="0">
      <text>
        <r>
          <rPr>
            <sz val="10"/>
            <rFont val="Arial"/>
            <family val="2"/>
          </rPr>
          <t>22.767,57
31-12-10 23:45 - 01-01-12 00:00</t>
        </r>
      </text>
    </comment>
    <comment ref="G103" authorId="0" shapeId="0">
      <text>
        <r>
          <rPr>
            <sz val="10"/>
            <rFont val="Arial"/>
            <family val="2"/>
          </rPr>
          <t>21.105,33
31-12-11 23:45 - 01-01-13 00:00</t>
        </r>
      </text>
    </comment>
    <comment ref="H103" authorId="0" shapeId="0">
      <text>
        <r>
          <rPr>
            <sz val="10"/>
            <rFont val="Arial"/>
            <family val="2"/>
          </rPr>
          <t>20.749,67
31-12-12 23:45 - 01-01-14 00:00</t>
        </r>
      </text>
    </comment>
    <comment ref="I103" authorId="0" shapeId="0">
      <text>
        <r>
          <rPr>
            <sz val="10"/>
            <rFont val="Arial"/>
            <family val="2"/>
          </rPr>
          <t>22.849,12
31-12-13 23:45 - 01-01-15 00:00</t>
        </r>
      </text>
    </comment>
    <comment ref="D104" authorId="0" shapeId="0">
      <text>
        <r>
          <rPr>
            <sz val="10"/>
            <rFont val="Arial"/>
            <family val="2"/>
          </rPr>
          <t>1.078,49 !
05-11-09 00:00 - 01-01-10 00:00</t>
        </r>
      </text>
    </comment>
    <comment ref="E104" authorId="0" shapeId="0">
      <text>
        <r>
          <rPr>
            <sz val="10"/>
            <rFont val="Arial"/>
            <family val="2"/>
          </rPr>
          <t>7.279,49
31-12-09 23:45 - 01-01-11 00:00</t>
        </r>
      </text>
    </comment>
    <comment ref="F104" authorId="0" shapeId="0">
      <text>
        <r>
          <rPr>
            <sz val="10"/>
            <rFont val="Arial"/>
            <family val="2"/>
          </rPr>
          <t>6.809,84
31-12-10 23:45 - 01-01-12 00:00</t>
        </r>
      </text>
    </comment>
    <comment ref="G104" authorId="0" shapeId="0">
      <text>
        <r>
          <rPr>
            <sz val="10"/>
            <rFont val="Arial"/>
            <family val="2"/>
          </rPr>
          <t>7.664,88
31-12-11 23:45 - 01-01-13 00:00</t>
        </r>
      </text>
    </comment>
    <comment ref="H104" authorId="0" shapeId="0">
      <text>
        <r>
          <rPr>
            <sz val="10"/>
            <rFont val="Arial"/>
            <family val="2"/>
          </rPr>
          <t>6.596,22
31-12-12 23:45 - 01-01-14 00:00</t>
        </r>
      </text>
    </comment>
    <comment ref="I104" authorId="0" shapeId="0">
      <text>
        <r>
          <rPr>
            <sz val="10"/>
            <rFont val="Arial"/>
            <family val="2"/>
          </rPr>
          <t>7.282,79
31-12-13 23:45 - 01-01-15 00:00</t>
        </r>
      </text>
    </comment>
    <comment ref="C105" authorId="0" shapeId="0">
      <text>
        <r>
          <rPr>
            <sz val="10"/>
            <rFont val="Arial"/>
            <family val="2"/>
          </rPr>
          <t>1.570,48 !
25-06-08 00:00 - 01-01-09 00:00</t>
        </r>
      </text>
    </comment>
    <comment ref="D105" authorId="0" shapeId="0">
      <text>
        <r>
          <rPr>
            <sz val="10"/>
            <rFont val="Arial"/>
            <family val="2"/>
          </rPr>
          <t>5.901,86
31-12-08 23:45 - 01-01-10 00:00</t>
        </r>
      </text>
    </comment>
    <comment ref="E105" authorId="0" shapeId="0">
      <text>
        <r>
          <rPr>
            <sz val="10"/>
            <rFont val="Arial"/>
            <family val="2"/>
          </rPr>
          <t>4.068,17
31-12-09 23:45 - 01-01-11 00:00</t>
        </r>
      </text>
    </comment>
    <comment ref="F105" authorId="0" shapeId="0">
      <text>
        <r>
          <rPr>
            <sz val="10"/>
            <rFont val="Arial"/>
            <family val="2"/>
          </rPr>
          <t>4.402,42
31-12-10 23:45 - 01-01-12 00:00</t>
        </r>
      </text>
    </comment>
    <comment ref="G105" authorId="0" shapeId="0">
      <text>
        <r>
          <rPr>
            <sz val="10"/>
            <rFont val="Arial"/>
            <family val="2"/>
          </rPr>
          <t>5.028,62
31-12-11 23:45 - 01-01-13 00:00</t>
        </r>
      </text>
    </comment>
    <comment ref="H105" authorId="0" shapeId="0">
      <text>
        <r>
          <rPr>
            <sz val="10"/>
            <rFont val="Arial"/>
            <family val="2"/>
          </rPr>
          <t>3.909,43
31-12-12 23:45 - 01-01-14 00:00</t>
        </r>
      </text>
    </comment>
    <comment ref="I105" authorId="0" shapeId="0">
      <text>
        <r>
          <rPr>
            <sz val="10"/>
            <rFont val="Arial"/>
            <family val="2"/>
          </rPr>
          <t>3.686,99
31-12-13 23:45 - 01-01-15 00:00</t>
        </r>
      </text>
    </comment>
    <comment ref="C106" authorId="0" shapeId="0">
      <text>
        <r>
          <rPr>
            <sz val="10"/>
            <rFont val="Arial"/>
            <family val="2"/>
          </rPr>
          <t>4.112,41 !
25-06-08 00:00 - 01-01-09 00:00</t>
        </r>
      </text>
    </comment>
    <comment ref="D106" authorId="0" shapeId="0">
      <text>
        <r>
          <rPr>
            <sz val="10"/>
            <rFont val="Arial"/>
            <family val="2"/>
          </rPr>
          <t>14.567,99
31-12-08 23:45 - 01-01-10 00:00</t>
        </r>
      </text>
    </comment>
    <comment ref="E106" authorId="0" shapeId="0">
      <text>
        <r>
          <rPr>
            <sz val="10"/>
            <rFont val="Arial"/>
            <family val="2"/>
          </rPr>
          <t>15.705,87
31-12-09 23:45 - 01-01-11 00:00</t>
        </r>
      </text>
    </comment>
    <comment ref="F106" authorId="0" shapeId="0">
      <text>
        <r>
          <rPr>
            <sz val="10"/>
            <rFont val="Arial"/>
            <family val="2"/>
          </rPr>
          <t>14.610,58
31-12-10 23:45 - 01-01-12 00:00</t>
        </r>
      </text>
    </comment>
    <comment ref="G106" authorId="0" shapeId="0">
      <text>
        <r>
          <rPr>
            <sz val="10"/>
            <rFont val="Arial"/>
            <family val="2"/>
          </rPr>
          <t>16.133,37
31-12-11 23:45 - 01-01-13 00:00</t>
        </r>
      </text>
    </comment>
    <comment ref="H106" authorId="0" shapeId="0">
      <text>
        <r>
          <rPr>
            <sz val="10"/>
            <rFont val="Arial"/>
            <family val="2"/>
          </rPr>
          <t>15.841,65
31-12-12 23:45 - 01-01-14 00:00</t>
        </r>
      </text>
    </comment>
    <comment ref="I106" authorId="0" shapeId="0">
      <text>
        <r>
          <rPr>
            <sz val="10"/>
            <rFont val="Arial"/>
            <family val="2"/>
          </rPr>
          <t>15.492,48
31-12-13 23:45 - 01-01-15 00:00</t>
        </r>
      </text>
    </comment>
    <comment ref="C107" authorId="0" shapeId="0">
      <text>
        <r>
          <rPr>
            <sz val="10"/>
            <rFont val="Arial"/>
            <family val="2"/>
          </rPr>
          <t>814,19 !
25-06-08 00:00 - 17-06-09 00:15</t>
        </r>
      </text>
    </comment>
    <comment ref="D107" authorId="0" shapeId="0">
      <text>
        <r>
          <rPr>
            <sz val="10"/>
            <rFont val="Arial"/>
            <family val="2"/>
          </rPr>
          <t>14.273,62
23-08-08 01:00 - 01-01-10 00:00</t>
        </r>
      </text>
    </comment>
    <comment ref="E107" authorId="0" shapeId="0">
      <text>
        <r>
          <rPr>
            <sz val="10"/>
            <rFont val="Arial"/>
            <family val="2"/>
          </rPr>
          <t>26.433,03
31-12-09 23:45 - 01-01-11 00:00</t>
        </r>
      </text>
    </comment>
    <comment ref="F107" authorId="0" shapeId="0">
      <text>
        <r>
          <rPr>
            <sz val="10"/>
            <rFont val="Arial"/>
            <family val="2"/>
          </rPr>
          <t>27.091,21
31-12-10 23:45 - 01-01-12 00:00</t>
        </r>
      </text>
    </comment>
    <comment ref="G107" authorId="0" shapeId="0">
      <text>
        <r>
          <rPr>
            <sz val="10"/>
            <rFont val="Arial"/>
            <family val="2"/>
          </rPr>
          <t>28.435,51
31-12-11 23:45 - 01-01-13 00:00</t>
        </r>
      </text>
    </comment>
    <comment ref="H107" authorId="0" shapeId="0">
      <text>
        <r>
          <rPr>
            <sz val="10"/>
            <rFont val="Arial"/>
            <family val="2"/>
          </rPr>
          <t>28.766,86
31-12-12 23:45 - 01-01-14 00:00</t>
        </r>
      </text>
    </comment>
    <comment ref="I107" authorId="0" shapeId="0">
      <text>
        <r>
          <rPr>
            <sz val="10"/>
            <rFont val="Arial"/>
            <family val="2"/>
          </rPr>
          <t>28.846,33
31-12-13 23:45 - 01-01-15 00:00</t>
        </r>
      </text>
    </comment>
    <comment ref="C108" authorId="0" shapeId="0">
      <text>
        <r>
          <rPr>
            <sz val="10"/>
            <rFont val="Arial"/>
            <family val="2"/>
          </rPr>
          <t>7.462,30 !
25-06-08 00:00 - 01-01-09 00:00</t>
        </r>
      </text>
    </comment>
    <comment ref="D108" authorId="0" shapeId="0">
      <text>
        <r>
          <rPr>
            <sz val="10"/>
            <rFont val="Arial"/>
            <family val="2"/>
          </rPr>
          <t>21.577,00
31-12-08 23:45 - 01-01-10 00:00</t>
        </r>
      </text>
    </comment>
    <comment ref="E108" authorId="0" shapeId="0">
      <text>
        <r>
          <rPr>
            <sz val="10"/>
            <rFont val="Arial"/>
            <family val="2"/>
          </rPr>
          <t>21.012,52
31-12-09 23:45 - 01-01-11 00:00</t>
        </r>
      </text>
    </comment>
    <comment ref="F108" authorId="0" shapeId="0">
      <text>
        <r>
          <rPr>
            <sz val="10"/>
            <rFont val="Arial"/>
            <family val="2"/>
          </rPr>
          <t>17.706,30
31-12-10 23:45 - 01-01-12 00:00</t>
        </r>
      </text>
    </comment>
    <comment ref="G108" authorId="0" shapeId="0">
      <text>
        <r>
          <rPr>
            <sz val="10"/>
            <rFont val="Arial"/>
            <family val="2"/>
          </rPr>
          <t>18.276,08
31-12-11 23:45 - 01-01-13 00:00</t>
        </r>
      </text>
    </comment>
    <comment ref="H108" authorId="0" shapeId="0">
      <text>
        <r>
          <rPr>
            <sz val="10"/>
            <rFont val="Arial"/>
            <family val="2"/>
          </rPr>
          <t>17.729,89
31-12-12 23:45 - 01-01-14 00:00</t>
        </r>
      </text>
    </comment>
    <comment ref="I108" authorId="0" shapeId="0">
      <text>
        <r>
          <rPr>
            <sz val="10"/>
            <rFont val="Arial"/>
            <family val="2"/>
          </rPr>
          <t>15.397,91
31-12-13 23:45 - 01-01-15 00:00</t>
        </r>
      </text>
    </comment>
    <comment ref="C109" authorId="0" shapeId="0">
      <text>
        <r>
          <rPr>
            <sz val="10"/>
            <rFont val="Arial"/>
            <family val="2"/>
          </rPr>
          <t>5.081,11 !
25-06-08 00:00 - 01-01-09 00:00</t>
        </r>
      </text>
    </comment>
    <comment ref="D109" authorId="0" shapeId="0">
      <text>
        <r>
          <rPr>
            <sz val="10"/>
            <rFont val="Arial"/>
            <family val="2"/>
          </rPr>
          <t>19.009,10
31-12-08 23:45 - 01-01-10 00:00</t>
        </r>
      </text>
    </comment>
    <comment ref="E109" authorId="0" shapeId="0">
      <text>
        <r>
          <rPr>
            <sz val="10"/>
            <rFont val="Arial"/>
            <family val="2"/>
          </rPr>
          <t>21.244,16
31-12-09 23:45 - 01-01-11 00:00</t>
        </r>
      </text>
    </comment>
    <comment ref="F109" authorId="0" shapeId="0">
      <text>
        <r>
          <rPr>
            <sz val="10"/>
            <rFont val="Arial"/>
            <family val="2"/>
          </rPr>
          <t>17.963,45
31-12-10 23:45 - 01-01-12 00:00</t>
        </r>
      </text>
    </comment>
    <comment ref="G109" authorId="0" shapeId="0">
      <text>
        <r>
          <rPr>
            <sz val="10"/>
            <rFont val="Arial"/>
            <family val="2"/>
          </rPr>
          <t>19.352,29
31-12-11 23:45 - 01-01-13 00:00</t>
        </r>
      </text>
    </comment>
    <comment ref="H109" authorId="0" shapeId="0">
      <text>
        <r>
          <rPr>
            <sz val="10"/>
            <rFont val="Arial"/>
            <family val="2"/>
          </rPr>
          <t>19.468,96
31-12-12 23:45 - 01-01-14 00:00</t>
        </r>
      </text>
    </comment>
    <comment ref="I109" authorId="0" shapeId="0">
      <text>
        <r>
          <rPr>
            <sz val="10"/>
            <rFont val="Arial"/>
            <family val="2"/>
          </rPr>
          <t>19.364,98
31-12-13 23:45 - 01-01-15 00:00</t>
        </r>
      </text>
    </comment>
    <comment ref="C110" authorId="0" shapeId="0">
      <text>
        <r>
          <rPr>
            <sz val="10"/>
            <rFont val="Arial"/>
            <family val="2"/>
          </rPr>
          <t>3.953,94 !
25-06-08 00:00 - 01-01-09 00:00</t>
        </r>
      </text>
    </comment>
    <comment ref="D110" authorId="0" shapeId="0">
      <text>
        <r>
          <rPr>
            <sz val="10"/>
            <rFont val="Arial"/>
            <family val="2"/>
          </rPr>
          <t>14.994,43
31-12-08 23:45 - 01-01-10 00:00</t>
        </r>
      </text>
    </comment>
    <comment ref="E110" authorId="0" shapeId="0">
      <text>
        <r>
          <rPr>
            <sz val="10"/>
            <rFont val="Arial"/>
            <family val="2"/>
          </rPr>
          <t>15.221,43
31-12-09 23:45 - 01-01-11 00:00</t>
        </r>
      </text>
    </comment>
    <comment ref="F110" authorId="0" shapeId="0">
      <text>
        <r>
          <rPr>
            <sz val="10"/>
            <rFont val="Arial"/>
            <family val="2"/>
          </rPr>
          <t>14.848,40
31-12-10 23:45 - 01-01-12 00:00</t>
        </r>
      </text>
    </comment>
    <comment ref="G110" authorId="0" shapeId="0">
      <text>
        <r>
          <rPr>
            <sz val="10"/>
            <rFont val="Arial"/>
            <family val="2"/>
          </rPr>
          <t>16.007,37
31-12-11 23:45 - 01-01-13 00:00</t>
        </r>
      </text>
    </comment>
    <comment ref="H110" authorId="0" shapeId="0">
      <text>
        <r>
          <rPr>
            <sz val="10"/>
            <rFont val="Arial"/>
            <family val="2"/>
          </rPr>
          <t>15.648,45
31-12-12 23:45 - 01-01-14 00:00</t>
        </r>
      </text>
    </comment>
    <comment ref="I110" authorId="0" shapeId="0">
      <text>
        <r>
          <rPr>
            <sz val="10"/>
            <rFont val="Arial"/>
            <family val="2"/>
          </rPr>
          <t>16.213,72
31-12-13 23:45 - 01-01-15 00:00</t>
        </r>
      </text>
    </comment>
    <comment ref="C111" authorId="0" shapeId="0">
      <text>
        <r>
          <rPr>
            <sz val="10"/>
            <rFont val="Arial"/>
            <family val="2"/>
          </rPr>
          <t>5.839,42 !
25-06-08 00:00 - 01-01-09 00:00</t>
        </r>
      </text>
    </comment>
    <comment ref="D111" authorId="0" shapeId="0">
      <text>
        <r>
          <rPr>
            <sz val="10"/>
            <rFont val="Arial"/>
            <family val="2"/>
          </rPr>
          <t>21.252,60
31-12-08 23:45 - 01-01-10 00:00</t>
        </r>
      </text>
    </comment>
    <comment ref="E111" authorId="0" shapeId="0">
      <text>
        <r>
          <rPr>
            <sz val="10"/>
            <rFont val="Arial"/>
            <family val="2"/>
          </rPr>
          <t>20.537,65
31-12-09 23:45 - 01-01-11 00:00</t>
        </r>
      </text>
    </comment>
    <comment ref="F111" authorId="0" shapeId="0">
      <text>
        <r>
          <rPr>
            <sz val="10"/>
            <rFont val="Arial"/>
            <family val="2"/>
          </rPr>
          <t>17.377,84
31-12-10 23:45 - 01-01-12 00:00</t>
        </r>
      </text>
    </comment>
    <comment ref="G111" authorId="0" shapeId="0">
      <text>
        <r>
          <rPr>
            <sz val="10"/>
            <rFont val="Arial"/>
            <family val="2"/>
          </rPr>
          <t>18.524,09
31-12-11 23:45 - 01-01-13 00:00</t>
        </r>
      </text>
    </comment>
    <comment ref="H111" authorId="0" shapeId="0">
      <text>
        <r>
          <rPr>
            <sz val="10"/>
            <rFont val="Arial"/>
            <family val="2"/>
          </rPr>
          <t>19.547,11
31-12-12 23:45 - 01-01-14 00:00</t>
        </r>
      </text>
    </comment>
    <comment ref="I111" authorId="0" shapeId="0">
      <text>
        <r>
          <rPr>
            <sz val="10"/>
            <rFont val="Arial"/>
            <family val="2"/>
          </rPr>
          <t>18.684,72
31-12-13 23:45 - 01-01-15 00:00</t>
        </r>
      </text>
    </comment>
    <comment ref="C112" authorId="0" shapeId="0">
      <text>
        <r>
          <rPr>
            <sz val="10"/>
            <rFont val="Arial"/>
            <family val="2"/>
          </rPr>
          <t>4.386,99 !
17-08-08 00:00 - 01-01-09 00:00</t>
        </r>
      </text>
    </comment>
    <comment ref="D112" authorId="0" shapeId="0">
      <text>
        <r>
          <rPr>
            <sz val="10"/>
            <rFont val="Arial"/>
            <family val="2"/>
          </rPr>
          <t>16.494,07
31-12-08 23:45 - 01-01-10 00:00</t>
        </r>
      </text>
    </comment>
    <comment ref="E112" authorId="0" shapeId="0">
      <text>
        <r>
          <rPr>
            <sz val="10"/>
            <rFont val="Arial"/>
            <family val="2"/>
          </rPr>
          <t>16.851,25
31-12-09 23:45 - 01-01-11 00:00</t>
        </r>
      </text>
    </comment>
    <comment ref="F112" authorId="0" shapeId="0">
      <text>
        <r>
          <rPr>
            <sz val="10"/>
            <rFont val="Arial"/>
            <family val="2"/>
          </rPr>
          <t>14.893,22
31-12-10 23:45 - 01-01-12 00:00</t>
        </r>
      </text>
    </comment>
    <comment ref="G112" authorId="0" shapeId="0">
      <text>
        <r>
          <rPr>
            <sz val="10"/>
            <rFont val="Arial"/>
            <family val="2"/>
          </rPr>
          <t>12.062,87
31-12-11 23:45 - 01-01-13 00:00</t>
        </r>
      </text>
    </comment>
    <comment ref="H112" authorId="0" shapeId="0">
      <text>
        <r>
          <rPr>
            <sz val="10"/>
            <rFont val="Arial"/>
            <family val="2"/>
          </rPr>
          <t>11.565,12
31-12-12 23:45 - 01-01-14 00:00</t>
        </r>
      </text>
    </comment>
    <comment ref="I112" authorId="0" shapeId="0">
      <text>
        <r>
          <rPr>
            <sz val="10"/>
            <rFont val="Arial"/>
            <family val="2"/>
          </rPr>
          <t>11.812,92
31-12-13 23:45 - 01-01-15 00:00</t>
        </r>
      </text>
    </comment>
    <comment ref="C113" authorId="0" shapeId="0">
      <text>
        <r>
          <rPr>
            <sz val="10"/>
            <rFont val="Arial"/>
            <family val="2"/>
          </rPr>
          <t>923,12 !
25-06-08 00:00 - 01-01-09 00:00</t>
        </r>
      </text>
    </comment>
    <comment ref="D113" authorId="0" shapeId="0">
      <text>
        <r>
          <rPr>
            <sz val="10"/>
            <rFont val="Arial"/>
            <family val="2"/>
          </rPr>
          <t>2.918,66
31-12-08 23:45 - 01-01-10 00:00</t>
        </r>
      </text>
    </comment>
    <comment ref="E113" authorId="0" shapeId="0">
      <text>
        <r>
          <rPr>
            <sz val="10"/>
            <rFont val="Arial"/>
            <family val="2"/>
          </rPr>
          <t>2.852,53
31-12-09 23:45 - 01-01-11 00:00</t>
        </r>
      </text>
    </comment>
    <comment ref="F113" authorId="0" shapeId="0">
      <text>
        <r>
          <rPr>
            <sz val="10"/>
            <rFont val="Arial"/>
            <family val="2"/>
          </rPr>
          <t>2.383,86
31-12-10 23:45 - 01-01-12 00:00</t>
        </r>
      </text>
    </comment>
    <comment ref="G113" authorId="0" shapeId="0">
      <text>
        <r>
          <rPr>
            <sz val="10"/>
            <rFont val="Arial"/>
            <family val="2"/>
          </rPr>
          <t>2.372,39
31-12-11 23:45 - 01-01-13 00:00</t>
        </r>
      </text>
    </comment>
    <comment ref="H113" authorId="0" shapeId="0">
      <text>
        <r>
          <rPr>
            <sz val="10"/>
            <rFont val="Arial"/>
            <family val="2"/>
          </rPr>
          <t>1.764,26
31-12-12 23:45 - 01-01-14 00:00</t>
        </r>
      </text>
    </comment>
    <comment ref="I113" authorId="0" shapeId="0">
      <text>
        <r>
          <rPr>
            <sz val="10"/>
            <rFont val="Arial"/>
            <family val="2"/>
          </rPr>
          <t>2.011,96
31-12-13 23:45 - 01-01-15 00:00</t>
        </r>
      </text>
    </comment>
    <comment ref="C114" authorId="0" shapeId="0">
      <text>
        <r>
          <rPr>
            <sz val="10"/>
            <rFont val="Arial"/>
            <family val="2"/>
          </rPr>
          <t>1.430,92 !
25-06-08 00:00 - 01-01-09 00:00</t>
        </r>
      </text>
    </comment>
    <comment ref="D114" authorId="0" shapeId="0">
      <text>
        <r>
          <rPr>
            <sz val="10"/>
            <rFont val="Arial"/>
            <family val="2"/>
          </rPr>
          <t>4.435,38
31-12-08 23:45 - 01-01-10 00:00</t>
        </r>
      </text>
    </comment>
    <comment ref="E114" authorId="0" shapeId="0">
      <text>
        <r>
          <rPr>
            <sz val="10"/>
            <rFont val="Arial"/>
            <family val="2"/>
          </rPr>
          <t>4.412,93
31-12-09 23:45 - 01-01-11 00:00</t>
        </r>
      </text>
    </comment>
    <comment ref="F114" authorId="0" shapeId="0">
      <text>
        <r>
          <rPr>
            <sz val="10"/>
            <rFont val="Arial"/>
            <family val="2"/>
          </rPr>
          <t>4.160,72
31-12-10 23:45 - 01-01-12 00:00</t>
        </r>
      </text>
    </comment>
    <comment ref="G114" authorId="0" shapeId="0">
      <text>
        <r>
          <rPr>
            <sz val="10"/>
            <rFont val="Arial"/>
            <family val="2"/>
          </rPr>
          <t>4.581,63
31-12-11 23:45 - 01-01-13 00:00</t>
        </r>
      </text>
    </comment>
    <comment ref="H114" authorId="0" shapeId="0">
      <text>
        <r>
          <rPr>
            <sz val="10"/>
            <rFont val="Arial"/>
            <family val="2"/>
          </rPr>
          <t>4.337,76
31-12-12 23:45 - 01-01-14 00:00</t>
        </r>
      </text>
    </comment>
    <comment ref="I114" authorId="0" shapeId="0">
      <text>
        <r>
          <rPr>
            <sz val="10"/>
            <rFont val="Arial"/>
            <family val="2"/>
          </rPr>
          <t>4.350,91
31-12-13 23:45 - 01-01-15 00:00</t>
        </r>
      </text>
    </comment>
    <comment ref="C115" authorId="0" shapeId="0">
      <text>
        <r>
          <rPr>
            <sz val="10"/>
            <rFont val="Arial"/>
            <family val="2"/>
          </rPr>
          <t>1.131,04 !
25-06-08 00:00 - 01-01-09 00:00</t>
        </r>
      </text>
    </comment>
    <comment ref="D115" authorId="0" shapeId="0">
      <text>
        <r>
          <rPr>
            <sz val="10"/>
            <rFont val="Arial"/>
            <family val="2"/>
          </rPr>
          <t>4.184,66
31-12-08 23:45 - 01-01-10 00:00</t>
        </r>
      </text>
    </comment>
    <comment ref="E115" authorId="0" shapeId="0">
      <text>
        <r>
          <rPr>
            <sz val="10"/>
            <rFont val="Arial"/>
            <family val="2"/>
          </rPr>
          <t>4.214,30
31-12-09 23:45 - 01-01-11 00:00</t>
        </r>
      </text>
    </comment>
    <comment ref="F115" authorId="0" shapeId="0">
      <text>
        <r>
          <rPr>
            <sz val="10"/>
            <rFont val="Arial"/>
            <family val="2"/>
          </rPr>
          <t>4.248,00
31-12-10 23:45 - 01-01-12 00:00</t>
        </r>
      </text>
    </comment>
    <comment ref="G115" authorId="0" shapeId="0">
      <text>
        <r>
          <rPr>
            <sz val="10"/>
            <rFont val="Arial"/>
            <family val="2"/>
          </rPr>
          <t>5.065,02
31-12-11 23:45 - 01-01-13 00:00</t>
        </r>
      </text>
    </comment>
    <comment ref="H115" authorId="0" shapeId="0">
      <text>
        <r>
          <rPr>
            <sz val="10"/>
            <rFont val="Arial"/>
            <family val="2"/>
          </rPr>
          <t>4.421,31
31-12-12 23:45 - 01-01-14 00:00</t>
        </r>
      </text>
    </comment>
    <comment ref="I115" authorId="0" shapeId="0">
      <text>
        <r>
          <rPr>
            <sz val="10"/>
            <rFont val="Arial"/>
            <family val="2"/>
          </rPr>
          <t>4.098,40
31-12-13 23:45 - 01-01-15 00:00</t>
        </r>
      </text>
    </comment>
    <comment ref="C116" authorId="0" shapeId="0">
      <text>
        <r>
          <rPr>
            <sz val="10"/>
            <rFont val="Arial"/>
            <family val="2"/>
          </rPr>
          <t>2.878,13 !
27-06-08 00:00 - 01-01-09 00:00</t>
        </r>
      </text>
    </comment>
    <comment ref="D116" authorId="0" shapeId="0">
      <text>
        <r>
          <rPr>
            <sz val="10"/>
            <rFont val="Arial"/>
            <family val="2"/>
          </rPr>
          <t>9.555,64
31-12-08 23:45 - 01-01-10 00:00</t>
        </r>
      </text>
    </comment>
    <comment ref="E116" authorId="0" shapeId="0">
      <text>
        <r>
          <rPr>
            <sz val="10"/>
            <rFont val="Arial"/>
            <family val="2"/>
          </rPr>
          <t>8.601,82
31-12-09 23:45 - 01-01-11 00:00</t>
        </r>
      </text>
    </comment>
    <comment ref="F116" authorId="0" shapeId="0">
      <text>
        <r>
          <rPr>
            <sz val="10"/>
            <rFont val="Arial"/>
            <family val="2"/>
          </rPr>
          <t>9.437,96
31-12-10 23:45 - 01-01-12 00:00</t>
        </r>
      </text>
    </comment>
    <comment ref="G116" authorId="0" shapeId="0">
      <text>
        <r>
          <rPr>
            <sz val="10"/>
            <rFont val="Arial"/>
            <family val="2"/>
          </rPr>
          <t>9.933,33
31-12-11 23:45 - 01-01-13 00:00</t>
        </r>
      </text>
    </comment>
    <comment ref="H116" authorId="0" shapeId="0">
      <text>
        <r>
          <rPr>
            <sz val="10"/>
            <rFont val="Arial"/>
            <family val="2"/>
          </rPr>
          <t>10.026,01
31-12-12 23:45 - 01-01-14 00:00</t>
        </r>
      </text>
    </comment>
    <comment ref="I116" authorId="0" shapeId="0">
      <text>
        <r>
          <rPr>
            <sz val="10"/>
            <rFont val="Arial"/>
            <family val="2"/>
          </rPr>
          <t>10.383,04
31-12-13 23:45 - 01-01-15 00:00</t>
        </r>
      </text>
    </comment>
    <comment ref="C117" authorId="0" shapeId="0">
      <text>
        <r>
          <rPr>
            <sz val="10"/>
            <rFont val="Arial"/>
            <family val="2"/>
          </rPr>
          <t>408,35 !
17-08-08 00:00 - 01-01-09 00:00</t>
        </r>
      </text>
    </comment>
    <comment ref="D117" authorId="0" shapeId="0">
      <text>
        <r>
          <rPr>
            <sz val="10"/>
            <rFont val="Arial"/>
            <family val="2"/>
          </rPr>
          <t>1.485,82
31-12-08 23:45 - 01-01-10 00:00</t>
        </r>
      </text>
    </comment>
    <comment ref="E117" authorId="0" shapeId="0">
      <text>
        <r>
          <rPr>
            <sz val="10"/>
            <rFont val="Arial"/>
            <family val="2"/>
          </rPr>
          <t>1.679,71
31-12-09 23:45 - 01-01-11 00:00</t>
        </r>
      </text>
    </comment>
    <comment ref="F117" authorId="0" shapeId="0">
      <text>
        <r>
          <rPr>
            <sz val="10"/>
            <rFont val="Arial"/>
            <family val="2"/>
          </rPr>
          <t>1.539,45
31-12-10 23:45 - 01-01-12 00:00</t>
        </r>
      </text>
    </comment>
    <comment ref="G117" authorId="0" shapeId="0">
      <text>
        <r>
          <rPr>
            <sz val="10"/>
            <rFont val="Arial"/>
            <family val="2"/>
          </rPr>
          <t>1.603,57
31-12-11 23:45 - 01-01-13 00:00</t>
        </r>
      </text>
    </comment>
    <comment ref="H117" authorId="0" shapeId="0">
      <text>
        <r>
          <rPr>
            <sz val="10"/>
            <rFont val="Arial"/>
            <family val="2"/>
          </rPr>
          <t>1.562,28
31-12-12 23:45 - 01-01-14 00:00</t>
        </r>
      </text>
    </comment>
    <comment ref="I117" authorId="0" shapeId="0">
      <text>
        <r>
          <rPr>
            <sz val="10"/>
            <rFont val="Arial"/>
            <family val="2"/>
          </rPr>
          <t>1.686,31
31-12-13 23:45 - 01-01-15 00:00</t>
        </r>
      </text>
    </comment>
    <comment ref="C118" authorId="0" shapeId="0">
      <text>
        <r>
          <rPr>
            <sz val="10"/>
            <rFont val="Arial"/>
            <family val="2"/>
          </rPr>
          <t>4.256,23 !
25-06-08 00:00 - 01-01-09 00:00</t>
        </r>
      </text>
    </comment>
    <comment ref="D118" authorId="0" shapeId="0">
      <text>
        <r>
          <rPr>
            <sz val="10"/>
            <rFont val="Arial"/>
            <family val="2"/>
          </rPr>
          <t>17.253,93
31-12-08 23:45 - 01-01-10 00:00</t>
        </r>
      </text>
    </comment>
    <comment ref="E118" authorId="0" shapeId="0">
      <text>
        <r>
          <rPr>
            <sz val="10"/>
            <rFont val="Arial"/>
            <family val="2"/>
          </rPr>
          <t>18.006,87
31-12-09 23:45 - 01-01-11 00:00</t>
        </r>
      </text>
    </comment>
    <comment ref="F118" authorId="0" shapeId="0">
      <text>
        <r>
          <rPr>
            <sz val="10"/>
            <rFont val="Arial"/>
            <family val="2"/>
          </rPr>
          <t>17.734,41
31-12-10 23:45 - 01-01-12 00:00</t>
        </r>
      </text>
    </comment>
    <comment ref="G118" authorId="0" shapeId="0">
      <text>
        <r>
          <rPr>
            <sz val="10"/>
            <rFont val="Arial"/>
            <family val="2"/>
          </rPr>
          <t>17.357,36
31-12-11 23:45 - 01-01-13 00:00</t>
        </r>
      </text>
    </comment>
    <comment ref="H118" authorId="0" shapeId="0">
      <text>
        <r>
          <rPr>
            <sz val="10"/>
            <rFont val="Arial"/>
            <family val="2"/>
          </rPr>
          <t>17.155,73
31-12-12 23:45 - 01-01-14 00:00</t>
        </r>
      </text>
    </comment>
    <comment ref="I118" authorId="0" shapeId="0">
      <text>
        <r>
          <rPr>
            <sz val="10"/>
            <rFont val="Arial"/>
            <family val="2"/>
          </rPr>
          <t>17.440,40
31-12-13 23:45 - 01-01-15 00:00</t>
        </r>
      </text>
    </comment>
    <comment ref="C119" authorId="0" shapeId="0">
      <text>
        <r>
          <rPr>
            <sz val="10"/>
            <rFont val="Arial"/>
            <family val="2"/>
          </rPr>
          <t>8.395,62 !
10-08-08 00:00 - 01-01-09 00:00</t>
        </r>
      </text>
    </comment>
    <comment ref="D119" authorId="0" shapeId="0">
      <text>
        <r>
          <rPr>
            <sz val="10"/>
            <rFont val="Arial"/>
            <family val="2"/>
          </rPr>
          <t>29.155,12
31-12-08 23:45 - 01-01-10 00:00</t>
        </r>
      </text>
    </comment>
    <comment ref="E119" authorId="0" shapeId="0">
      <text>
        <r>
          <rPr>
            <sz val="10"/>
            <rFont val="Arial"/>
            <family val="2"/>
          </rPr>
          <t>30.677,64
31-12-09 23:45 - 01-01-11 00:00</t>
        </r>
      </text>
    </comment>
    <comment ref="F119" authorId="0" shapeId="0">
      <text>
        <r>
          <rPr>
            <sz val="10"/>
            <rFont val="Arial"/>
            <family val="2"/>
          </rPr>
          <t>24.762,15
31-12-10 23:45 - 01-01-12 00:00</t>
        </r>
      </text>
    </comment>
    <comment ref="G119" authorId="0" shapeId="0">
      <text>
        <r>
          <rPr>
            <sz val="10"/>
            <rFont val="Arial"/>
            <family val="2"/>
          </rPr>
          <t>25.557,75
31-12-11 23:45 - 01-01-13 00:00</t>
        </r>
      </text>
    </comment>
    <comment ref="H119" authorId="0" shapeId="0">
      <text>
        <r>
          <rPr>
            <sz val="10"/>
            <rFont val="Arial"/>
            <family val="2"/>
          </rPr>
          <t>24.601,17
31-12-12 23:45 - 01-01-14 00:00</t>
        </r>
      </text>
    </comment>
    <comment ref="I119" authorId="0" shapeId="0">
      <text>
        <r>
          <rPr>
            <sz val="10"/>
            <rFont val="Arial"/>
            <family val="2"/>
          </rPr>
          <t>22.054,98
31-12-13 23:45 - 01-01-15 00:00</t>
        </r>
      </text>
    </comment>
    <comment ref="C120" authorId="0" shapeId="0">
      <text>
        <r>
          <rPr>
            <sz val="10"/>
            <rFont val="Arial"/>
            <family val="2"/>
          </rPr>
          <t>1.737,25 !
25-06-08 00:00 - 01-01-09 00:00</t>
        </r>
      </text>
    </comment>
    <comment ref="D120" authorId="0" shapeId="0">
      <text>
        <r>
          <rPr>
            <sz val="10"/>
            <rFont val="Arial"/>
            <family val="2"/>
          </rPr>
          <t>7.601,28
31-12-08 23:45 - 01-01-10 00:00</t>
        </r>
      </text>
    </comment>
    <comment ref="E120" authorId="0" shapeId="0">
      <text>
        <r>
          <rPr>
            <sz val="10"/>
            <rFont val="Arial"/>
            <family val="2"/>
          </rPr>
          <t>7.353,34
31-12-09 23:45 - 01-01-11 00:00</t>
        </r>
      </text>
    </comment>
    <comment ref="F120" authorId="0" shapeId="0">
      <text>
        <r>
          <rPr>
            <sz val="10"/>
            <rFont val="Arial"/>
            <family val="2"/>
          </rPr>
          <t>6.595,55
31-12-10 23:45 - 01-01-12 00:00</t>
        </r>
      </text>
    </comment>
    <comment ref="G120" authorId="0" shapeId="0">
      <text>
        <r>
          <rPr>
            <sz val="10"/>
            <rFont val="Arial"/>
            <family val="2"/>
          </rPr>
          <t>7.465,35
31-12-11 23:45 - 01-01-13 00:00</t>
        </r>
      </text>
    </comment>
    <comment ref="H120" authorId="0" shapeId="0">
      <text>
        <r>
          <rPr>
            <sz val="10"/>
            <rFont val="Arial"/>
            <family val="2"/>
          </rPr>
          <t>7.646,70
31-12-12 23:45 - 01-01-14 00:00</t>
        </r>
      </text>
    </comment>
    <comment ref="I120" authorId="0" shapeId="0">
      <text>
        <r>
          <rPr>
            <sz val="10"/>
            <rFont val="Arial"/>
            <family val="2"/>
          </rPr>
          <t>7.828,37
31-12-13 23:45 - 01-01-15 00:00</t>
        </r>
      </text>
    </comment>
    <comment ref="C121" authorId="0" shapeId="0">
      <text>
        <r>
          <rPr>
            <sz val="10"/>
            <rFont val="Arial"/>
            <family val="2"/>
          </rPr>
          <t>2.518,87 !
25-06-08 00:00 - 01-01-09 00:00</t>
        </r>
      </text>
    </comment>
    <comment ref="D121" authorId="0" shapeId="0">
      <text>
        <r>
          <rPr>
            <sz val="10"/>
            <rFont val="Arial"/>
            <family val="2"/>
          </rPr>
          <t>8.997,20
31-12-08 23:45 - 01-01-10 00:00</t>
        </r>
      </text>
    </comment>
    <comment ref="E121" authorId="0" shapeId="0">
      <text>
        <r>
          <rPr>
            <sz val="10"/>
            <rFont val="Arial"/>
            <family val="2"/>
          </rPr>
          <t>9.445,61
31-12-09 23:45 - 01-01-11 00:00</t>
        </r>
      </text>
    </comment>
    <comment ref="F121" authorId="0" shapeId="0">
      <text>
        <r>
          <rPr>
            <sz val="10"/>
            <rFont val="Arial"/>
            <family val="2"/>
          </rPr>
          <t>8.302,35
31-12-10 23:45 - 01-01-12 00:00</t>
        </r>
      </text>
    </comment>
    <comment ref="G121" authorId="0" shapeId="0">
      <text>
        <r>
          <rPr>
            <sz val="10"/>
            <rFont val="Arial"/>
            <family val="2"/>
          </rPr>
          <t>9.525,75
31-12-11 23:45 - 01-01-13 00:00</t>
        </r>
      </text>
    </comment>
    <comment ref="H121" authorId="0" shapeId="0">
      <text>
        <r>
          <rPr>
            <sz val="10"/>
            <rFont val="Arial"/>
            <family val="2"/>
          </rPr>
          <t>9.562,35
31-12-12 23:45 - 01-01-14 00:00</t>
        </r>
      </text>
    </comment>
    <comment ref="I121" authorId="0" shapeId="0">
      <text>
        <r>
          <rPr>
            <sz val="10"/>
            <rFont val="Arial"/>
            <family val="2"/>
          </rPr>
          <t>9.690,74
31-12-13 23:45 - 01-01-15 00:00</t>
        </r>
      </text>
    </comment>
    <comment ref="C122" authorId="0" shapeId="0">
      <text>
        <r>
          <rPr>
            <sz val="10"/>
            <rFont val="Arial"/>
            <family val="2"/>
          </rPr>
          <t>8.787,76 !
25-06-08 00:00 - 01-01-09 00:00</t>
        </r>
      </text>
    </comment>
    <comment ref="D122" authorId="0" shapeId="0">
      <text>
        <r>
          <rPr>
            <sz val="10"/>
            <rFont val="Arial"/>
            <family val="2"/>
          </rPr>
          <t>25.582,98
31-12-08 23:45 - 01-01-10 00:00</t>
        </r>
      </text>
    </comment>
    <comment ref="E122" authorId="0" shapeId="0">
      <text>
        <r>
          <rPr>
            <sz val="10"/>
            <rFont val="Arial"/>
            <family val="2"/>
          </rPr>
          <t>25.219,98
31-12-09 23:45 - 01-01-11 00:00</t>
        </r>
      </text>
    </comment>
    <comment ref="F122" authorId="0" shapeId="0">
      <text>
        <r>
          <rPr>
            <sz val="10"/>
            <rFont val="Arial"/>
            <family val="2"/>
          </rPr>
          <t>23.879,96
31-12-10 23:45 - 01-01-12 00:00</t>
        </r>
      </text>
    </comment>
    <comment ref="G122" authorId="0" shapeId="0">
      <text>
        <r>
          <rPr>
            <sz val="10"/>
            <rFont val="Arial"/>
            <family val="2"/>
          </rPr>
          <t>23.276,50
31-12-11 23:45 - 01-01-13 00:00</t>
        </r>
      </text>
    </comment>
    <comment ref="H122" authorId="0" shapeId="0">
      <text>
        <r>
          <rPr>
            <sz val="10"/>
            <rFont val="Arial"/>
            <family val="2"/>
          </rPr>
          <t>23.675,90
31-12-12 23:45 - 01-01-14 00:00</t>
        </r>
      </text>
    </comment>
    <comment ref="I122" authorId="0" shapeId="0">
      <text>
        <r>
          <rPr>
            <sz val="10"/>
            <rFont val="Arial"/>
            <family val="2"/>
          </rPr>
          <t>18.225,61
31-12-13 23:45 - 01-01-15 00:00</t>
        </r>
      </text>
    </comment>
    <comment ref="C123" authorId="0" shapeId="0">
      <text>
        <r>
          <rPr>
            <sz val="10"/>
            <rFont val="Arial"/>
            <family val="2"/>
          </rPr>
          <t>1.535,35 !
25-06-08 00:00 - 01-01-09 00:00</t>
        </r>
      </text>
    </comment>
    <comment ref="D123" authorId="0" shapeId="0">
      <text>
        <r>
          <rPr>
            <sz val="10"/>
            <rFont val="Arial"/>
            <family val="2"/>
          </rPr>
          <t>7.741,16
31-12-08 23:45 - 01-01-10 00:00</t>
        </r>
      </text>
    </comment>
    <comment ref="E123" authorId="0" shapeId="0">
      <text>
        <r>
          <rPr>
            <sz val="10"/>
            <rFont val="Arial"/>
            <family val="2"/>
          </rPr>
          <t>6.459,48
31-12-09 23:45 - 01-01-11 00:00</t>
        </r>
      </text>
    </comment>
    <comment ref="F123" authorId="0" shapeId="0">
      <text>
        <r>
          <rPr>
            <sz val="10"/>
            <rFont val="Arial"/>
            <family val="2"/>
          </rPr>
          <t>7.440,76
31-12-10 23:45 - 01-01-12 00:00</t>
        </r>
      </text>
    </comment>
    <comment ref="G123" authorId="0" shapeId="0">
      <text>
        <r>
          <rPr>
            <sz val="10"/>
            <rFont val="Arial"/>
            <family val="2"/>
          </rPr>
          <t>8.853,64
31-12-11 23:45 - 01-01-13 00:00</t>
        </r>
      </text>
    </comment>
    <comment ref="H123" authorId="0" shapeId="0">
      <text>
        <r>
          <rPr>
            <sz val="10"/>
            <rFont val="Arial"/>
            <family val="2"/>
          </rPr>
          <t>9.095,08
31-12-12 23:45 - 01-01-14 00:00</t>
        </r>
      </text>
    </comment>
    <comment ref="I123" authorId="0" shapeId="0">
      <text>
        <r>
          <rPr>
            <sz val="10"/>
            <rFont val="Arial"/>
            <family val="2"/>
          </rPr>
          <t>8.372,24
31-12-13 23:45 - 01-01-15 00:00</t>
        </r>
      </text>
    </comment>
    <comment ref="C124" authorId="0" shapeId="0">
      <text>
        <r>
          <rPr>
            <sz val="10"/>
            <rFont val="Arial"/>
            <family val="2"/>
          </rPr>
          <t>1.486,27 !
25-06-08 00:00 - 01-01-09 00:00</t>
        </r>
      </text>
    </comment>
    <comment ref="D124" authorId="0" shapeId="0">
      <text>
        <r>
          <rPr>
            <sz val="10"/>
            <rFont val="Arial"/>
            <family val="2"/>
          </rPr>
          <t>5.364,37
31-12-08 23:45 - 01-01-10 00:00</t>
        </r>
      </text>
    </comment>
    <comment ref="E124" authorId="0" shapeId="0">
      <text>
        <r>
          <rPr>
            <sz val="10"/>
            <rFont val="Arial"/>
            <family val="2"/>
          </rPr>
          <t>5.104,08
31-12-09 23:45 - 01-01-11 00:00</t>
        </r>
      </text>
    </comment>
    <comment ref="F124" authorId="0" shapeId="0">
      <text>
        <r>
          <rPr>
            <sz val="10"/>
            <rFont val="Arial"/>
            <family val="2"/>
          </rPr>
          <t>3.991,20
31-12-10 23:45 - 01-01-12 00:00</t>
        </r>
      </text>
    </comment>
    <comment ref="G124" authorId="0" shapeId="0">
      <text>
        <r>
          <rPr>
            <sz val="10"/>
            <rFont val="Arial"/>
            <family val="2"/>
          </rPr>
          <t>3.074,72
31-12-11 23:45 - 01-01-13 00:00</t>
        </r>
      </text>
    </comment>
    <comment ref="H124" authorId="0" shapeId="0">
      <text>
        <r>
          <rPr>
            <sz val="10"/>
            <rFont val="Arial"/>
            <family val="2"/>
          </rPr>
          <t>3.052,78
31-12-12 23:45 - 01-01-14 00:00</t>
        </r>
      </text>
    </comment>
    <comment ref="I124" authorId="0" shapeId="0">
      <text>
        <r>
          <rPr>
            <sz val="10"/>
            <rFont val="Arial"/>
            <family val="2"/>
          </rPr>
          <t>3.437,35
31-12-13 23:45 - 01-01-15 00:00</t>
        </r>
      </text>
    </comment>
    <comment ref="C125" authorId="0" shapeId="0">
      <text>
        <r>
          <rPr>
            <sz val="10"/>
            <rFont val="Arial"/>
            <family val="2"/>
          </rPr>
          <t>2.288,45 !
25-06-08 00:00 - 01-01-09 00:00</t>
        </r>
      </text>
    </comment>
    <comment ref="D125" authorId="0" shapeId="0">
      <text>
        <r>
          <rPr>
            <sz val="10"/>
            <rFont val="Arial"/>
            <family val="2"/>
          </rPr>
          <t>6.381,06
31-12-08 23:45 - 01-01-10 00:00</t>
        </r>
      </text>
    </comment>
    <comment ref="E125" authorId="0" shapeId="0">
      <text>
        <r>
          <rPr>
            <sz val="10"/>
            <rFont val="Arial"/>
            <family val="2"/>
          </rPr>
          <t>6.422,13
31-12-09 23:45 - 01-01-11 00:00</t>
        </r>
      </text>
    </comment>
    <comment ref="F125" authorId="0" shapeId="0">
      <text>
        <r>
          <rPr>
            <sz val="10"/>
            <rFont val="Arial"/>
            <family val="2"/>
          </rPr>
          <t>4.877,82
31-12-10 23:45 - 01-01-12 00:00</t>
        </r>
      </text>
    </comment>
    <comment ref="G125" authorId="0" shapeId="0">
      <text>
        <r>
          <rPr>
            <sz val="10"/>
            <rFont val="Arial"/>
            <family val="2"/>
          </rPr>
          <t>4.645,88
31-12-11 23:45 - 01-01-13 00:00</t>
        </r>
      </text>
    </comment>
    <comment ref="H125" authorId="0" shapeId="0">
      <text>
        <r>
          <rPr>
            <sz val="10"/>
            <rFont val="Arial"/>
            <family val="2"/>
          </rPr>
          <t>4.476,80
31-12-12 23:45 - 01-01-14 00:00</t>
        </r>
      </text>
    </comment>
    <comment ref="I125" authorId="0" shapeId="0">
      <text>
        <r>
          <rPr>
            <sz val="10"/>
            <rFont val="Arial"/>
            <family val="2"/>
          </rPr>
          <t>2.660,43
31-12-13 23:45 - 01-01-15 00:00</t>
        </r>
      </text>
    </comment>
    <comment ref="C126" authorId="0" shapeId="0">
      <text>
        <r>
          <rPr>
            <sz val="10"/>
            <rFont val="Arial"/>
            <family val="2"/>
          </rPr>
          <t>10.818,86 !
25-06-08 00:00 - 01-01-09 00:00</t>
        </r>
      </text>
    </comment>
    <comment ref="D126" authorId="0" shapeId="0">
      <text>
        <r>
          <rPr>
            <sz val="10"/>
            <rFont val="Arial"/>
            <family val="2"/>
          </rPr>
          <t>20.437,29
31-12-08 23:45 - 01-01-10 00:00</t>
        </r>
      </text>
    </comment>
    <comment ref="E126" authorId="0" shapeId="0">
      <text>
        <r>
          <rPr>
            <sz val="10"/>
            <rFont val="Arial"/>
            <family val="2"/>
          </rPr>
          <t>19.029,24
31-12-09 23:45 - 01-01-11 00:00</t>
        </r>
      </text>
    </comment>
    <comment ref="F126" authorId="0" shapeId="0">
      <text>
        <r>
          <rPr>
            <sz val="10"/>
            <rFont val="Arial"/>
            <family val="2"/>
          </rPr>
          <t>15.087,86
31-12-10 23:45 - 01-01-12 00:00</t>
        </r>
      </text>
    </comment>
    <comment ref="G126" authorId="0" shapeId="0">
      <text>
        <r>
          <rPr>
            <sz val="10"/>
            <rFont val="Arial"/>
            <family val="2"/>
          </rPr>
          <t>13.778,31
31-12-11 23:45 - 01-01-13 00:00</t>
        </r>
      </text>
    </comment>
    <comment ref="H126" authorId="0" shapeId="0">
      <text>
        <r>
          <rPr>
            <sz val="10"/>
            <rFont val="Arial"/>
            <family val="2"/>
          </rPr>
          <t>13.480,27
31-12-12 23:45 - 01-01-14 00:00</t>
        </r>
      </text>
    </comment>
    <comment ref="I126" authorId="0" shapeId="0">
      <text>
        <r>
          <rPr>
            <sz val="10"/>
            <rFont val="Arial"/>
            <family val="2"/>
          </rPr>
          <t>13.505,55
31-12-13 23:45 - 01-01-15 00:00</t>
        </r>
      </text>
    </comment>
    <comment ref="C127" authorId="0" shapeId="0">
      <text>
        <r>
          <rPr>
            <sz val="10"/>
            <rFont val="Arial"/>
            <family val="2"/>
          </rPr>
          <t>1.815,36 !
25-06-08 00:00 - 01-01-09 00:00</t>
        </r>
      </text>
    </comment>
    <comment ref="D127" authorId="0" shapeId="0">
      <text>
        <r>
          <rPr>
            <sz val="10"/>
            <rFont val="Arial"/>
            <family val="2"/>
          </rPr>
          <t>8.721,84
31-12-08 23:45 - 01-01-10 00:00</t>
        </r>
      </text>
    </comment>
    <comment ref="E127" authorId="0" shapeId="0">
      <text>
        <r>
          <rPr>
            <sz val="10"/>
            <rFont val="Arial"/>
            <family val="2"/>
          </rPr>
          <t>10.457,45
31-12-09 23:45 - 01-01-11 00:00</t>
        </r>
      </text>
    </comment>
    <comment ref="F127" authorId="0" shapeId="0">
      <text>
        <r>
          <rPr>
            <sz val="10"/>
            <rFont val="Arial"/>
            <family val="2"/>
          </rPr>
          <t>9.701,74
31-12-10 23:45 - 01-01-12 00:00</t>
        </r>
      </text>
    </comment>
    <comment ref="G127" authorId="0" shapeId="0">
      <text>
        <r>
          <rPr>
            <sz val="10"/>
            <rFont val="Arial"/>
            <family val="2"/>
          </rPr>
          <t>6.986,45
31-12-11 23:45 - 01-01-13 00:00</t>
        </r>
      </text>
    </comment>
    <comment ref="H127" authorId="0" shapeId="0">
      <text>
        <r>
          <rPr>
            <sz val="10"/>
            <rFont val="Arial"/>
            <family val="2"/>
          </rPr>
          <t>8.027,71
31-12-12 23:45 - 01-01-14 00:00</t>
        </r>
      </text>
    </comment>
    <comment ref="I127" authorId="0" shapeId="0">
      <text>
        <r>
          <rPr>
            <sz val="10"/>
            <rFont val="Arial"/>
            <family val="2"/>
          </rPr>
          <t>7.833,92
31-12-13 23:45 - 01-01-15 00:00</t>
        </r>
      </text>
    </comment>
    <comment ref="C128" authorId="0" shapeId="0">
      <text>
        <r>
          <rPr>
            <sz val="10"/>
            <rFont val="Arial"/>
            <family val="2"/>
          </rPr>
          <t>3.596,43 !
17-08-08 00:00 - 01-01-09 00:00</t>
        </r>
      </text>
    </comment>
    <comment ref="D128" authorId="0" shapeId="0">
      <text>
        <r>
          <rPr>
            <sz val="10"/>
            <rFont val="Arial"/>
            <family val="2"/>
          </rPr>
          <t>15.745,34
31-12-08 23:45 - 01-01-10 00:00</t>
        </r>
      </text>
    </comment>
    <comment ref="E128" authorId="0" shapeId="0">
      <text>
        <r>
          <rPr>
            <sz val="10"/>
            <rFont val="Arial"/>
            <family val="2"/>
          </rPr>
          <t>15.903,36
31-12-09 23:45 - 01-01-11 00:00</t>
        </r>
      </text>
    </comment>
    <comment ref="F128" authorId="0" shapeId="0">
      <text>
        <r>
          <rPr>
            <sz val="10"/>
            <rFont val="Arial"/>
            <family val="2"/>
          </rPr>
          <t>12.337,54
31-12-10 23:45 - 01-01-12 00:00</t>
        </r>
      </text>
    </comment>
    <comment ref="G128" authorId="0" shapeId="0">
      <text>
        <r>
          <rPr>
            <sz val="10"/>
            <rFont val="Arial"/>
            <family val="2"/>
          </rPr>
          <t>11.184,79
31-12-11 23:45 - 01-01-13 00:00</t>
        </r>
      </text>
    </comment>
    <comment ref="H128" authorId="0" shapeId="0">
      <text>
        <r>
          <rPr>
            <sz val="10"/>
            <rFont val="Arial"/>
            <family val="2"/>
          </rPr>
          <t>10.280,71
31-12-12 23:45 - 01-01-14 00:00</t>
        </r>
      </text>
    </comment>
    <comment ref="I128" authorId="0" shapeId="0">
      <text>
        <r>
          <rPr>
            <sz val="10"/>
            <rFont val="Arial"/>
            <family val="2"/>
          </rPr>
          <t>9.413,36
31-12-13 23:45 - 01-01-15 00:00</t>
        </r>
      </text>
    </comment>
    <comment ref="C129" authorId="0" shapeId="0">
      <text>
        <r>
          <rPr>
            <sz val="10"/>
            <rFont val="Arial"/>
            <family val="2"/>
          </rPr>
          <t>1.221,08 !
25-06-08 00:00 - 01-01-09 00:00</t>
        </r>
      </text>
    </comment>
    <comment ref="D129" authorId="0" shapeId="0">
      <text>
        <r>
          <rPr>
            <sz val="10"/>
            <rFont val="Arial"/>
            <family val="2"/>
          </rPr>
          <t>5.062,17
31-12-08 23:45 - 01-01-10 00:00</t>
        </r>
      </text>
    </comment>
    <comment ref="E129" authorId="0" shapeId="0">
      <text>
        <r>
          <rPr>
            <sz val="10"/>
            <rFont val="Arial"/>
            <family val="2"/>
          </rPr>
          <t>4.904,39
31-12-09 23:45 - 01-01-11 00:00</t>
        </r>
      </text>
    </comment>
    <comment ref="F129" authorId="0" shapeId="0">
      <text>
        <r>
          <rPr>
            <sz val="10"/>
            <rFont val="Arial"/>
            <family val="2"/>
          </rPr>
          <t>3.757,98
31-12-10 23:45 - 01-01-12 00:00</t>
        </r>
      </text>
    </comment>
    <comment ref="G129" authorId="0" shapeId="0">
      <text>
        <r>
          <rPr>
            <sz val="10"/>
            <rFont val="Arial"/>
            <family val="2"/>
          </rPr>
          <t>3.876,71
31-12-11 23:45 - 01-01-13 00:00</t>
        </r>
      </text>
    </comment>
    <comment ref="H129" authorId="0" shapeId="0">
      <text>
        <r>
          <rPr>
            <sz val="10"/>
            <rFont val="Arial"/>
            <family val="2"/>
          </rPr>
          <t>4.059,23
31-12-12 23:45 - 01-01-14 00:00</t>
        </r>
      </text>
    </comment>
    <comment ref="I129" authorId="0" shapeId="0">
      <text>
        <r>
          <rPr>
            <sz val="10"/>
            <rFont val="Arial"/>
            <family val="2"/>
          </rPr>
          <t>4.191,17
31-12-13 23:45 - 01-01-15 00:00</t>
        </r>
      </text>
    </comment>
    <comment ref="C130" authorId="0" shapeId="0">
      <text>
        <r>
          <rPr>
            <sz val="10"/>
            <rFont val="Arial"/>
            <family val="2"/>
          </rPr>
          <t>5.737,46 !
25-06-08 00:00 - 01-01-09 00:00</t>
        </r>
      </text>
    </comment>
    <comment ref="D130" authorId="0" shapeId="0">
      <text>
        <r>
          <rPr>
            <sz val="10"/>
            <rFont val="Arial"/>
            <family val="2"/>
          </rPr>
          <t>19.805,31
31-12-08 23:45 - 01-01-10 00:00</t>
        </r>
      </text>
    </comment>
    <comment ref="E130" authorId="0" shapeId="0">
      <text>
        <r>
          <rPr>
            <sz val="10"/>
            <rFont val="Arial"/>
            <family val="2"/>
          </rPr>
          <t>20.388,38
31-12-09 23:45 - 01-01-11 00:00</t>
        </r>
      </text>
    </comment>
    <comment ref="F130" authorId="0" shapeId="0">
      <text>
        <r>
          <rPr>
            <sz val="10"/>
            <rFont val="Arial"/>
            <family val="2"/>
          </rPr>
          <t>18.690,99
31-12-10 23:45 - 01-01-12 00:00</t>
        </r>
      </text>
    </comment>
    <comment ref="G130" authorId="0" shapeId="0">
      <text>
        <r>
          <rPr>
            <sz val="10"/>
            <rFont val="Arial"/>
            <family val="2"/>
          </rPr>
          <t>14.893,43
31-12-11 23:45 - 01-01-13 00:00</t>
        </r>
      </text>
    </comment>
    <comment ref="H130" authorId="0" shapeId="0">
      <text>
        <r>
          <rPr>
            <sz val="10"/>
            <rFont val="Arial"/>
            <family val="2"/>
          </rPr>
          <t>14.682,76
31-12-12 23:45 - 01-01-14 00:00</t>
        </r>
      </text>
    </comment>
    <comment ref="I130" authorId="0" shapeId="0">
      <text>
        <r>
          <rPr>
            <sz val="10"/>
            <rFont val="Arial"/>
            <family val="2"/>
          </rPr>
          <t>15.716,25
31-12-13 23:45 - 01-01-15 00:00</t>
        </r>
      </text>
    </comment>
    <comment ref="D131" authorId="0" shapeId="0">
      <text>
        <r>
          <rPr>
            <sz val="10"/>
            <rFont val="Arial"/>
            <family val="2"/>
          </rPr>
          <t>12.900,54 !
18-05-09 00:00 - 01-01-10 00:00</t>
        </r>
      </text>
    </comment>
    <comment ref="E131" authorId="0" shapeId="0">
      <text>
        <r>
          <rPr>
            <sz val="10"/>
            <rFont val="Arial"/>
            <family val="2"/>
          </rPr>
          <t>22.307,83
31-12-09 23:45 - 01-01-11 00:00</t>
        </r>
      </text>
    </comment>
    <comment ref="F131" authorId="0" shapeId="0">
      <text>
        <r>
          <rPr>
            <sz val="10"/>
            <rFont val="Arial"/>
            <family val="2"/>
          </rPr>
          <t>20.897,59
31-12-10 23:45 - 01-01-12 00:00</t>
        </r>
      </text>
    </comment>
    <comment ref="G131" authorId="0" shapeId="0">
      <text>
        <r>
          <rPr>
            <sz val="10"/>
            <rFont val="Arial"/>
            <family val="2"/>
          </rPr>
          <t>19.005,53
31-12-11 23:45 - 01-01-13 00:00</t>
        </r>
      </text>
    </comment>
    <comment ref="H131" authorId="0" shapeId="0">
      <text>
        <r>
          <rPr>
            <sz val="10"/>
            <rFont val="Arial"/>
            <family val="2"/>
          </rPr>
          <t>19.108,94
31-12-12 23:45 - 01-01-14 00:00</t>
        </r>
      </text>
    </comment>
    <comment ref="I131" authorId="0" shapeId="0">
      <text>
        <r>
          <rPr>
            <sz val="10"/>
            <rFont val="Arial"/>
            <family val="2"/>
          </rPr>
          <t>15.735,96
31-12-13 23:45 - 01-01-15 00:00</t>
        </r>
      </text>
    </comment>
    <comment ref="C132" authorId="0" shapeId="0">
      <text>
        <r>
          <rPr>
            <sz val="10"/>
            <rFont val="Arial"/>
            <family val="2"/>
          </rPr>
          <t>994,22 !
03-08-08 00:00 - 01-01-09 00:00</t>
        </r>
      </text>
    </comment>
    <comment ref="D132" authorId="0" shapeId="0">
      <text>
        <r>
          <rPr>
            <sz val="10"/>
            <rFont val="Arial"/>
            <family val="2"/>
          </rPr>
          <t>5.932,16
31-12-08 23:45 - 01-01-10 00:00</t>
        </r>
      </text>
    </comment>
    <comment ref="E132" authorId="0" shapeId="0">
      <text>
        <r>
          <rPr>
            <sz val="10"/>
            <rFont val="Arial"/>
            <family val="2"/>
          </rPr>
          <t>5.480,86
31-12-09 23:45 - 01-01-11 00:00</t>
        </r>
      </text>
    </comment>
    <comment ref="F132" authorId="0" shapeId="0">
      <text>
        <r>
          <rPr>
            <sz val="10"/>
            <rFont val="Arial"/>
            <family val="2"/>
          </rPr>
          <t>5.327,49
31-12-10 23:45 - 01-01-12 00:00</t>
        </r>
      </text>
    </comment>
    <comment ref="G132" authorId="0" shapeId="0">
      <text>
        <r>
          <rPr>
            <sz val="10"/>
            <rFont val="Arial"/>
            <family val="2"/>
          </rPr>
          <t>5.522,90
31-12-11 23:45 - 01-01-13 00:00</t>
        </r>
      </text>
    </comment>
    <comment ref="H132" authorId="0" shapeId="0">
      <text>
        <r>
          <rPr>
            <sz val="10"/>
            <rFont val="Arial"/>
            <family val="2"/>
          </rPr>
          <t>5.556,48
31-12-12 23:45 - 01-01-14 00:00</t>
        </r>
      </text>
    </comment>
    <comment ref="I132" authorId="0" shapeId="0">
      <text>
        <r>
          <rPr>
            <sz val="10"/>
            <rFont val="Arial"/>
            <family val="2"/>
          </rPr>
          <t>5.880,20
31-12-13 23:45 - 01-01-15 00:00</t>
        </r>
      </text>
    </comment>
    <comment ref="C133" authorId="0" shapeId="0">
      <text>
        <r>
          <rPr>
            <sz val="10"/>
            <rFont val="Arial"/>
            <family val="2"/>
          </rPr>
          <t>16.516,24 !
25-06-08 00:00 - 01-01-09 00:00</t>
        </r>
      </text>
    </comment>
    <comment ref="D133" authorId="0" shapeId="0">
      <text>
        <r>
          <rPr>
            <sz val="10"/>
            <rFont val="Arial"/>
            <family val="2"/>
          </rPr>
          <t>52.306,46
31-12-08 23:45 - 01-01-10 00:00</t>
        </r>
      </text>
    </comment>
    <comment ref="E133" authorId="0" shapeId="0">
      <text>
        <r>
          <rPr>
            <sz val="10"/>
            <rFont val="Arial"/>
            <family val="2"/>
          </rPr>
          <t>52.767,95
31-12-09 23:45 - 01-01-11 00:00</t>
        </r>
      </text>
    </comment>
    <comment ref="F133" authorId="0" shapeId="0">
      <text>
        <r>
          <rPr>
            <sz val="10"/>
            <rFont val="Arial"/>
            <family val="2"/>
          </rPr>
          <t>37.622,35
31-12-10 23:45 - 01-01-12 00:00</t>
        </r>
      </text>
    </comment>
    <comment ref="G133" authorId="0" shapeId="0">
      <text>
        <r>
          <rPr>
            <sz val="10"/>
            <rFont val="Arial"/>
            <family val="2"/>
          </rPr>
          <t>36.978,10
31-12-11 23:45 - 01-01-13 00:00</t>
        </r>
      </text>
    </comment>
    <comment ref="H133" authorId="0" shapeId="0">
      <text>
        <r>
          <rPr>
            <sz val="10"/>
            <rFont val="Arial"/>
            <family val="2"/>
          </rPr>
          <t>35.522,16
31-12-12 23:45 - 01-01-14 00:00</t>
        </r>
      </text>
    </comment>
    <comment ref="I133" authorId="0" shapeId="0">
      <text>
        <r>
          <rPr>
            <sz val="10"/>
            <rFont val="Arial"/>
            <family val="2"/>
          </rPr>
          <t>17.672,73
31-12-13 23:45 - 01-01-15 00:00</t>
        </r>
      </text>
    </comment>
    <comment ref="C134" authorId="0" shapeId="0">
      <text>
        <r>
          <rPr>
            <sz val="10"/>
            <rFont val="Arial"/>
            <family val="2"/>
          </rPr>
          <t>2.553,68 !
25-06-08 00:00 - 01-01-09 00:00</t>
        </r>
      </text>
    </comment>
    <comment ref="D134" authorId="0" shapeId="0">
      <text>
        <r>
          <rPr>
            <sz val="10"/>
            <rFont val="Arial"/>
            <family val="2"/>
          </rPr>
          <t>10.924,42
31-12-08 23:45 - 01-01-10 00:00</t>
        </r>
      </text>
    </comment>
    <comment ref="E134" authorId="0" shapeId="0">
      <text>
        <r>
          <rPr>
            <sz val="10"/>
            <rFont val="Arial"/>
            <family val="2"/>
          </rPr>
          <t>10.575,52
31-12-09 23:45 - 01-01-11 00:00</t>
        </r>
      </text>
    </comment>
    <comment ref="F134" authorId="0" shapeId="0">
      <text>
        <r>
          <rPr>
            <sz val="10"/>
            <rFont val="Arial"/>
            <family val="2"/>
          </rPr>
          <t>8.875,95
31-12-10 23:45 - 01-01-12 00:00</t>
        </r>
      </text>
    </comment>
    <comment ref="G134" authorId="0" shapeId="0">
      <text>
        <r>
          <rPr>
            <sz val="10"/>
            <rFont val="Arial"/>
            <family val="2"/>
          </rPr>
          <t>10.657,74
31-12-11 23:45 - 01-01-13 00:00</t>
        </r>
      </text>
    </comment>
    <comment ref="H134" authorId="0" shapeId="0">
      <text>
        <r>
          <rPr>
            <sz val="10"/>
            <rFont val="Arial"/>
            <family val="2"/>
          </rPr>
          <t>10.469,33
31-12-12 23:45 - 01-01-14 00:00</t>
        </r>
      </text>
    </comment>
    <comment ref="I134" authorId="0" shapeId="0">
      <text>
        <r>
          <rPr>
            <sz val="10"/>
            <rFont val="Arial"/>
            <family val="2"/>
          </rPr>
          <t>10.590,40
31-12-13 23:45 - 01-01-15 00:00</t>
        </r>
      </text>
    </comment>
    <comment ref="C135" authorId="0" shapeId="0">
      <text>
        <r>
          <rPr>
            <sz val="10"/>
            <rFont val="Arial"/>
            <family val="2"/>
          </rPr>
          <t>2.149,47 !
25-06-08 00:00 - 01-01-09 00:00</t>
        </r>
      </text>
    </comment>
    <comment ref="D135" authorId="0" shapeId="0">
      <text>
        <r>
          <rPr>
            <sz val="10"/>
            <rFont val="Arial"/>
            <family val="2"/>
          </rPr>
          <t>8.635,23
31-12-08 23:45 - 01-01-10 00:00</t>
        </r>
      </text>
    </comment>
    <comment ref="E135" authorId="0" shapeId="0">
      <text>
        <r>
          <rPr>
            <sz val="10"/>
            <rFont val="Arial"/>
            <family val="2"/>
          </rPr>
          <t>9.036,73
31-12-09 23:45 - 01-01-11 00:00</t>
        </r>
      </text>
    </comment>
    <comment ref="F135" authorId="0" shapeId="0">
      <text>
        <r>
          <rPr>
            <sz val="10"/>
            <rFont val="Arial"/>
            <family val="2"/>
          </rPr>
          <t>8.057,31
31-12-10 23:45 - 01-01-12 00:00</t>
        </r>
      </text>
    </comment>
    <comment ref="G135" authorId="0" shapeId="0">
      <text>
        <r>
          <rPr>
            <sz val="10"/>
            <rFont val="Arial"/>
            <family val="2"/>
          </rPr>
          <t>8.534,39
31-12-11 23:45 - 01-01-13 00:00</t>
        </r>
      </text>
    </comment>
    <comment ref="H135" authorId="0" shapeId="0">
      <text>
        <r>
          <rPr>
            <sz val="10"/>
            <rFont val="Arial"/>
            <family val="2"/>
          </rPr>
          <t>8.759,56
31-12-12 23:45 - 01-01-14 00:00</t>
        </r>
      </text>
    </comment>
    <comment ref="I135" authorId="0" shapeId="0">
      <text>
        <r>
          <rPr>
            <sz val="10"/>
            <rFont val="Arial"/>
            <family val="2"/>
          </rPr>
          <t>9.213,51
31-12-13 23:45 - 01-01-15 00:00</t>
        </r>
      </text>
    </comment>
    <comment ref="D136" authorId="0" shapeId="0">
      <text>
        <r>
          <rPr>
            <sz val="10"/>
            <rFont val="Arial"/>
            <family val="2"/>
          </rPr>
          <t>5.853,84 !
17-10-09 00:00 - 01-01-10 00:00</t>
        </r>
      </text>
    </comment>
    <comment ref="E136" authorId="0" shapeId="0">
      <text>
        <r>
          <rPr>
            <sz val="10"/>
            <rFont val="Arial"/>
            <family val="2"/>
          </rPr>
          <t>21.694,69
31-12-09 23:45 - 01-01-11 00:00</t>
        </r>
      </text>
    </comment>
    <comment ref="F136" authorId="0" shapeId="0">
      <text>
        <r>
          <rPr>
            <sz val="10"/>
            <rFont val="Arial"/>
            <family val="2"/>
          </rPr>
          <t>18.079,97
31-12-10 23:45 - 01-01-12 00:00</t>
        </r>
      </text>
    </comment>
    <comment ref="G136" authorId="0" shapeId="0">
      <text>
        <r>
          <rPr>
            <sz val="10"/>
            <rFont val="Arial"/>
            <family val="2"/>
          </rPr>
          <t>17.685,24
31-12-11 23:45 - 01-01-13 00:00</t>
        </r>
      </text>
    </comment>
    <comment ref="H136" authorId="0" shapeId="0">
      <text>
        <r>
          <rPr>
            <sz val="10"/>
            <rFont val="Arial"/>
            <family val="2"/>
          </rPr>
          <t>16.581,51
31-12-12 23:45 - 01-01-14 00:00</t>
        </r>
      </text>
    </comment>
    <comment ref="I136" authorId="0" shapeId="0">
      <text>
        <r>
          <rPr>
            <sz val="10"/>
            <rFont val="Arial"/>
            <family val="2"/>
          </rPr>
          <t>16.579,78
31-12-13 23:45 - 01-01-15 00:00</t>
        </r>
      </text>
    </comment>
    <comment ref="D137" authorId="0" shapeId="0">
      <text>
        <r>
          <rPr>
            <sz val="10"/>
            <rFont val="Arial"/>
            <family val="2"/>
          </rPr>
          <t>1.252,85 !
17-08-09 00:00 - 01-01-10 00:00</t>
        </r>
      </text>
    </comment>
    <comment ref="E137" authorId="0" shapeId="0">
      <text>
        <r>
          <rPr>
            <sz val="10"/>
            <rFont val="Arial"/>
            <family val="2"/>
          </rPr>
          <t>2.884,54
31-12-09 23:45 - 01-01-11 00:00</t>
        </r>
      </text>
    </comment>
    <comment ref="F137" authorId="0" shapeId="0">
      <text>
        <r>
          <rPr>
            <sz val="10"/>
            <rFont val="Arial"/>
            <family val="2"/>
          </rPr>
          <t>2.515,50
31-12-10 23:45 - 01-01-12 00:00</t>
        </r>
      </text>
    </comment>
    <comment ref="G137" authorId="0" shapeId="0">
      <text>
        <r>
          <rPr>
            <sz val="10"/>
            <rFont val="Arial"/>
            <family val="2"/>
          </rPr>
          <t>2.483,17
31-12-11 23:45 - 01-01-13 00:00</t>
        </r>
      </text>
    </comment>
    <comment ref="H137" authorId="0" shapeId="0">
      <text>
        <r>
          <rPr>
            <sz val="10"/>
            <rFont val="Arial"/>
            <family val="2"/>
          </rPr>
          <t>2.963,82
31-12-12 23:45 - 01-01-14 00:00</t>
        </r>
      </text>
    </comment>
    <comment ref="I137" authorId="0" shapeId="0">
      <text>
        <r>
          <rPr>
            <sz val="10"/>
            <rFont val="Arial"/>
            <family val="2"/>
          </rPr>
          <t>2.729,25
31-12-13 23:45 - 01-01-15 00:00</t>
        </r>
      </text>
    </comment>
    <comment ref="C138" authorId="0" shapeId="0">
      <text>
        <r>
          <rPr>
            <sz val="10"/>
            <rFont val="Arial"/>
            <family val="2"/>
          </rPr>
          <t>2.406,26 !
17-08-08 00:00 - 01-01-09 00:00</t>
        </r>
      </text>
    </comment>
    <comment ref="D138" authorId="0" shapeId="0">
      <text>
        <r>
          <rPr>
            <sz val="10"/>
            <rFont val="Arial"/>
            <family val="2"/>
          </rPr>
          <t>10.519,95
31-12-08 23:45 - 01-01-10 00:00</t>
        </r>
      </text>
    </comment>
    <comment ref="E138" authorId="0" shapeId="0">
      <text>
        <r>
          <rPr>
            <sz val="10"/>
            <rFont val="Arial"/>
            <family val="2"/>
          </rPr>
          <t>11.209,88
31-12-09 23:45 - 01-01-11 00:00</t>
        </r>
      </text>
    </comment>
    <comment ref="F138" authorId="0" shapeId="0">
      <text>
        <r>
          <rPr>
            <sz val="10"/>
            <rFont val="Arial"/>
            <family val="2"/>
          </rPr>
          <t>9.869,30
31-12-10 23:45 - 01-01-12 00:00</t>
        </r>
      </text>
    </comment>
    <comment ref="G138" authorId="0" shapeId="0">
      <text>
        <r>
          <rPr>
            <sz val="10"/>
            <rFont val="Arial"/>
            <family val="2"/>
          </rPr>
          <t>10.787,68
31-12-11 23:45 - 01-01-13 00:00</t>
        </r>
      </text>
    </comment>
    <comment ref="H138" authorId="0" shapeId="0">
      <text>
        <r>
          <rPr>
            <sz val="10"/>
            <rFont val="Arial"/>
            <family val="2"/>
          </rPr>
          <t>11.062,12
31-12-12 23:45 - 01-01-14 00:00</t>
        </r>
      </text>
    </comment>
    <comment ref="I138" authorId="0" shapeId="0">
      <text>
        <r>
          <rPr>
            <sz val="10"/>
            <rFont val="Arial"/>
            <family val="2"/>
          </rPr>
          <t>10.926,15
31-12-13 23:45 - 01-01-15 00:00</t>
        </r>
      </text>
    </comment>
    <comment ref="D139" authorId="0" shapeId="0">
      <text>
        <r>
          <rPr>
            <sz val="10"/>
            <rFont val="Arial"/>
            <family val="2"/>
          </rPr>
          <t>1.263,17 !
23-08-09 00:00 - 01-01-10 00:00</t>
        </r>
      </text>
    </comment>
    <comment ref="E139" authorId="0" shapeId="0">
      <text>
        <r>
          <rPr>
            <sz val="10"/>
            <rFont val="Arial"/>
            <family val="2"/>
          </rPr>
          <t>3.221,57
31-12-09 23:45 - 01-01-11 00:00</t>
        </r>
      </text>
    </comment>
    <comment ref="F139" authorId="0" shapeId="0">
      <text>
        <r>
          <rPr>
            <sz val="10"/>
            <rFont val="Arial"/>
            <family val="2"/>
          </rPr>
          <t>2.799,86
31-12-10 23:45 - 01-01-12 00:00</t>
        </r>
      </text>
    </comment>
    <comment ref="G139" authorId="0" shapeId="0">
      <text>
        <r>
          <rPr>
            <sz val="10"/>
            <rFont val="Arial"/>
            <family val="2"/>
          </rPr>
          <t>3.253,23
31-12-11 23:45 - 01-01-13 00:00</t>
        </r>
      </text>
    </comment>
    <comment ref="H139" authorId="0" shapeId="0">
      <text>
        <r>
          <rPr>
            <sz val="10"/>
            <rFont val="Arial"/>
            <family val="2"/>
          </rPr>
          <t>3.085,19
31-12-12 23:45 - 01-01-14 00:00</t>
        </r>
      </text>
    </comment>
    <comment ref="I139" authorId="0" shapeId="0">
      <text>
        <r>
          <rPr>
            <sz val="10"/>
            <rFont val="Arial"/>
            <family val="2"/>
          </rPr>
          <t>2.113,61
31-12-13 23:45 - 01-01-15 00:00</t>
        </r>
      </text>
    </comment>
    <comment ref="C140" authorId="0" shapeId="0">
      <text>
        <r>
          <rPr>
            <sz val="10"/>
            <rFont val="Arial"/>
            <family val="2"/>
          </rPr>
          <t>3.101,12 !
25-06-08 00:00 - 01-01-09 00:00</t>
        </r>
      </text>
    </comment>
    <comment ref="D140" authorId="0" shapeId="0">
      <text>
        <r>
          <rPr>
            <sz val="10"/>
            <rFont val="Arial"/>
            <family val="2"/>
          </rPr>
          <t>11.796,49
31-12-08 23:45 - 01-01-10 00:00</t>
        </r>
      </text>
    </comment>
    <comment ref="E140" authorId="0" shapeId="0">
      <text>
        <r>
          <rPr>
            <sz val="10"/>
            <rFont val="Arial"/>
            <family val="2"/>
          </rPr>
          <t>11.989,19
31-12-09 23:45 - 01-01-11 00:00</t>
        </r>
      </text>
    </comment>
    <comment ref="F140" authorId="0" shapeId="0">
      <text>
        <r>
          <rPr>
            <sz val="10"/>
            <rFont val="Arial"/>
            <family val="2"/>
          </rPr>
          <t>10.974,96
31-12-10 23:45 - 01-01-12 00:00</t>
        </r>
      </text>
    </comment>
    <comment ref="G140" authorId="0" shapeId="0">
      <text>
        <r>
          <rPr>
            <sz val="10"/>
            <rFont val="Arial"/>
            <family val="2"/>
          </rPr>
          <t>12.008,50
31-12-11 23:45 - 01-01-13 00:00</t>
        </r>
      </text>
    </comment>
    <comment ref="H140" authorId="0" shapeId="0">
      <text>
        <r>
          <rPr>
            <sz val="10"/>
            <rFont val="Arial"/>
            <family val="2"/>
          </rPr>
          <t>12.011,44
31-12-12 23:45 - 01-01-14 00:00</t>
        </r>
      </text>
    </comment>
    <comment ref="I140" authorId="0" shapeId="0">
      <text>
        <r>
          <rPr>
            <sz val="10"/>
            <rFont val="Arial"/>
            <family val="2"/>
          </rPr>
          <t>11.685,70
31-12-13 23:45 - 01-01-15 00:00</t>
        </r>
      </text>
    </comment>
    <comment ref="C141" authorId="0" shapeId="0">
      <text>
        <r>
          <rPr>
            <sz val="10"/>
            <rFont val="Arial"/>
            <family val="2"/>
          </rPr>
          <t>1.002,18 !
13-09-08 00:00 - 01-01-09 00:00</t>
        </r>
      </text>
    </comment>
    <comment ref="D141" authorId="0" shapeId="0">
      <text>
        <r>
          <rPr>
            <sz val="10"/>
            <rFont val="Arial"/>
            <family val="2"/>
          </rPr>
          <t>4.434,50
31-12-08 23:45 - 01-01-10 00:00</t>
        </r>
      </text>
    </comment>
    <comment ref="E141" authorId="0" shapeId="0">
      <text>
        <r>
          <rPr>
            <sz val="10"/>
            <rFont val="Arial"/>
            <family val="2"/>
          </rPr>
          <t>4.548,07
31-12-09 23:45 - 01-01-11 00:00</t>
        </r>
      </text>
    </comment>
    <comment ref="F141" authorId="0" shapeId="0">
      <text>
        <r>
          <rPr>
            <sz val="10"/>
            <rFont val="Arial"/>
            <family val="2"/>
          </rPr>
          <t>3.997,58
31-12-10 23:45 - 01-01-12 00:00</t>
        </r>
      </text>
    </comment>
    <comment ref="G141" authorId="0" shapeId="0">
      <text>
        <r>
          <rPr>
            <sz val="10"/>
            <rFont val="Arial"/>
            <family val="2"/>
          </rPr>
          <t>2.212,32
31-12-11 23:45 - 01-01-13 00:00</t>
        </r>
      </text>
    </comment>
    <comment ref="H141" authorId="0" shapeId="0">
      <text>
        <r>
          <rPr>
            <sz val="10"/>
            <rFont val="Arial"/>
            <family val="2"/>
          </rPr>
          <t>3.639,22
31-12-12 23:45 - 01-01-14 00:00</t>
        </r>
      </text>
    </comment>
    <comment ref="I141" authorId="0" shapeId="0">
      <text>
        <r>
          <rPr>
            <sz val="10"/>
            <rFont val="Arial"/>
            <family val="2"/>
          </rPr>
          <t>3.194,80
31-12-13 23:45 - 01-01-15 00:00</t>
        </r>
      </text>
    </comment>
    <comment ref="C142" authorId="0" shapeId="0">
      <text>
        <r>
          <rPr>
            <sz val="10"/>
            <rFont val="Arial"/>
            <family val="2"/>
          </rPr>
          <t>7.810,85 !
03-08-08 00:00 - 01-01-09 00:00</t>
        </r>
      </text>
    </comment>
    <comment ref="D142" authorId="0" shapeId="0">
      <text>
        <r>
          <rPr>
            <sz val="10"/>
            <rFont val="Arial"/>
            <family val="2"/>
          </rPr>
          <t>28.679,77
31-12-08 23:45 - 01-01-10 00:00</t>
        </r>
      </text>
    </comment>
    <comment ref="E142" authorId="0" shapeId="0">
      <text>
        <r>
          <rPr>
            <sz val="10"/>
            <rFont val="Arial"/>
            <family val="2"/>
          </rPr>
          <t>27.837,58
31-12-09 23:45 - 01-01-11 00:00</t>
        </r>
      </text>
    </comment>
    <comment ref="F142" authorId="0" shapeId="0">
      <text>
        <r>
          <rPr>
            <sz val="10"/>
            <rFont val="Arial"/>
            <family val="2"/>
          </rPr>
          <t>20.785,66
31-12-10 23:45 - 01-01-12 00:00</t>
        </r>
      </text>
    </comment>
    <comment ref="G142" authorId="0" shapeId="0">
      <text>
        <r>
          <rPr>
            <sz val="10"/>
            <rFont val="Arial"/>
            <family val="2"/>
          </rPr>
          <t>18.176,70
31-12-11 23:45 - 01-01-13 00:00</t>
        </r>
      </text>
    </comment>
    <comment ref="H142" authorId="0" shapeId="0">
      <text>
        <r>
          <rPr>
            <sz val="10"/>
            <rFont val="Arial"/>
            <family val="2"/>
          </rPr>
          <t>16.872,50
31-12-12 23:45 - 01-01-14 00:00</t>
        </r>
      </text>
    </comment>
    <comment ref="I142" authorId="0" shapeId="0">
      <text>
        <r>
          <rPr>
            <sz val="10"/>
            <rFont val="Arial"/>
            <family val="2"/>
          </rPr>
          <t>10.592,90
31-12-13 23:45 - 01-01-15 00:00</t>
        </r>
      </text>
    </comment>
    <comment ref="C143" authorId="0" shapeId="0">
      <text>
        <r>
          <rPr>
            <sz val="10"/>
            <rFont val="Arial"/>
            <family val="2"/>
          </rPr>
          <t>1.350,87 !
13-09-08 00:00 - 01-01-09 00:00</t>
        </r>
      </text>
    </comment>
    <comment ref="D143" authorId="0" shapeId="0">
      <text>
        <r>
          <rPr>
            <sz val="10"/>
            <rFont val="Arial"/>
            <family val="2"/>
          </rPr>
          <t>5.369,46
31-12-08 23:45 - 01-01-10 00:00</t>
        </r>
      </text>
    </comment>
    <comment ref="E143" authorId="0" shapeId="0">
      <text>
        <r>
          <rPr>
            <sz val="10"/>
            <rFont val="Arial"/>
            <family val="2"/>
          </rPr>
          <t>4.623,26
31-12-09 23:45 - 01-01-11 00:00</t>
        </r>
      </text>
    </comment>
    <comment ref="F143" authorId="0" shapeId="0">
      <text>
        <r>
          <rPr>
            <sz val="10"/>
            <rFont val="Arial"/>
            <family val="2"/>
          </rPr>
          <t>2.752,24
31-12-10 23:45 - 01-01-12 00:00</t>
        </r>
      </text>
    </comment>
    <comment ref="G143" authorId="0" shapeId="0">
      <text>
        <r>
          <rPr>
            <sz val="10"/>
            <rFont val="Arial"/>
            <family val="2"/>
          </rPr>
          <t>4.480,30
31-12-11 23:45 - 01-01-13 00:00</t>
        </r>
      </text>
    </comment>
    <comment ref="H143" authorId="0" shapeId="0">
      <text>
        <r>
          <rPr>
            <sz val="10"/>
            <rFont val="Arial"/>
            <family val="2"/>
          </rPr>
          <t>3.309,28
31-12-12 23:45 - 01-01-14 00:00</t>
        </r>
      </text>
    </comment>
    <comment ref="I143" authorId="0" shapeId="0">
      <text>
        <r>
          <rPr>
            <sz val="10"/>
            <rFont val="Arial"/>
            <family val="2"/>
          </rPr>
          <t>2.969,26
31-12-13 23:45 - 01-01-15 00:00</t>
        </r>
      </text>
    </comment>
    <comment ref="C144" authorId="0" shapeId="0">
      <text>
        <r>
          <rPr>
            <sz val="10"/>
            <rFont val="Arial"/>
            <family val="2"/>
          </rPr>
          <t>3.106,12 !
25-06-08 00:00 - 01-01-09 00:00</t>
        </r>
      </text>
    </comment>
    <comment ref="D144" authorId="0" shapeId="0">
      <text>
        <r>
          <rPr>
            <sz val="10"/>
            <rFont val="Arial"/>
            <family val="2"/>
          </rPr>
          <t>6.988,91
31-12-08 23:45 - 01-01-10 00:00</t>
        </r>
      </text>
    </comment>
    <comment ref="E144" authorId="0" shapeId="0">
      <text>
        <r>
          <rPr>
            <sz val="10"/>
            <rFont val="Arial"/>
            <family val="2"/>
          </rPr>
          <t>7.215,97
31-12-09 23:45 - 01-01-11 00:00</t>
        </r>
      </text>
    </comment>
    <comment ref="F144" authorId="0" shapeId="0">
      <text>
        <r>
          <rPr>
            <sz val="10"/>
            <rFont val="Arial"/>
            <family val="2"/>
          </rPr>
          <t>6.872,29
31-12-10 23:45 - 01-01-12 00:00</t>
        </r>
      </text>
    </comment>
    <comment ref="G144" authorId="0" shapeId="0">
      <text>
        <r>
          <rPr>
            <sz val="10"/>
            <rFont val="Arial"/>
            <family val="2"/>
          </rPr>
          <t>7.912,29
31-12-11 23:45 - 01-01-13 00:00</t>
        </r>
      </text>
    </comment>
    <comment ref="H144" authorId="0" shapeId="0">
      <text>
        <r>
          <rPr>
            <sz val="10"/>
            <rFont val="Arial"/>
            <family val="2"/>
          </rPr>
          <t>7.484,24
31-12-12 23:45 - 01-01-14 00:00</t>
        </r>
      </text>
    </comment>
    <comment ref="I144" authorId="0" shapeId="0">
      <text>
        <r>
          <rPr>
            <sz val="10"/>
            <rFont val="Arial"/>
            <family val="2"/>
          </rPr>
          <t>7.333,46
31-12-13 23:45 - 01-01-15 00:00</t>
        </r>
      </text>
    </comment>
    <comment ref="C145" authorId="0" shapeId="0">
      <text>
        <r>
          <rPr>
            <sz val="10"/>
            <rFont val="Arial"/>
            <family val="2"/>
          </rPr>
          <t>5.580,61 !
25-06-08 00:00 - 01-01-09 00:00</t>
        </r>
      </text>
    </comment>
    <comment ref="D145" authorId="0" shapeId="0">
      <text>
        <r>
          <rPr>
            <sz val="10"/>
            <rFont val="Arial"/>
            <family val="2"/>
          </rPr>
          <t>18.617,10
31-12-08 23:45 - 01-01-10 00:00</t>
        </r>
      </text>
    </comment>
    <comment ref="E145" authorId="0" shapeId="0">
      <text>
        <r>
          <rPr>
            <sz val="10"/>
            <rFont val="Arial"/>
            <family val="2"/>
          </rPr>
          <t>18.846,58
31-12-09 23:45 - 01-01-11 00:00</t>
        </r>
      </text>
    </comment>
    <comment ref="F145" authorId="0" shapeId="0">
      <text>
        <r>
          <rPr>
            <sz val="10"/>
            <rFont val="Arial"/>
            <family val="2"/>
          </rPr>
          <t>12.934,33
31-12-10 23:45 - 01-01-12 00:00</t>
        </r>
      </text>
    </comment>
    <comment ref="G145" authorId="0" shapeId="0">
      <text>
        <r>
          <rPr>
            <sz val="10"/>
            <rFont val="Arial"/>
            <family val="2"/>
          </rPr>
          <t>10.411,41
31-12-11 23:45 - 01-01-13 00:00</t>
        </r>
      </text>
    </comment>
    <comment ref="H145" authorId="0" shapeId="0">
      <text>
        <r>
          <rPr>
            <sz val="10"/>
            <rFont val="Arial"/>
            <family val="2"/>
          </rPr>
          <t>9.789,58
31-12-12 23:45 - 01-01-14 00:00</t>
        </r>
      </text>
    </comment>
    <comment ref="I145" authorId="0" shapeId="0">
      <text>
        <r>
          <rPr>
            <sz val="10"/>
            <rFont val="Arial"/>
            <family val="2"/>
          </rPr>
          <t>9.761,50
31-12-13 23:45 - 01-01-15 00:00</t>
        </r>
      </text>
    </comment>
    <comment ref="C146" authorId="0" shapeId="0">
      <text>
        <r>
          <rPr>
            <sz val="10"/>
            <rFont val="Arial"/>
            <family val="2"/>
          </rPr>
          <t>3.238,69 !
25-06-08 00:00 - 01-01-09 00:00</t>
        </r>
      </text>
    </comment>
    <comment ref="D146" authorId="0" shapeId="0">
      <text>
        <r>
          <rPr>
            <sz val="10"/>
            <rFont val="Arial"/>
            <family val="2"/>
          </rPr>
          <t>13.623,46
31-12-08 23:45 - 01-01-10 00:00</t>
        </r>
      </text>
    </comment>
    <comment ref="E146" authorId="0" shapeId="0">
      <text>
        <r>
          <rPr>
            <sz val="10"/>
            <rFont val="Arial"/>
            <family val="2"/>
          </rPr>
          <t>13.787,85
31-12-09 23:45 - 01-01-11 00:00</t>
        </r>
      </text>
    </comment>
    <comment ref="F146" authorId="0" shapeId="0">
      <text>
        <r>
          <rPr>
            <sz val="10"/>
            <rFont val="Arial"/>
            <family val="2"/>
          </rPr>
          <t>10.664,58
31-12-10 23:45 - 01-01-12 00:00</t>
        </r>
      </text>
    </comment>
    <comment ref="G146" authorId="0" shapeId="0">
      <text>
        <r>
          <rPr>
            <sz val="10"/>
            <rFont val="Arial"/>
            <family val="2"/>
          </rPr>
          <t>11.061,66
31-12-11 23:45 - 01-01-13 00:00</t>
        </r>
      </text>
    </comment>
    <comment ref="H146" authorId="0" shapeId="0">
      <text>
        <r>
          <rPr>
            <sz val="10"/>
            <rFont val="Arial"/>
            <family val="2"/>
          </rPr>
          <t>10.203,74
31-12-12 23:45 - 01-01-14 00:00</t>
        </r>
      </text>
    </comment>
    <comment ref="I146" authorId="0" shapeId="0">
      <text>
        <r>
          <rPr>
            <sz val="10"/>
            <rFont val="Arial"/>
            <family val="2"/>
          </rPr>
          <t>9.137,99
31-12-13 23:45 - 01-01-15 00:00</t>
        </r>
      </text>
    </comment>
    <comment ref="C147" authorId="0" shapeId="0">
      <text>
        <r>
          <rPr>
            <sz val="10"/>
            <rFont val="Arial"/>
            <family val="2"/>
          </rPr>
          <t>2.128,63 !
26-06-08 00:00 - 01-01-09 00:00</t>
        </r>
      </text>
    </comment>
    <comment ref="D147" authorId="0" shapeId="0">
      <text>
        <r>
          <rPr>
            <sz val="10"/>
            <rFont val="Arial"/>
            <family val="2"/>
          </rPr>
          <t>7.061,52
31-12-08 23:45 - 01-01-10 00:00</t>
        </r>
      </text>
    </comment>
    <comment ref="E147" authorId="0" shapeId="0">
      <text>
        <r>
          <rPr>
            <sz val="10"/>
            <rFont val="Arial"/>
            <family val="2"/>
          </rPr>
          <t>8.215,99
31-12-09 23:45 - 01-01-11 00:00</t>
        </r>
      </text>
    </comment>
    <comment ref="F147" authorId="0" shapeId="0">
      <text>
        <r>
          <rPr>
            <sz val="10"/>
            <rFont val="Arial"/>
            <family val="2"/>
          </rPr>
          <t>7.472,11
31-12-10 23:45 - 01-01-12 00:00</t>
        </r>
      </text>
    </comment>
    <comment ref="G147" authorId="0" shapeId="0">
      <text>
        <r>
          <rPr>
            <sz val="10"/>
            <rFont val="Arial"/>
            <family val="2"/>
          </rPr>
          <t>6.503,20
31-12-11 23:45 - 01-01-13 00:00</t>
        </r>
      </text>
    </comment>
    <comment ref="H147" authorId="0" shapeId="0">
      <text>
        <r>
          <rPr>
            <sz val="10"/>
            <rFont val="Arial"/>
            <family val="2"/>
          </rPr>
          <t>5.524,72
31-12-12 23:45 - 01-01-14 00:00</t>
        </r>
      </text>
    </comment>
    <comment ref="I147" authorId="0" shapeId="0">
      <text>
        <r>
          <rPr>
            <sz val="10"/>
            <rFont val="Arial"/>
            <family val="2"/>
          </rPr>
          <t>5.384,45
31-12-13 23:45 - 01-01-15 00:00</t>
        </r>
      </text>
    </comment>
    <comment ref="C148" authorId="0" shapeId="0">
      <text>
        <r>
          <rPr>
            <sz val="10"/>
            <rFont val="Arial"/>
            <family val="2"/>
          </rPr>
          <t>1.439,30 !
25-06-08 00:00 - 01-01-09 00:00</t>
        </r>
      </text>
    </comment>
    <comment ref="D148" authorId="0" shapeId="0">
      <text>
        <r>
          <rPr>
            <sz val="10"/>
            <rFont val="Arial"/>
            <family val="2"/>
          </rPr>
          <t>4.772,03
31-12-08 23:45 - 01-01-10 00:00</t>
        </r>
      </text>
    </comment>
    <comment ref="E148" authorId="0" shapeId="0">
      <text>
        <r>
          <rPr>
            <sz val="10"/>
            <rFont val="Arial"/>
            <family val="2"/>
          </rPr>
          <t>5.913,54
31-12-09 23:45 - 01-01-11 00:00</t>
        </r>
      </text>
    </comment>
    <comment ref="F148" authorId="0" shapeId="0">
      <text>
        <r>
          <rPr>
            <sz val="10"/>
            <rFont val="Arial"/>
            <family val="2"/>
          </rPr>
          <t>6.244,72
31-12-10 23:45 - 01-01-12 00:00</t>
        </r>
      </text>
    </comment>
    <comment ref="G148" authorId="0" shapeId="0">
      <text>
        <r>
          <rPr>
            <sz val="10"/>
            <rFont val="Arial"/>
            <family val="2"/>
          </rPr>
          <t>6.228,30
31-12-11 23:45 - 01-01-13 00:00</t>
        </r>
      </text>
    </comment>
    <comment ref="H148" authorId="0" shapeId="0">
      <text>
        <r>
          <rPr>
            <sz val="10"/>
            <rFont val="Arial"/>
            <family val="2"/>
          </rPr>
          <t>5.730,69
31-12-12 23:45 - 01-01-14 00:00</t>
        </r>
      </text>
    </comment>
    <comment ref="I148" authorId="0" shapeId="0">
      <text>
        <r>
          <rPr>
            <sz val="10"/>
            <rFont val="Arial"/>
            <family val="2"/>
          </rPr>
          <t>6.061,22
31-12-13 23:45 - 01-01-15 00:00</t>
        </r>
      </text>
    </comment>
    <comment ref="C149" authorId="0" shapeId="0">
      <text>
        <r>
          <rPr>
            <sz val="10"/>
            <rFont val="Arial"/>
            <family val="2"/>
          </rPr>
          <t>1.960,88 !
25-06-08 00:00 - 01-01-09 00:00</t>
        </r>
      </text>
    </comment>
    <comment ref="D149" authorId="0" shapeId="0">
      <text>
        <r>
          <rPr>
            <sz val="10"/>
            <rFont val="Arial"/>
            <family val="2"/>
          </rPr>
          <t>6.735,67
31-12-08 23:45 - 01-01-10 00:00</t>
        </r>
      </text>
    </comment>
    <comment ref="E149" authorId="0" shapeId="0">
      <text>
        <r>
          <rPr>
            <sz val="10"/>
            <rFont val="Arial"/>
            <family val="2"/>
          </rPr>
          <t>6.382,87
31-12-09 23:45 - 01-01-11 00:00</t>
        </r>
      </text>
    </comment>
    <comment ref="F149" authorId="0" shapeId="0">
      <text>
        <r>
          <rPr>
            <sz val="10"/>
            <rFont val="Arial"/>
            <family val="2"/>
          </rPr>
          <t>6.685,99
31-12-10 23:45 - 01-01-12 00:00</t>
        </r>
      </text>
    </comment>
    <comment ref="G149" authorId="0" shapeId="0">
      <text>
        <r>
          <rPr>
            <sz val="10"/>
            <rFont val="Arial"/>
            <family val="2"/>
          </rPr>
          <t>7.235,75
31-12-11 23:45 - 01-01-13 00:00</t>
        </r>
      </text>
    </comment>
    <comment ref="H149" authorId="0" shapeId="0">
      <text>
        <r>
          <rPr>
            <sz val="10"/>
            <rFont val="Arial"/>
            <family val="2"/>
          </rPr>
          <t>6.519,37
31-12-12 23:45 - 01-01-14 00:00</t>
        </r>
      </text>
    </comment>
    <comment ref="I149" authorId="0" shapeId="0">
      <text>
        <r>
          <rPr>
            <sz val="10"/>
            <rFont val="Arial"/>
            <family val="2"/>
          </rPr>
          <t>6.078,95
31-12-13 23:45 - 01-01-15 00:00</t>
        </r>
      </text>
    </comment>
    <comment ref="C150" authorId="0" shapeId="0">
      <text>
        <r>
          <rPr>
            <sz val="10"/>
            <rFont val="Arial"/>
            <family val="2"/>
          </rPr>
          <t>77,70 !
25-06-08 00:00 - 01-01-09 00:00</t>
        </r>
      </text>
    </comment>
    <comment ref="D150" authorId="0" shapeId="0">
      <text>
        <r>
          <rPr>
            <sz val="10"/>
            <rFont val="Arial"/>
            <family val="2"/>
          </rPr>
          <t>319,76
31-12-08 23:45 - 01-01-10 00:00</t>
        </r>
      </text>
    </comment>
    <comment ref="E150" authorId="0" shapeId="0">
      <text>
        <r>
          <rPr>
            <sz val="10"/>
            <rFont val="Arial"/>
            <family val="2"/>
          </rPr>
          <t>324,98
31-12-09 23:45 - 01-01-11 00:00</t>
        </r>
      </text>
    </comment>
    <comment ref="F150" authorId="0" shapeId="0">
      <text>
        <r>
          <rPr>
            <sz val="10"/>
            <rFont val="Arial"/>
            <family val="2"/>
          </rPr>
          <t>283,12
31-12-10 23:45 - 01-01-12 00:00</t>
        </r>
      </text>
    </comment>
    <comment ref="G150" authorId="0" shapeId="0">
      <text>
        <r>
          <rPr>
            <sz val="10"/>
            <rFont val="Arial"/>
            <family val="2"/>
          </rPr>
          <t>302,98
31-12-11 23:45 - 01-01-13 00:00</t>
        </r>
      </text>
    </comment>
    <comment ref="H150" authorId="0" shapeId="0">
      <text>
        <r>
          <rPr>
            <sz val="10"/>
            <rFont val="Arial"/>
            <family val="2"/>
          </rPr>
          <t>339,74
31-12-12 23:45 - 01-01-14 00:00</t>
        </r>
      </text>
    </comment>
    <comment ref="I150" authorId="0" shapeId="0">
      <text>
        <r>
          <rPr>
            <sz val="10"/>
            <rFont val="Arial"/>
            <family val="2"/>
          </rPr>
          <t>326,87
31-12-13 23:45 - 01-01-15 00:00</t>
        </r>
      </text>
    </comment>
    <comment ref="D151" authorId="0" shapeId="0">
      <text>
        <r>
          <rPr>
            <sz val="10"/>
            <rFont val="Arial"/>
            <family val="2"/>
          </rPr>
          <t>11.047,01 !
21-03-09 00:00 - 01-01-10 00:00</t>
        </r>
      </text>
    </comment>
    <comment ref="E151" authorId="0" shapeId="0">
      <text>
        <r>
          <rPr>
            <sz val="10"/>
            <rFont val="Arial"/>
            <family val="2"/>
          </rPr>
          <t>14.764,14
31-12-09 23:45 - 01-01-11 00:00</t>
        </r>
      </text>
    </comment>
    <comment ref="F151" authorId="0" shapeId="0">
      <text>
        <r>
          <rPr>
            <sz val="10"/>
            <rFont val="Arial"/>
            <family val="2"/>
          </rPr>
          <t>14.724,69
31-12-10 23:45 - 01-01-12 00:00</t>
        </r>
      </text>
    </comment>
    <comment ref="G151" authorId="0" shapeId="0">
      <text>
        <r>
          <rPr>
            <sz val="10"/>
            <rFont val="Arial"/>
            <family val="2"/>
          </rPr>
          <t>14.233,51
31-12-11 23:45 - 01-01-13 00:00</t>
        </r>
      </text>
    </comment>
    <comment ref="H151" authorId="0" shapeId="0">
      <text>
        <r>
          <rPr>
            <sz val="10"/>
            <rFont val="Arial"/>
            <family val="2"/>
          </rPr>
          <t>13.132,67
31-12-12 23:45 - 01-01-14 00:00</t>
        </r>
      </text>
    </comment>
    <comment ref="I151" authorId="0" shapeId="0">
      <text>
        <r>
          <rPr>
            <sz val="10"/>
            <rFont val="Arial"/>
            <family val="2"/>
          </rPr>
          <t>11.866,17
31-12-13 23:45 - 01-01-15 00:00</t>
        </r>
      </text>
    </comment>
    <comment ref="C152" authorId="0" shapeId="0">
      <text>
        <r>
          <rPr>
            <sz val="10"/>
            <rFont val="Arial"/>
            <family val="2"/>
          </rPr>
          <t>321,58 !
10-08-08 00:00 - 01-01-09 00:00</t>
        </r>
      </text>
    </comment>
    <comment ref="D152" authorId="0" shapeId="0">
      <text>
        <r>
          <rPr>
            <sz val="10"/>
            <rFont val="Arial"/>
            <family val="2"/>
          </rPr>
          <t>1.358,58
31-12-08 23:45 - 01-01-10 00:00</t>
        </r>
      </text>
    </comment>
    <comment ref="E152" authorId="0" shapeId="0">
      <text>
        <r>
          <rPr>
            <sz val="10"/>
            <rFont val="Arial"/>
            <family val="2"/>
          </rPr>
          <t>1.571,54
31-12-09 23:45 - 01-01-11 00:00</t>
        </r>
      </text>
    </comment>
    <comment ref="F152" authorId="0" shapeId="0">
      <text>
        <r>
          <rPr>
            <sz val="10"/>
            <rFont val="Arial"/>
            <family val="2"/>
          </rPr>
          <t>1.333,05
31-12-10 23:45 - 01-01-12 00:00</t>
        </r>
      </text>
    </comment>
    <comment ref="G152" authorId="0" shapeId="0">
      <text>
        <r>
          <rPr>
            <sz val="10"/>
            <rFont val="Arial"/>
            <family val="2"/>
          </rPr>
          <t>1.461,93
31-12-11 23:45 - 01-01-13 00:00</t>
        </r>
      </text>
    </comment>
    <comment ref="H152" authorId="0" shapeId="0">
      <text>
        <r>
          <rPr>
            <sz val="10"/>
            <rFont val="Arial"/>
            <family val="2"/>
          </rPr>
          <t>1.500,41
31-12-12 23:45 - 01-01-14 00:00</t>
        </r>
      </text>
    </comment>
    <comment ref="I152" authorId="0" shapeId="0">
      <text>
        <r>
          <rPr>
            <sz val="10"/>
            <rFont val="Arial"/>
            <family val="2"/>
          </rPr>
          <t>1.617,30
31-12-13 23:45 - 01-01-15 00:00</t>
        </r>
      </text>
    </comment>
    <comment ref="C153" authorId="0" shapeId="0">
      <text>
        <r>
          <rPr>
            <sz val="10"/>
            <rFont val="Arial"/>
            <family val="2"/>
          </rPr>
          <t>402,94 !
25-06-08 00:00 - 01-01-09 00:00</t>
        </r>
      </text>
    </comment>
    <comment ref="D153" authorId="0" shapeId="0">
      <text>
        <r>
          <rPr>
            <sz val="10"/>
            <rFont val="Arial"/>
            <family val="2"/>
          </rPr>
          <t>1.164,99
31-12-08 23:45 - 01-01-10 00:00</t>
        </r>
      </text>
    </comment>
    <comment ref="E153" authorId="0" shapeId="0">
      <text>
        <r>
          <rPr>
            <sz val="10"/>
            <rFont val="Arial"/>
            <family val="2"/>
          </rPr>
          <t>1.225,03
31-12-09 23:45 - 01-01-11 00:00</t>
        </r>
      </text>
    </comment>
    <comment ref="F153" authorId="0" shapeId="0">
      <text>
        <r>
          <rPr>
            <sz val="10"/>
            <rFont val="Arial"/>
            <family val="2"/>
          </rPr>
          <t>1.061,66
31-12-10 23:45 - 01-01-12 00:00</t>
        </r>
      </text>
    </comment>
    <comment ref="G153" authorId="0" shapeId="0">
      <text>
        <r>
          <rPr>
            <sz val="10"/>
            <rFont val="Arial"/>
            <family val="2"/>
          </rPr>
          <t>1.216,06
31-12-11 23:45 - 01-01-13 00:00</t>
        </r>
      </text>
    </comment>
    <comment ref="H153" authorId="0" shapeId="0">
      <text>
        <r>
          <rPr>
            <sz val="10"/>
            <rFont val="Arial"/>
            <family val="2"/>
          </rPr>
          <t>1.203,18
31-12-12 23:45 - 01-01-14 00:00</t>
        </r>
      </text>
    </comment>
    <comment ref="I153" authorId="0" shapeId="0">
      <text>
        <r>
          <rPr>
            <sz val="10"/>
            <rFont val="Arial"/>
            <family val="2"/>
          </rPr>
          <t>1.241,62
31-12-13 23:45 - 01-01-15 00:00</t>
        </r>
      </text>
    </comment>
    <comment ref="C154" authorId="0" shapeId="0">
      <text>
        <r>
          <rPr>
            <sz val="10"/>
            <rFont val="Arial"/>
            <family val="2"/>
          </rPr>
          <t>132,38 !
25-06-08 00:00 - 01-01-09 00:00</t>
        </r>
      </text>
    </comment>
    <comment ref="D154" authorId="0" shapeId="0">
      <text>
        <r>
          <rPr>
            <sz val="10"/>
            <rFont val="Arial"/>
            <family val="2"/>
          </rPr>
          <t>603,99
31-12-08 23:45 - 01-01-10 00:00</t>
        </r>
      </text>
    </comment>
    <comment ref="E154" authorId="0" shapeId="0">
      <text>
        <r>
          <rPr>
            <sz val="10"/>
            <rFont val="Arial"/>
            <family val="2"/>
          </rPr>
          <t>714,01
31-12-09 23:45 - 01-01-11 00:00</t>
        </r>
      </text>
    </comment>
    <comment ref="F154" authorId="0" shapeId="0">
      <text>
        <r>
          <rPr>
            <sz val="10"/>
            <rFont val="Arial"/>
            <family val="2"/>
          </rPr>
          <t>733,10
31-12-10 23:45 - 01-01-12 00:00</t>
        </r>
      </text>
    </comment>
    <comment ref="G154" authorId="0" shapeId="0">
      <text>
        <r>
          <rPr>
            <sz val="10"/>
            <rFont val="Arial"/>
            <family val="2"/>
          </rPr>
          <t>681,93
31-12-11 23:45 - 01-01-13 00:00</t>
        </r>
      </text>
    </comment>
    <comment ref="H154" authorId="0" shapeId="0">
      <text>
        <r>
          <rPr>
            <sz val="10"/>
            <rFont val="Arial"/>
            <family val="2"/>
          </rPr>
          <t>684,71
31-12-12 23:45 - 01-01-14 00:00</t>
        </r>
      </text>
    </comment>
    <comment ref="I154" authorId="0" shapeId="0">
      <text>
        <r>
          <rPr>
            <sz val="10"/>
            <rFont val="Arial"/>
            <family val="2"/>
          </rPr>
          <t>717,25
31-12-13 23:45 - 01-01-15 00:00</t>
        </r>
      </text>
    </comment>
    <comment ref="C155" authorId="0" shapeId="0">
      <text>
        <r>
          <rPr>
            <sz val="10"/>
            <rFont val="Arial"/>
            <family val="2"/>
          </rPr>
          <t>4.279,47 !
25-06-08 00:00 - 01-01-09 00:00</t>
        </r>
      </text>
    </comment>
    <comment ref="D155" authorId="0" shapeId="0">
      <text>
        <r>
          <rPr>
            <sz val="10"/>
            <rFont val="Arial"/>
            <family val="2"/>
          </rPr>
          <t>14.484,35
31-12-08 23:45 - 01-01-10 00:00</t>
        </r>
      </text>
    </comment>
    <comment ref="E155" authorId="0" shapeId="0">
      <text>
        <r>
          <rPr>
            <sz val="10"/>
            <rFont val="Arial"/>
            <family val="2"/>
          </rPr>
          <t>14.804,42
31-12-09 23:45 - 01-01-11 00:00</t>
        </r>
      </text>
    </comment>
    <comment ref="F155" authorId="0" shapeId="0">
      <text>
        <r>
          <rPr>
            <sz val="10"/>
            <rFont val="Arial"/>
            <family val="2"/>
          </rPr>
          <t>14.737,69
31-12-10 23:45 - 01-01-12 00:00</t>
        </r>
      </text>
    </comment>
    <comment ref="G155" authorId="0" shapeId="0">
      <text>
        <r>
          <rPr>
            <sz val="10"/>
            <rFont val="Arial"/>
            <family val="2"/>
          </rPr>
          <t>15.326,05
31-12-11 23:45 - 01-01-13 00:00</t>
        </r>
      </text>
    </comment>
    <comment ref="H155" authorId="0" shapeId="0">
      <text>
        <r>
          <rPr>
            <sz val="10"/>
            <rFont val="Arial"/>
            <family val="2"/>
          </rPr>
          <t>15.320,08
31-12-12 23:45 - 01-01-14 00:00</t>
        </r>
      </text>
    </comment>
    <comment ref="I155" authorId="0" shapeId="0">
      <text>
        <r>
          <rPr>
            <sz val="10"/>
            <rFont val="Arial"/>
            <family val="2"/>
          </rPr>
          <t>15.856,20
31-12-13 23:45 - 01-01-15 00:00</t>
        </r>
      </text>
    </comment>
    <comment ref="D156" authorId="0" shapeId="0">
      <text>
        <r>
          <rPr>
            <sz val="10"/>
            <rFont val="Arial"/>
            <family val="2"/>
          </rPr>
          <t>3.221,88 !
09-03-09 00:00 - 01-01-10 00:00</t>
        </r>
      </text>
    </comment>
    <comment ref="E156" authorId="0" shapeId="0">
      <text>
        <r>
          <rPr>
            <sz val="10"/>
            <rFont val="Arial"/>
            <family val="2"/>
          </rPr>
          <t>4.968,11
31-12-09 23:45 - 01-01-11 00:00</t>
        </r>
      </text>
    </comment>
    <comment ref="F156" authorId="0" shapeId="0">
      <text>
        <r>
          <rPr>
            <sz val="10"/>
            <rFont val="Arial"/>
            <family val="2"/>
          </rPr>
          <t>4.632,09
31-12-10 23:45 - 01-01-12 00:00</t>
        </r>
      </text>
    </comment>
    <comment ref="G156" authorId="0" shapeId="0">
      <text>
        <r>
          <rPr>
            <sz val="10"/>
            <rFont val="Arial"/>
            <family val="2"/>
          </rPr>
          <t>5.280,01
31-12-11 23:45 - 01-01-13 00:00</t>
        </r>
      </text>
    </comment>
    <comment ref="H156" authorId="0" shapeId="0">
      <text>
        <r>
          <rPr>
            <sz val="10"/>
            <rFont val="Arial"/>
            <family val="2"/>
          </rPr>
          <t>5.177,77
31-12-12 23:45 - 01-01-14 00:00</t>
        </r>
      </text>
    </comment>
    <comment ref="I156" authorId="0" shapeId="0">
      <text>
        <r>
          <rPr>
            <sz val="10"/>
            <rFont val="Arial"/>
            <family val="2"/>
          </rPr>
          <t>4.584,00
31-12-13 23:45 - 01-01-15 00:00</t>
        </r>
      </text>
    </comment>
    <comment ref="C157" authorId="0" shapeId="0">
      <text>
        <r>
          <rPr>
            <sz val="10"/>
            <rFont val="Arial"/>
            <family val="2"/>
          </rPr>
          <t>7.243,39 !
25-06-08 00:00 - 01-01-09 00:00</t>
        </r>
      </text>
    </comment>
    <comment ref="D157" authorId="0" shapeId="0">
      <text>
        <r>
          <rPr>
            <sz val="10"/>
            <rFont val="Arial"/>
            <family val="2"/>
          </rPr>
          <t>23.947,38
31-12-08 23:45 - 01-01-10 00:00</t>
        </r>
      </text>
    </comment>
    <comment ref="E157" authorId="0" shapeId="0">
      <text>
        <r>
          <rPr>
            <sz val="10"/>
            <rFont val="Arial"/>
            <family val="2"/>
          </rPr>
          <t>27.089,79
31-12-09 23:45 - 01-01-11 00:00</t>
        </r>
      </text>
    </comment>
    <comment ref="F157" authorId="0" shapeId="0">
      <text>
        <r>
          <rPr>
            <sz val="10"/>
            <rFont val="Arial"/>
            <family val="2"/>
          </rPr>
          <t>20.872,24
31-12-10 23:45 - 01-01-12 00:00</t>
        </r>
      </text>
    </comment>
    <comment ref="G157" authorId="0" shapeId="0">
      <text>
        <r>
          <rPr>
            <sz val="10"/>
            <rFont val="Arial"/>
            <family val="2"/>
          </rPr>
          <t>18.841,46
31-12-11 23:45 - 01-01-13 00:00</t>
        </r>
      </text>
    </comment>
    <comment ref="H157" authorId="0" shapeId="0">
      <text>
        <r>
          <rPr>
            <sz val="10"/>
            <rFont val="Arial"/>
            <family val="2"/>
          </rPr>
          <t>17.285,21
31-12-12 23:45 - 01-01-14 00:00</t>
        </r>
      </text>
    </comment>
    <comment ref="I157" authorId="0" shapeId="0">
      <text>
        <r>
          <rPr>
            <sz val="10"/>
            <rFont val="Arial"/>
            <family val="2"/>
          </rPr>
          <t>16.692,05
31-12-13 23:45 - 01-01-15 00:00</t>
        </r>
      </text>
    </comment>
    <comment ref="C158" authorId="0" shapeId="0">
      <text>
        <r>
          <rPr>
            <sz val="10"/>
            <rFont val="Arial"/>
            <family val="2"/>
          </rPr>
          <t>5.565,20 !
25-06-08 00:00 - 01-01-09 00:00</t>
        </r>
      </text>
    </comment>
    <comment ref="D158" authorId="0" shapeId="0">
      <text>
        <r>
          <rPr>
            <sz val="10"/>
            <rFont val="Arial"/>
            <family val="2"/>
          </rPr>
          <t>22.247,68
31-12-08 23:45 - 01-01-10 00:00</t>
        </r>
      </text>
    </comment>
    <comment ref="E158" authorId="0" shapeId="0">
      <text>
        <r>
          <rPr>
            <sz val="10"/>
            <rFont val="Arial"/>
            <family val="2"/>
          </rPr>
          <t>24.170,54
31-12-09 23:45 - 01-01-11 00:00</t>
        </r>
      </text>
    </comment>
    <comment ref="F158" authorId="0" shapeId="0">
      <text>
        <r>
          <rPr>
            <sz val="10"/>
            <rFont val="Arial"/>
            <family val="2"/>
          </rPr>
          <t>21.822,27
31-12-10 23:45 - 01-01-12 00:00</t>
        </r>
      </text>
    </comment>
    <comment ref="G158" authorId="0" shapeId="0">
      <text>
        <r>
          <rPr>
            <sz val="10"/>
            <rFont val="Arial"/>
            <family val="2"/>
          </rPr>
          <t>16.850,75
31-12-11 23:45 - 01-01-13 00:00</t>
        </r>
      </text>
    </comment>
    <comment ref="H158" authorId="0" shapeId="0">
      <text>
        <r>
          <rPr>
            <sz val="10"/>
            <rFont val="Arial"/>
            <family val="2"/>
          </rPr>
          <t>16.618,10
31-12-12 23:45 - 01-01-14 00:00</t>
        </r>
      </text>
    </comment>
    <comment ref="I158" authorId="0" shapeId="0">
      <text>
        <r>
          <rPr>
            <sz val="10"/>
            <rFont val="Arial"/>
            <family val="2"/>
          </rPr>
          <t>11.284,96
31-12-13 23:45 - 01-01-15 00:00</t>
        </r>
      </text>
    </comment>
    <comment ref="C159" authorId="0" shapeId="0">
      <text>
        <r>
          <rPr>
            <sz val="10"/>
            <rFont val="Arial"/>
            <family val="2"/>
          </rPr>
          <t>9.410,66 !
10-08-08 00:00 - 01-01-09 00:00</t>
        </r>
      </text>
    </comment>
    <comment ref="D159" authorId="0" shapeId="0">
      <text>
        <r>
          <rPr>
            <sz val="10"/>
            <rFont val="Arial"/>
            <family val="2"/>
          </rPr>
          <t>29.463,73
31-12-08 23:45 - 01-01-10 00:00</t>
        </r>
      </text>
    </comment>
    <comment ref="E159" authorId="0" shapeId="0">
      <text>
        <r>
          <rPr>
            <sz val="10"/>
            <rFont val="Arial"/>
            <family val="2"/>
          </rPr>
          <t>28.441,43
31-12-09 23:45 - 01-01-11 00:00</t>
        </r>
      </text>
    </comment>
    <comment ref="F159" authorId="0" shapeId="0">
      <text>
        <r>
          <rPr>
            <sz val="10"/>
            <rFont val="Arial"/>
            <family val="2"/>
          </rPr>
          <t>25.003,46
31-12-10 23:45 - 01-01-12 00:00</t>
        </r>
      </text>
    </comment>
    <comment ref="G159" authorId="0" shapeId="0">
      <text>
        <r>
          <rPr>
            <sz val="10"/>
            <rFont val="Arial"/>
            <family val="2"/>
          </rPr>
          <t>28.174,07
31-12-11 23:45 - 01-01-13 00:00</t>
        </r>
      </text>
    </comment>
    <comment ref="H159" authorId="0" shapeId="0">
      <text>
        <r>
          <rPr>
            <sz val="10"/>
            <rFont val="Arial"/>
            <family val="2"/>
          </rPr>
          <t>27.397,73
31-12-12 23:45 - 01-01-14 00:00</t>
        </r>
      </text>
    </comment>
    <comment ref="I159" authorId="0" shapeId="0">
      <text>
        <r>
          <rPr>
            <sz val="10"/>
            <rFont val="Arial"/>
            <family val="2"/>
          </rPr>
          <t>22.231,73
31-12-13 23:45 - 01-01-15 00:00</t>
        </r>
      </text>
    </comment>
    <comment ref="C160" authorId="0" shapeId="0">
      <text>
        <r>
          <rPr>
            <sz val="10"/>
            <rFont val="Arial"/>
            <family val="2"/>
          </rPr>
          <t>13.795,97 !
25-06-08 00:00 - 01-01-09 00:00</t>
        </r>
      </text>
    </comment>
    <comment ref="D160" authorId="0" shapeId="0">
      <text>
        <r>
          <rPr>
            <sz val="10"/>
            <rFont val="Arial"/>
            <family val="2"/>
          </rPr>
          <t>50.602,78
31-12-08 23:45 - 01-01-10 00:00</t>
        </r>
      </text>
    </comment>
    <comment ref="E160" authorId="0" shapeId="0">
      <text>
        <r>
          <rPr>
            <sz val="10"/>
            <rFont val="Arial"/>
            <family val="2"/>
          </rPr>
          <t>47.157,28
31-12-09 23:45 - 01-01-11 00:00</t>
        </r>
      </text>
    </comment>
    <comment ref="F160" authorId="0" shapeId="0">
      <text>
        <r>
          <rPr>
            <sz val="10"/>
            <rFont val="Arial"/>
            <family val="2"/>
          </rPr>
          <t>38.749,99
31-12-10 23:45 - 01-01-12 00:00</t>
        </r>
      </text>
    </comment>
    <comment ref="G160" authorId="0" shapeId="0">
      <text>
        <r>
          <rPr>
            <sz val="10"/>
            <rFont val="Arial"/>
            <family val="2"/>
          </rPr>
          <t>36.180,37
31-12-11 23:45 - 01-01-13 00:00</t>
        </r>
      </text>
    </comment>
    <comment ref="H160" authorId="0" shapeId="0">
      <text>
        <r>
          <rPr>
            <sz val="10"/>
            <rFont val="Arial"/>
            <family val="2"/>
          </rPr>
          <t>36.686,95
31-12-12 23:45 - 01-01-14 00:00</t>
        </r>
      </text>
    </comment>
    <comment ref="I160" authorId="0" shapeId="0">
      <text>
        <r>
          <rPr>
            <sz val="10"/>
            <rFont val="Arial"/>
            <family val="2"/>
          </rPr>
          <t>36.898,49
31-12-13 23:45 - 01-01-15 00:00</t>
        </r>
      </text>
    </comment>
    <comment ref="C161" authorId="0" shapeId="0">
      <text>
        <r>
          <rPr>
            <sz val="10"/>
            <rFont val="Arial"/>
            <family val="2"/>
          </rPr>
          <t>9.165,65 !
25-06-08 00:00 - 01-01-09 00:00</t>
        </r>
      </text>
    </comment>
    <comment ref="D161" authorId="0" shapeId="0">
      <text>
        <r>
          <rPr>
            <sz val="10"/>
            <rFont val="Arial"/>
            <family val="2"/>
          </rPr>
          <t>31.982,51
31-12-08 23:45 - 01-01-10 00:00</t>
        </r>
      </text>
    </comment>
    <comment ref="E161" authorId="0" shapeId="0">
      <text>
        <r>
          <rPr>
            <sz val="10"/>
            <rFont val="Arial"/>
            <family val="2"/>
          </rPr>
          <t>32.780,00
31-12-09 23:45 - 01-01-11 00:00</t>
        </r>
      </text>
    </comment>
    <comment ref="F161" authorId="0" shapeId="0">
      <text>
        <r>
          <rPr>
            <sz val="10"/>
            <rFont val="Arial"/>
            <family val="2"/>
          </rPr>
          <t>29.806,18
31-12-10 23:45 - 01-01-12 00:00</t>
        </r>
      </text>
    </comment>
    <comment ref="G161" authorId="0" shapeId="0">
      <text>
        <r>
          <rPr>
            <sz val="10"/>
            <rFont val="Arial"/>
            <family val="2"/>
          </rPr>
          <t>27.730,42
31-12-11 23:45 - 01-01-13 00:00</t>
        </r>
      </text>
    </comment>
    <comment ref="H161" authorId="0" shapeId="0">
      <text>
        <r>
          <rPr>
            <sz val="10"/>
            <rFont val="Arial"/>
            <family val="2"/>
          </rPr>
          <t>27.217,43
31-12-12 23:45 - 01-01-14 00:00</t>
        </r>
      </text>
    </comment>
    <comment ref="I161" authorId="0" shapeId="0">
      <text>
        <r>
          <rPr>
            <sz val="10"/>
            <rFont val="Arial"/>
            <family val="2"/>
          </rPr>
          <t>16.227,77
31-12-13 23:45 - 01-01-15 00:00</t>
        </r>
      </text>
    </comment>
    <comment ref="C162" authorId="0" shapeId="0">
      <text>
        <r>
          <rPr>
            <sz val="10"/>
            <rFont val="Arial"/>
            <family val="2"/>
          </rPr>
          <t>11.294,77 !
25-06-08 00:00 - 01-01-09 00:00</t>
        </r>
      </text>
    </comment>
    <comment ref="D162" authorId="0" shapeId="0">
      <text>
        <r>
          <rPr>
            <sz val="10"/>
            <rFont val="Arial"/>
            <family val="2"/>
          </rPr>
          <t>37.235,69
31-12-08 23:45 - 01-01-10 00:00</t>
        </r>
      </text>
    </comment>
    <comment ref="E162" authorId="0" shapeId="0">
      <text>
        <r>
          <rPr>
            <sz val="10"/>
            <rFont val="Arial"/>
            <family val="2"/>
          </rPr>
          <t>37.773,82
31-12-09 23:45 - 01-01-11 00:00</t>
        </r>
      </text>
    </comment>
    <comment ref="F162" authorId="0" shapeId="0">
      <text>
        <r>
          <rPr>
            <sz val="10"/>
            <rFont val="Arial"/>
            <family val="2"/>
          </rPr>
          <t>32.022,48
31-12-10 23:45 - 01-01-12 00:00</t>
        </r>
      </text>
    </comment>
    <comment ref="G162" authorId="0" shapeId="0">
      <text>
        <r>
          <rPr>
            <sz val="10"/>
            <rFont val="Arial"/>
            <family val="2"/>
          </rPr>
          <t>33.111,38
31-12-11 23:45 - 01-01-13 00:00</t>
        </r>
      </text>
    </comment>
    <comment ref="H162" authorId="0" shapeId="0">
      <text>
        <r>
          <rPr>
            <sz val="10"/>
            <rFont val="Arial"/>
            <family val="2"/>
          </rPr>
          <t>33.237,25
31-12-12 23:45 - 01-01-14 00:00</t>
        </r>
      </text>
    </comment>
    <comment ref="I162" authorId="0" shapeId="0">
      <text>
        <r>
          <rPr>
            <sz val="10"/>
            <rFont val="Arial"/>
            <family val="2"/>
          </rPr>
          <t>33.560,28
31-12-13 23:45 - 01-01-15 00:00</t>
        </r>
      </text>
    </comment>
    <comment ref="C163" authorId="0" shapeId="0">
      <text>
        <r>
          <rPr>
            <sz val="10"/>
            <rFont val="Arial"/>
            <family val="2"/>
          </rPr>
          <t>3.322,60 !
25-06-08 00:00 - 01-01-09 00:00</t>
        </r>
      </text>
    </comment>
    <comment ref="D163" authorId="0" shapeId="0">
      <text>
        <r>
          <rPr>
            <sz val="10"/>
            <rFont val="Arial"/>
            <family val="2"/>
          </rPr>
          <t>11.434,52
31-12-08 23:45 - 01-01-10 00:00</t>
        </r>
      </text>
    </comment>
    <comment ref="E163" authorId="0" shapeId="0">
      <text>
        <r>
          <rPr>
            <sz val="10"/>
            <rFont val="Arial"/>
            <family val="2"/>
          </rPr>
          <t>11.320,31
31-12-09 23:45 - 01-01-11 00:00</t>
        </r>
      </text>
    </comment>
    <comment ref="F163" authorId="0" shapeId="0">
      <text>
        <r>
          <rPr>
            <sz val="10"/>
            <rFont val="Arial"/>
            <family val="2"/>
          </rPr>
          <t>10.479,74
31-12-10 23:45 - 01-01-12 00:00</t>
        </r>
      </text>
    </comment>
    <comment ref="G163" authorId="0" shapeId="0">
      <text>
        <r>
          <rPr>
            <sz val="10"/>
            <rFont val="Arial"/>
            <family val="2"/>
          </rPr>
          <t>9.232,51
31-12-11 23:45 - 01-01-13 00:00</t>
        </r>
      </text>
    </comment>
    <comment ref="H163" authorId="0" shapeId="0">
      <text>
        <r>
          <rPr>
            <sz val="10"/>
            <rFont val="Arial"/>
            <family val="2"/>
          </rPr>
          <t>9.008,10
31-12-12 23:45 - 01-01-14 00:00</t>
        </r>
      </text>
    </comment>
    <comment ref="I163" authorId="0" shapeId="0">
      <text>
        <r>
          <rPr>
            <sz val="10"/>
            <rFont val="Arial"/>
            <family val="2"/>
          </rPr>
          <t>6.045,00
31-12-13 23:45 - 01-01-15 00:00</t>
        </r>
      </text>
    </comment>
    <comment ref="C164" authorId="0" shapeId="0">
      <text>
        <r>
          <rPr>
            <sz val="10"/>
            <rFont val="Arial"/>
            <family val="2"/>
          </rPr>
          <t>7.472,94 !
25-06-08 00:00 - 01-01-09 00:00</t>
        </r>
      </text>
    </comment>
    <comment ref="D164" authorId="0" shapeId="0">
      <text>
        <r>
          <rPr>
            <sz val="10"/>
            <rFont val="Arial"/>
            <family val="2"/>
          </rPr>
          <t>27.150,89
31-12-08 23:45 - 01-01-10 00:00</t>
        </r>
      </text>
    </comment>
    <comment ref="E164" authorId="0" shapeId="0">
      <text>
        <r>
          <rPr>
            <sz val="10"/>
            <rFont val="Arial"/>
            <family val="2"/>
          </rPr>
          <t>28.561,16
31-12-09 23:45 - 01-01-11 00:00</t>
        </r>
      </text>
    </comment>
    <comment ref="F164" authorId="0" shapeId="0">
      <text>
        <r>
          <rPr>
            <sz val="10"/>
            <rFont val="Arial"/>
            <family val="2"/>
          </rPr>
          <t>28.870,07
31-12-10 23:45 - 01-01-12 00:00</t>
        </r>
      </text>
    </comment>
    <comment ref="G164" authorId="0" shapeId="0">
      <text>
        <r>
          <rPr>
            <sz val="10"/>
            <rFont val="Arial"/>
            <family val="2"/>
          </rPr>
          <t>29.354,58
31-12-11 23:45 - 01-01-13 00:00</t>
        </r>
      </text>
    </comment>
    <comment ref="H164" authorId="0" shapeId="0">
      <text>
        <r>
          <rPr>
            <sz val="10"/>
            <rFont val="Arial"/>
            <family val="2"/>
          </rPr>
          <t>28.414,21
31-12-12 23:45 - 01-01-14 00:00</t>
        </r>
      </text>
    </comment>
    <comment ref="I164" authorId="0" shapeId="0">
      <text>
        <r>
          <rPr>
            <sz val="10"/>
            <rFont val="Arial"/>
            <family val="2"/>
          </rPr>
          <t>28.869,62
31-12-13 23:45 - 01-01-15 00:00</t>
        </r>
      </text>
    </comment>
    <comment ref="C165" authorId="0" shapeId="0">
      <text>
        <r>
          <rPr>
            <sz val="10"/>
            <rFont val="Arial"/>
            <family val="2"/>
          </rPr>
          <t>2.567,95 !
25-06-08 00:00 - 01-01-09 00:00</t>
        </r>
      </text>
    </comment>
    <comment ref="D165" authorId="0" shapeId="0">
      <text>
        <r>
          <rPr>
            <sz val="10"/>
            <rFont val="Arial"/>
            <family val="2"/>
          </rPr>
          <t>9.832,12
31-12-08 23:45 - 01-01-10 00:00</t>
        </r>
      </text>
    </comment>
    <comment ref="E165" authorId="0" shapeId="0">
      <text>
        <r>
          <rPr>
            <sz val="10"/>
            <rFont val="Arial"/>
            <family val="2"/>
          </rPr>
          <t>9.942,59
31-12-09 23:45 - 01-01-11 00:00</t>
        </r>
      </text>
    </comment>
    <comment ref="F165" authorId="0" shapeId="0">
      <text>
        <r>
          <rPr>
            <sz val="10"/>
            <rFont val="Arial"/>
            <family val="2"/>
          </rPr>
          <t>9.934,43
31-12-10 23:45 - 01-01-12 00:00</t>
        </r>
      </text>
    </comment>
    <comment ref="G165" authorId="0" shapeId="0">
      <text>
        <r>
          <rPr>
            <sz val="10"/>
            <rFont val="Arial"/>
            <family val="2"/>
          </rPr>
          <t>8.761,58
31-12-11 23:45 - 01-01-13 00:00</t>
        </r>
      </text>
    </comment>
    <comment ref="H165" authorId="0" shapeId="0">
      <text>
        <r>
          <rPr>
            <sz val="10"/>
            <rFont val="Arial"/>
            <family val="2"/>
          </rPr>
          <t>7.940,46
31-12-12 23:45 - 01-01-14 00:00</t>
        </r>
      </text>
    </comment>
    <comment ref="I165" authorId="0" shapeId="0">
      <text>
        <r>
          <rPr>
            <sz val="10"/>
            <rFont val="Arial"/>
            <family val="2"/>
          </rPr>
          <t>6.121,82
31-12-13 23:45 - 01-01-15 00:00</t>
        </r>
      </text>
    </comment>
    <comment ref="C166" authorId="0" shapeId="0">
      <text>
        <r>
          <rPr>
            <sz val="10"/>
            <rFont val="Arial"/>
            <family val="2"/>
          </rPr>
          <t>689,30 !
25-06-08 00:00 - 01-01-09 00:00</t>
        </r>
      </text>
    </comment>
    <comment ref="D166" authorId="0" shapeId="0">
      <text>
        <r>
          <rPr>
            <sz val="10"/>
            <rFont val="Arial"/>
            <family val="2"/>
          </rPr>
          <t>2.427,74
31-12-08 23:45 - 01-01-10 00:00</t>
        </r>
      </text>
    </comment>
    <comment ref="E166" authorId="0" shapeId="0">
      <text>
        <r>
          <rPr>
            <sz val="10"/>
            <rFont val="Arial"/>
            <family val="2"/>
          </rPr>
          <t>2.778,29
31-12-09 23:45 - 01-01-11 00:00</t>
        </r>
      </text>
    </comment>
    <comment ref="F166" authorId="0" shapeId="0">
      <text>
        <r>
          <rPr>
            <sz val="10"/>
            <rFont val="Arial"/>
            <family val="2"/>
          </rPr>
          <t>2.540,73
31-12-10 23:45 - 01-01-12 00:00</t>
        </r>
      </text>
    </comment>
    <comment ref="G166" authorId="0" shapeId="0">
      <text>
        <r>
          <rPr>
            <sz val="10"/>
            <rFont val="Arial"/>
            <family val="2"/>
          </rPr>
          <t>2.867,18
31-12-11 23:45 - 01-01-13 00:00</t>
        </r>
      </text>
    </comment>
    <comment ref="H166" authorId="0" shapeId="0">
      <text>
        <r>
          <rPr>
            <sz val="10"/>
            <rFont val="Arial"/>
            <family val="2"/>
          </rPr>
          <t>2.884,12
31-12-12 23:45 - 01-01-14 00:00</t>
        </r>
      </text>
    </comment>
    <comment ref="I166" authorId="0" shapeId="0">
      <text>
        <r>
          <rPr>
            <sz val="10"/>
            <rFont val="Arial"/>
            <family val="2"/>
          </rPr>
          <t>2.996,20
31-12-13 23:45 - 01-01-15 00:00</t>
        </r>
      </text>
    </comment>
    <comment ref="C167" authorId="0" shapeId="0">
      <text>
        <r>
          <rPr>
            <sz val="10"/>
            <rFont val="Arial"/>
            <family val="2"/>
          </rPr>
          <t>4.250,49 !
25-06-08 00:00 - 01-01-09 00:00</t>
        </r>
      </text>
    </comment>
    <comment ref="D167" authorId="0" shapeId="0">
      <text>
        <r>
          <rPr>
            <sz val="10"/>
            <rFont val="Arial"/>
            <family val="2"/>
          </rPr>
          <t>13.434,28
31-12-08 23:45 - 01-01-10 00:00</t>
        </r>
      </text>
    </comment>
    <comment ref="E167" authorId="0" shapeId="0">
      <text>
        <r>
          <rPr>
            <sz val="10"/>
            <rFont val="Arial"/>
            <family val="2"/>
          </rPr>
          <t>13.517,30
31-12-09 23:45 - 01-01-11 00:00</t>
        </r>
      </text>
    </comment>
    <comment ref="F167" authorId="0" shapeId="0">
      <text>
        <r>
          <rPr>
            <sz val="10"/>
            <rFont val="Arial"/>
            <family val="2"/>
          </rPr>
          <t>10.186,08
31-12-10 23:45 - 01-01-12 00:00</t>
        </r>
      </text>
    </comment>
    <comment ref="G167" authorId="0" shapeId="0">
      <text>
        <r>
          <rPr>
            <sz val="10"/>
            <rFont val="Arial"/>
            <family val="2"/>
          </rPr>
          <t>10.890,60
31-12-11 23:45 - 01-01-13 00:00</t>
        </r>
      </text>
    </comment>
    <comment ref="H167" authorId="0" shapeId="0">
      <text>
        <r>
          <rPr>
            <sz val="10"/>
            <rFont val="Arial"/>
            <family val="2"/>
          </rPr>
          <t>11.336,41
31-12-12 23:45 - 01-01-14 00:00</t>
        </r>
      </text>
    </comment>
    <comment ref="I167" authorId="0" shapeId="0">
      <text>
        <r>
          <rPr>
            <sz val="10"/>
            <rFont val="Arial"/>
            <family val="2"/>
          </rPr>
          <t>10.676,88
31-12-13 23:45 - 01-01-15 00:00</t>
        </r>
      </text>
    </comment>
    <comment ref="C168" authorId="0" shapeId="0">
      <text>
        <r>
          <rPr>
            <sz val="10"/>
            <rFont val="Arial"/>
            <family val="2"/>
          </rPr>
          <t>6.569,63 !
25-06-08 00:00 - 01-01-09 00:00</t>
        </r>
      </text>
    </comment>
    <comment ref="D168" authorId="0" shapeId="0">
      <text>
        <r>
          <rPr>
            <sz val="10"/>
            <rFont val="Arial"/>
            <family val="2"/>
          </rPr>
          <t>26.148,15
31-12-08 23:45 - 01-01-10 00:00</t>
        </r>
      </text>
    </comment>
    <comment ref="E168" authorId="0" shapeId="0">
      <text>
        <r>
          <rPr>
            <sz val="10"/>
            <rFont val="Arial"/>
            <family val="2"/>
          </rPr>
          <t>26.581,51
31-12-09 23:45 - 01-01-11 00:00</t>
        </r>
      </text>
    </comment>
    <comment ref="F168" authorId="0" shapeId="0">
      <text>
        <r>
          <rPr>
            <sz val="10"/>
            <rFont val="Arial"/>
            <family val="2"/>
          </rPr>
          <t>23.144,05
31-12-10 23:45 - 01-01-12 00:00</t>
        </r>
      </text>
    </comment>
    <comment ref="G168" authorId="0" shapeId="0">
      <text>
        <r>
          <rPr>
            <sz val="10"/>
            <rFont val="Arial"/>
            <family val="2"/>
          </rPr>
          <t>23.198,02
31-12-11 23:45 - 01-01-13 00:00</t>
        </r>
      </text>
    </comment>
    <comment ref="H168" authorId="0" shapeId="0">
      <text>
        <r>
          <rPr>
            <sz val="10"/>
            <rFont val="Arial"/>
            <family val="2"/>
          </rPr>
          <t>22.638,89
31-12-12 23:45 - 01-01-14 00:00</t>
        </r>
      </text>
    </comment>
    <comment ref="I168" authorId="0" shapeId="0">
      <text>
        <r>
          <rPr>
            <sz val="10"/>
            <rFont val="Arial"/>
            <family val="2"/>
          </rPr>
          <t>19.564,48
31-12-13 23:45 - 01-01-15 00:00</t>
        </r>
      </text>
    </comment>
    <comment ref="C169" authorId="0" shapeId="0">
      <text>
        <r>
          <rPr>
            <sz val="10"/>
            <rFont val="Arial"/>
            <family val="2"/>
          </rPr>
          <t>662,36 !
25-06-08 00:00 - 01-01-09 00:00</t>
        </r>
      </text>
    </comment>
    <comment ref="D169" authorId="0" shapeId="0">
      <text>
        <r>
          <rPr>
            <sz val="10"/>
            <rFont val="Arial"/>
            <family val="2"/>
          </rPr>
          <t>2.499,34
31-12-08 23:45 - 01-01-10 00:00</t>
        </r>
      </text>
    </comment>
    <comment ref="E169" authorId="0" shapeId="0">
      <text>
        <r>
          <rPr>
            <sz val="10"/>
            <rFont val="Arial"/>
            <family val="2"/>
          </rPr>
          <t>2.280,86
31-12-09 23:45 - 01-01-11 00:00</t>
        </r>
      </text>
    </comment>
    <comment ref="F169" authorId="0" shapeId="0">
      <text>
        <r>
          <rPr>
            <sz val="10"/>
            <rFont val="Arial"/>
            <family val="2"/>
          </rPr>
          <t>1.866,47
31-12-10 23:45 - 01-01-12 00:00</t>
        </r>
      </text>
    </comment>
    <comment ref="G169" authorId="0" shapeId="0">
      <text>
        <r>
          <rPr>
            <sz val="10"/>
            <rFont val="Arial"/>
            <family val="2"/>
          </rPr>
          <t>1.561,01
31-12-11 23:45 - 01-01-13 00:00</t>
        </r>
      </text>
    </comment>
    <comment ref="H169" authorId="0" shapeId="0">
      <text>
        <r>
          <rPr>
            <sz val="10"/>
            <rFont val="Arial"/>
            <family val="2"/>
          </rPr>
          <t>1.168,22
31-12-12 23:45 - 01-01-14 00:00</t>
        </r>
      </text>
    </comment>
    <comment ref="I169" authorId="0" shapeId="0">
      <text>
        <r>
          <rPr>
            <sz val="10"/>
            <rFont val="Arial"/>
            <family val="2"/>
          </rPr>
          <t>1.537,33
31-12-13 23:45 - 01-01-15 00:00</t>
        </r>
      </text>
    </comment>
    <comment ref="C170" authorId="0" shapeId="0">
      <text>
        <r>
          <rPr>
            <sz val="10"/>
            <rFont val="Arial"/>
            <family val="2"/>
          </rPr>
          <t>1.464,19 !
25-06-08 00:00 - 20-01-09 00:15</t>
        </r>
      </text>
    </comment>
    <comment ref="D170" authorId="0" shapeId="0">
      <text>
        <r>
          <rPr>
            <sz val="10"/>
            <rFont val="Arial"/>
            <family val="2"/>
          </rPr>
          <t>11.819,19
30-12-08 00:00 - 01-01-10 00:00</t>
        </r>
      </text>
    </comment>
    <comment ref="E170" authorId="0" shapeId="0">
      <text>
        <r>
          <rPr>
            <sz val="10"/>
            <rFont val="Arial"/>
            <family val="2"/>
          </rPr>
          <t>16.134,70
31-12-09 23:45 - 01-01-11 00:00</t>
        </r>
      </text>
    </comment>
    <comment ref="F170" authorId="0" shapeId="0">
      <text>
        <r>
          <rPr>
            <sz val="10"/>
            <rFont val="Arial"/>
            <family val="2"/>
          </rPr>
          <t>14.328,12
31-12-10 23:45 - 01-01-12 00:00</t>
        </r>
      </text>
    </comment>
    <comment ref="G170" authorId="0" shapeId="0">
      <text>
        <r>
          <rPr>
            <sz val="10"/>
            <rFont val="Arial"/>
            <family val="2"/>
          </rPr>
          <t>15.838,69
31-12-11 23:45 - 01-01-13 00:00</t>
        </r>
      </text>
    </comment>
    <comment ref="H170" authorId="0" shapeId="0">
      <text>
        <r>
          <rPr>
            <sz val="10"/>
            <rFont val="Arial"/>
            <family val="2"/>
          </rPr>
          <t>15.100,47
31-12-12 23:45 - 01-01-14 00:00</t>
        </r>
      </text>
    </comment>
    <comment ref="I170" authorId="0" shapeId="0">
      <text>
        <r>
          <rPr>
            <sz val="10"/>
            <rFont val="Arial"/>
            <family val="2"/>
          </rPr>
          <t>15.990,38
31-12-13 23:45 - 01-01-15 00:00</t>
        </r>
      </text>
    </comment>
    <comment ref="C171" authorId="0" shapeId="0">
      <text>
        <r>
          <rPr>
            <sz val="10"/>
            <rFont val="Arial"/>
            <family val="2"/>
          </rPr>
          <t>13.384,99 !
25-06-08 00:00 - 01-01-09 00:00</t>
        </r>
      </text>
    </comment>
    <comment ref="D171" authorId="0" shapeId="0">
      <text>
        <r>
          <rPr>
            <sz val="10"/>
            <rFont val="Arial"/>
            <family val="2"/>
          </rPr>
          <t>40.177,68
31-12-08 23:45 - 01-01-10 00:00</t>
        </r>
      </text>
    </comment>
    <comment ref="E171" authorId="0" shapeId="0">
      <text>
        <r>
          <rPr>
            <sz val="10"/>
            <rFont val="Arial"/>
            <family val="2"/>
          </rPr>
          <t>38.805,65
31-12-09 23:45 - 01-01-11 00:00</t>
        </r>
      </text>
    </comment>
    <comment ref="F171" authorId="0" shapeId="0">
      <text>
        <r>
          <rPr>
            <sz val="10"/>
            <rFont val="Arial"/>
            <family val="2"/>
          </rPr>
          <t>40.197,44
31-12-10 23:45 - 01-01-12 00:00</t>
        </r>
      </text>
    </comment>
    <comment ref="G171" authorId="0" shapeId="0">
      <text>
        <r>
          <rPr>
            <sz val="10"/>
            <rFont val="Arial"/>
            <family val="2"/>
          </rPr>
          <t>38.246,00
31-12-11 23:45 - 01-01-13 00:00</t>
        </r>
      </text>
    </comment>
    <comment ref="H171" authorId="0" shapeId="0">
      <text>
        <r>
          <rPr>
            <sz val="10"/>
            <rFont val="Arial"/>
            <family val="2"/>
          </rPr>
          <t>36.549,57
31-12-12 23:45 - 01-01-14 00:00</t>
        </r>
      </text>
    </comment>
    <comment ref="I171" authorId="0" shapeId="0">
      <text>
        <r>
          <rPr>
            <sz val="10"/>
            <rFont val="Arial"/>
            <family val="2"/>
          </rPr>
          <t>32.008,00
31-12-13 23:45 - 01-01-15 00:00</t>
        </r>
      </text>
    </comment>
    <comment ref="C172" authorId="0" shapeId="0">
      <text>
        <r>
          <rPr>
            <sz val="10"/>
            <rFont val="Arial"/>
            <family val="2"/>
          </rPr>
          <t>9.701,17 !
25-06-08 00:00 - 01-01-09 00:00</t>
        </r>
      </text>
    </comment>
    <comment ref="D172" authorId="0" shapeId="0">
      <text>
        <r>
          <rPr>
            <sz val="10"/>
            <rFont val="Arial"/>
            <family val="2"/>
          </rPr>
          <t>37.998,67
31-12-08 23:45 - 01-01-10 00:00</t>
        </r>
      </text>
    </comment>
    <comment ref="E172" authorId="0" shapeId="0">
      <text>
        <r>
          <rPr>
            <sz val="10"/>
            <rFont val="Arial"/>
            <family val="2"/>
          </rPr>
          <t>39.131,18
31-12-09 23:45 - 01-01-11 00:00</t>
        </r>
      </text>
    </comment>
    <comment ref="F172" authorId="0" shapeId="0">
      <text>
        <r>
          <rPr>
            <sz val="10"/>
            <rFont val="Arial"/>
            <family val="2"/>
          </rPr>
          <t>39.681,02
31-12-10 23:45 - 01-01-12 00:00</t>
        </r>
      </text>
    </comment>
    <comment ref="G172" authorId="0" shapeId="0">
      <text>
        <r>
          <rPr>
            <sz val="10"/>
            <rFont val="Arial"/>
            <family val="2"/>
          </rPr>
          <t>39.638,74
31-12-11 23:45 - 01-01-13 00:00</t>
        </r>
      </text>
    </comment>
    <comment ref="H172" authorId="0" shapeId="0">
      <text>
        <r>
          <rPr>
            <sz val="10"/>
            <rFont val="Arial"/>
            <family val="2"/>
          </rPr>
          <t>38.393,58
31-12-12 23:45 - 01-01-14 00:00</t>
        </r>
      </text>
    </comment>
    <comment ref="I172" authorId="0" shapeId="0">
      <text>
        <r>
          <rPr>
            <sz val="10"/>
            <rFont val="Arial"/>
            <family val="2"/>
          </rPr>
          <t>39.200,93
31-12-13 23:45 - 01-01-15 00:00</t>
        </r>
      </text>
    </comment>
    <comment ref="C173" authorId="0" shapeId="0">
      <text>
        <r>
          <rPr>
            <sz val="10"/>
            <rFont val="Arial"/>
            <family val="2"/>
          </rPr>
          <t>3.613,03 !
25-06-08 00:00 - 01-01-09 00:00</t>
        </r>
      </text>
    </comment>
    <comment ref="D173" authorId="0" shapeId="0">
      <text>
        <r>
          <rPr>
            <sz val="10"/>
            <rFont val="Arial"/>
            <family val="2"/>
          </rPr>
          <t>14.458,83
31-12-08 23:45 - 01-01-10 00:00</t>
        </r>
      </text>
    </comment>
    <comment ref="E173" authorId="0" shapeId="0">
      <text>
        <r>
          <rPr>
            <sz val="10"/>
            <rFont val="Arial"/>
            <family val="2"/>
          </rPr>
          <t>15.234,99
31-12-09 23:45 - 01-01-11 00:00</t>
        </r>
      </text>
    </comment>
    <comment ref="F173" authorId="0" shapeId="0">
      <text>
        <r>
          <rPr>
            <sz val="10"/>
            <rFont val="Arial"/>
            <family val="2"/>
          </rPr>
          <t>12.599,13
31-12-10 23:45 - 01-01-12 00:00</t>
        </r>
      </text>
    </comment>
    <comment ref="G173" authorId="0" shapeId="0">
      <text>
        <r>
          <rPr>
            <sz val="10"/>
            <rFont val="Arial"/>
            <family val="2"/>
          </rPr>
          <t>11.314,18
31-12-11 23:45 - 01-01-13 00:00</t>
        </r>
      </text>
    </comment>
    <comment ref="H173" authorId="0" shapeId="0">
      <text>
        <r>
          <rPr>
            <sz val="10"/>
            <rFont val="Arial"/>
            <family val="2"/>
          </rPr>
          <t>10.716,59
31-12-12 23:45 - 01-01-14 00:00</t>
        </r>
      </text>
    </comment>
    <comment ref="I173" authorId="0" shapeId="0">
      <text>
        <r>
          <rPr>
            <sz val="10"/>
            <rFont val="Arial"/>
            <family val="2"/>
          </rPr>
          <t>10.513,90
31-12-13 23:45 - 01-01-15 00:00</t>
        </r>
      </text>
    </comment>
    <comment ref="C174" authorId="0" shapeId="0">
      <text>
        <r>
          <rPr>
            <sz val="10"/>
            <rFont val="Arial"/>
            <family val="2"/>
          </rPr>
          <t>4.881,56 !
25-06-08 00:00 - 01-01-09 00:00</t>
        </r>
      </text>
    </comment>
    <comment ref="D174" authorId="0" shapeId="0">
      <text>
        <r>
          <rPr>
            <sz val="10"/>
            <rFont val="Arial"/>
            <family val="2"/>
          </rPr>
          <t>18.683,67
31-12-08 23:45 - 01-01-10 00:00</t>
        </r>
      </text>
    </comment>
    <comment ref="E174" authorId="0" shapeId="0">
      <text>
        <r>
          <rPr>
            <sz val="10"/>
            <rFont val="Arial"/>
            <family val="2"/>
          </rPr>
          <t>14.873,26
31-12-09 23:45 - 01-01-11 00:00</t>
        </r>
      </text>
    </comment>
    <comment ref="F174" authorId="0" shapeId="0">
      <text>
        <r>
          <rPr>
            <sz val="10"/>
            <rFont val="Arial"/>
            <family val="2"/>
          </rPr>
          <t>11.335,78
31-12-10 23:45 - 01-01-12 00:00</t>
        </r>
      </text>
    </comment>
    <comment ref="G174" authorId="0" shapeId="0">
      <text>
        <r>
          <rPr>
            <sz val="10"/>
            <rFont val="Arial"/>
            <family val="2"/>
          </rPr>
          <t>10.292,62
31-12-11 23:45 - 01-01-13 00:00</t>
        </r>
      </text>
    </comment>
    <comment ref="H174" authorId="0" shapeId="0">
      <text>
        <r>
          <rPr>
            <sz val="10"/>
            <rFont val="Arial"/>
            <family val="2"/>
          </rPr>
          <t>10.499,52
31-12-12 23:45 - 01-01-14 00:00</t>
        </r>
      </text>
    </comment>
    <comment ref="I174" authorId="0" shapeId="0">
      <text>
        <r>
          <rPr>
            <sz val="10"/>
            <rFont val="Arial"/>
            <family val="2"/>
          </rPr>
          <t>10.489,72
31-12-13 23:45 - 01-01-15 00:00</t>
        </r>
      </text>
    </comment>
    <comment ref="C175" authorId="0" shapeId="0">
      <text>
        <r>
          <rPr>
            <sz val="10"/>
            <rFont val="Arial"/>
            <family val="2"/>
          </rPr>
          <t>4.168,63 !
25-06-08 00:00 - 01-01-09 00:00</t>
        </r>
      </text>
    </comment>
    <comment ref="D175" authorId="0" shapeId="0">
      <text>
        <r>
          <rPr>
            <sz val="10"/>
            <rFont val="Arial"/>
            <family val="2"/>
          </rPr>
          <t>16.663,34
31-12-08 23:45 - 01-01-10 00:00</t>
        </r>
      </text>
    </comment>
    <comment ref="E175" authorId="0" shapeId="0">
      <text>
        <r>
          <rPr>
            <sz val="10"/>
            <rFont val="Arial"/>
            <family val="2"/>
          </rPr>
          <t>17.294,32
31-12-09 23:45 - 01-01-11 00:00</t>
        </r>
      </text>
    </comment>
    <comment ref="F175" authorId="0" shapeId="0">
      <text>
        <r>
          <rPr>
            <sz val="10"/>
            <rFont val="Arial"/>
            <family val="2"/>
          </rPr>
          <t>13.822,15
31-12-10 23:45 - 01-01-12 00:00</t>
        </r>
      </text>
    </comment>
    <comment ref="G175" authorId="0" shapeId="0">
      <text>
        <r>
          <rPr>
            <sz val="10"/>
            <rFont val="Arial"/>
            <family val="2"/>
          </rPr>
          <t>13.642,26
31-12-11 23:45 - 01-01-13 00:00</t>
        </r>
      </text>
    </comment>
    <comment ref="H175" authorId="0" shapeId="0">
      <text>
        <r>
          <rPr>
            <sz val="10"/>
            <rFont val="Arial"/>
            <family val="2"/>
          </rPr>
          <t>13.493,95
31-12-12 23:45 - 01-01-14 00:00</t>
        </r>
      </text>
    </comment>
    <comment ref="I175" authorId="0" shapeId="0">
      <text>
        <r>
          <rPr>
            <sz val="10"/>
            <rFont val="Arial"/>
            <family val="2"/>
          </rPr>
          <t>13.821,57
31-12-13 23:45 - 01-01-15 00:00</t>
        </r>
      </text>
    </comment>
    <comment ref="C176" authorId="0" shapeId="0">
      <text>
        <r>
          <rPr>
            <sz val="10"/>
            <rFont val="Arial"/>
            <family val="2"/>
          </rPr>
          <t>2.872,72 !
25-06-08 00:00 - 01-01-09 00:00</t>
        </r>
      </text>
    </comment>
    <comment ref="D176" authorId="0" shapeId="0">
      <text>
        <r>
          <rPr>
            <sz val="10"/>
            <rFont val="Arial"/>
            <family val="2"/>
          </rPr>
          <t>11.230,60
31-12-08 23:45 - 01-01-10 00:00</t>
        </r>
      </text>
    </comment>
    <comment ref="E176" authorId="0" shapeId="0">
      <text>
        <r>
          <rPr>
            <sz val="10"/>
            <rFont val="Arial"/>
            <family val="2"/>
          </rPr>
          <t>10.896,22
31-12-09 23:45 - 01-01-11 00:00</t>
        </r>
      </text>
    </comment>
    <comment ref="F176" authorId="0" shapeId="0">
      <text>
        <r>
          <rPr>
            <sz val="10"/>
            <rFont val="Arial"/>
            <family val="2"/>
          </rPr>
          <t>9.072,48
31-12-10 23:45 - 01-01-12 00:00</t>
        </r>
      </text>
    </comment>
    <comment ref="G176" authorId="0" shapeId="0">
      <text>
        <r>
          <rPr>
            <sz val="10"/>
            <rFont val="Arial"/>
            <family val="2"/>
          </rPr>
          <t>8.757,54
31-12-11 23:45 - 01-01-13 00:00</t>
        </r>
      </text>
    </comment>
    <comment ref="H176" authorId="0" shapeId="0">
      <text>
        <r>
          <rPr>
            <sz val="10"/>
            <rFont val="Arial"/>
            <family val="2"/>
          </rPr>
          <t>8.749,60
31-12-12 23:45 - 01-01-14 00:00</t>
        </r>
      </text>
    </comment>
    <comment ref="I176" authorId="0" shapeId="0">
      <text>
        <r>
          <rPr>
            <sz val="10"/>
            <rFont val="Arial"/>
            <family val="2"/>
          </rPr>
          <t>7.965,14
31-12-13 23:45 - 01-01-15 00:00</t>
        </r>
      </text>
    </comment>
    <comment ref="D177" authorId="0" shapeId="0">
      <text>
        <r>
          <rPr>
            <sz val="10"/>
            <rFont val="Arial"/>
            <family val="2"/>
          </rPr>
          <t>4.641,31 !
03-10-09 00:00 - 01-01-10 00:00</t>
        </r>
      </text>
    </comment>
    <comment ref="E177" authorId="0" shapeId="0">
      <text>
        <r>
          <rPr>
            <sz val="10"/>
            <rFont val="Arial"/>
            <family val="2"/>
          </rPr>
          <t>17.030,81
31-12-09 23:45 - 01-01-11 00:00</t>
        </r>
      </text>
    </comment>
    <comment ref="F177" authorId="0" shapeId="0">
      <text>
        <r>
          <rPr>
            <sz val="10"/>
            <rFont val="Arial"/>
            <family val="2"/>
          </rPr>
          <t>16.555,22
31-12-10 23:45 - 01-01-12 00:00</t>
        </r>
      </text>
    </comment>
    <comment ref="G177" authorId="0" shapeId="0">
      <text>
        <r>
          <rPr>
            <sz val="10"/>
            <rFont val="Arial"/>
            <family val="2"/>
          </rPr>
          <t>15.932,31
31-12-11 23:45 - 01-01-13 00:00</t>
        </r>
      </text>
    </comment>
    <comment ref="H177" authorId="0" shapeId="0">
      <text>
        <r>
          <rPr>
            <sz val="10"/>
            <rFont val="Arial"/>
            <family val="2"/>
          </rPr>
          <t>15.491,82
31-12-12 23:45 - 01-01-14 00:00</t>
        </r>
      </text>
    </comment>
    <comment ref="I177" authorId="0" shapeId="0">
      <text>
        <r>
          <rPr>
            <sz val="10"/>
            <rFont val="Arial"/>
            <family val="2"/>
          </rPr>
          <t>11.984,08
31-12-13 23:45 - 01-01-15 00:00</t>
        </r>
      </text>
    </comment>
    <comment ref="C178" authorId="0" shapeId="0">
      <text>
        <r>
          <rPr>
            <sz val="10"/>
            <rFont val="Arial"/>
            <family val="2"/>
          </rPr>
          <t>1.522,99 !
25-06-08 00:00 - 01-01-09 00:00</t>
        </r>
      </text>
    </comment>
    <comment ref="D178" authorId="0" shapeId="0">
      <text>
        <r>
          <rPr>
            <sz val="10"/>
            <rFont val="Arial"/>
            <family val="2"/>
          </rPr>
          <t>6.906,82
31-12-08 23:45 - 01-01-10 00:00</t>
        </r>
      </text>
    </comment>
    <comment ref="E178" authorId="0" shapeId="0">
      <text>
        <r>
          <rPr>
            <sz val="10"/>
            <rFont val="Arial"/>
            <family val="2"/>
          </rPr>
          <t>6.954,04
31-12-09 23:45 - 01-01-11 00:00</t>
        </r>
      </text>
    </comment>
    <comment ref="F178" authorId="0" shapeId="0">
      <text>
        <r>
          <rPr>
            <sz val="10"/>
            <rFont val="Arial"/>
            <family val="2"/>
          </rPr>
          <t>6.805,96
31-12-10 23:45 - 01-01-12 00:00</t>
        </r>
      </text>
    </comment>
    <comment ref="G178" authorId="0" shapeId="0">
      <text>
        <r>
          <rPr>
            <sz val="10"/>
            <rFont val="Arial"/>
            <family val="2"/>
          </rPr>
          <t>6.177,53
31-12-11 23:45 - 01-01-13 00:00</t>
        </r>
      </text>
    </comment>
    <comment ref="H178" authorId="0" shapeId="0">
      <text>
        <r>
          <rPr>
            <sz val="10"/>
            <rFont val="Arial"/>
            <family val="2"/>
          </rPr>
          <t>6.031,37
31-12-12 23:45 - 01-01-14 00:00</t>
        </r>
      </text>
    </comment>
    <comment ref="I178" authorId="0" shapeId="0">
      <text>
        <r>
          <rPr>
            <sz val="10"/>
            <rFont val="Arial"/>
            <family val="2"/>
          </rPr>
          <t>6.491,81
31-12-13 23:45 - 01-01-15 00:00</t>
        </r>
      </text>
    </comment>
    <comment ref="C179" authorId="0" shapeId="0">
      <text>
        <r>
          <rPr>
            <sz val="10"/>
            <rFont val="Arial"/>
            <family val="2"/>
          </rPr>
          <t>4.097,23 !
25-06-08 00:00 - 01-01-09 00:00</t>
        </r>
      </text>
    </comment>
    <comment ref="D179" authorId="0" shapeId="0">
      <text>
        <r>
          <rPr>
            <sz val="10"/>
            <rFont val="Arial"/>
            <family val="2"/>
          </rPr>
          <t>15.767,76
31-12-08 23:45 - 01-01-10 00:00</t>
        </r>
      </text>
    </comment>
    <comment ref="E179" authorId="0" shapeId="0">
      <text>
        <r>
          <rPr>
            <sz val="10"/>
            <rFont val="Arial"/>
            <family val="2"/>
          </rPr>
          <t>14.300,99
31-12-09 23:45 - 01-01-11 00:00</t>
        </r>
      </text>
    </comment>
    <comment ref="F179" authorId="0" shapeId="0">
      <text>
        <r>
          <rPr>
            <sz val="10"/>
            <rFont val="Arial"/>
            <family val="2"/>
          </rPr>
          <t>11.246,97
31-12-10 23:45 - 01-01-12 00:00</t>
        </r>
      </text>
    </comment>
    <comment ref="G179" authorId="0" shapeId="0">
      <text>
        <r>
          <rPr>
            <sz val="10"/>
            <rFont val="Arial"/>
            <family val="2"/>
          </rPr>
          <t>11.174,40
31-12-11 23:45 - 01-01-13 00:00</t>
        </r>
      </text>
    </comment>
    <comment ref="H179" authorId="0" shapeId="0">
      <text>
        <r>
          <rPr>
            <sz val="10"/>
            <rFont val="Arial"/>
            <family val="2"/>
          </rPr>
          <t>11.032,23
31-12-12 23:45 - 01-01-14 00:00</t>
        </r>
      </text>
    </comment>
    <comment ref="I179" authorId="0" shapeId="0">
      <text>
        <r>
          <rPr>
            <sz val="10"/>
            <rFont val="Arial"/>
            <family val="2"/>
          </rPr>
          <t>10.822,97
31-12-13 23:45 - 01-01-15 00:00</t>
        </r>
      </text>
    </comment>
    <comment ref="C180" authorId="0" shapeId="0">
      <text>
        <r>
          <rPr>
            <sz val="10"/>
            <rFont val="Arial"/>
            <family val="2"/>
          </rPr>
          <t>1.113,48 !
25-06-08 00:00 - 01-01-09 00:00</t>
        </r>
      </text>
    </comment>
    <comment ref="D180" authorId="0" shapeId="0">
      <text>
        <r>
          <rPr>
            <sz val="10"/>
            <rFont val="Arial"/>
            <family val="2"/>
          </rPr>
          <t>4.355,41
31-12-08 23:45 - 01-01-10 00:00</t>
        </r>
      </text>
    </comment>
    <comment ref="E180" authorId="0" shapeId="0">
      <text>
        <r>
          <rPr>
            <sz val="10"/>
            <rFont val="Arial"/>
            <family val="2"/>
          </rPr>
          <t>4.243,04
31-12-09 23:45 - 01-01-11 00:00</t>
        </r>
      </text>
    </comment>
    <comment ref="F180" authorId="0" shapeId="0">
      <text>
        <r>
          <rPr>
            <sz val="10"/>
            <rFont val="Arial"/>
            <family val="2"/>
          </rPr>
          <t>4.222,79
31-12-10 23:45 - 01-01-12 00:00</t>
        </r>
      </text>
    </comment>
    <comment ref="G180" authorId="0" shapeId="0">
      <text>
        <r>
          <rPr>
            <sz val="10"/>
            <rFont val="Arial"/>
            <family val="2"/>
          </rPr>
          <t>4.885,88
31-12-11 23:45 - 01-01-13 00:00</t>
        </r>
      </text>
    </comment>
    <comment ref="H180" authorId="0" shapeId="0">
      <text>
        <r>
          <rPr>
            <sz val="10"/>
            <rFont val="Arial"/>
            <family val="2"/>
          </rPr>
          <t>4.429,36
31-12-12 23:45 - 01-01-14 00:00</t>
        </r>
      </text>
    </comment>
    <comment ref="I180" authorId="0" shapeId="0">
      <text>
        <r>
          <rPr>
            <sz val="10"/>
            <rFont val="Arial"/>
            <family val="2"/>
          </rPr>
          <t>4.489,23
31-12-13 23:45 - 01-01-15 00:00</t>
        </r>
      </text>
    </comment>
    <comment ref="C181" authorId="0" shapeId="0">
      <text>
        <r>
          <rPr>
            <sz val="10"/>
            <rFont val="Arial"/>
            <family val="2"/>
          </rPr>
          <t>5.458,21 !
25-06-08 00:00 - 01-01-09 00:00</t>
        </r>
      </text>
    </comment>
    <comment ref="D181" authorId="0" shapeId="0">
      <text>
        <r>
          <rPr>
            <sz val="10"/>
            <rFont val="Arial"/>
            <family val="2"/>
          </rPr>
          <t>21.602,36
31-12-08 23:45 - 01-01-10 00:00</t>
        </r>
      </text>
    </comment>
    <comment ref="E181" authorId="0" shapeId="0">
      <text>
        <r>
          <rPr>
            <sz val="10"/>
            <rFont val="Arial"/>
            <family val="2"/>
          </rPr>
          <t>22.073,60
31-12-09 23:45 - 01-01-11 00:00</t>
        </r>
      </text>
    </comment>
    <comment ref="F181" authorId="0" shapeId="0">
      <text>
        <r>
          <rPr>
            <sz val="10"/>
            <rFont val="Arial"/>
            <family val="2"/>
          </rPr>
          <t>13.722,02
31-12-10 23:45 - 01-01-12 00:00</t>
        </r>
      </text>
    </comment>
    <comment ref="G181" authorId="0" shapeId="0">
      <text>
        <r>
          <rPr>
            <sz val="10"/>
            <rFont val="Arial"/>
            <family val="2"/>
          </rPr>
          <t>9.917,75
31-12-11 23:45 - 01-01-13 00:00</t>
        </r>
      </text>
    </comment>
    <comment ref="H181" authorId="0" shapeId="0">
      <text>
        <r>
          <rPr>
            <sz val="10"/>
            <rFont val="Arial"/>
            <family val="2"/>
          </rPr>
          <t>9.408,03
31-12-12 23:45 - 01-01-14 00:00</t>
        </r>
      </text>
    </comment>
    <comment ref="I181" authorId="0" shapeId="0">
      <text>
        <r>
          <rPr>
            <sz val="10"/>
            <rFont val="Arial"/>
            <family val="2"/>
          </rPr>
          <t>9.784,05
31-12-13 23:45 - 01-01-15 00:00</t>
        </r>
      </text>
    </comment>
    <comment ref="C182" authorId="0" shapeId="0">
      <text>
        <r>
          <rPr>
            <sz val="10"/>
            <rFont val="Arial"/>
            <family val="2"/>
          </rPr>
          <t>4.741,65 !
25-06-08 00:00 - 01-01-09 00:00</t>
        </r>
      </text>
    </comment>
    <comment ref="D182" authorId="0" shapeId="0">
      <text>
        <r>
          <rPr>
            <sz val="10"/>
            <rFont val="Arial"/>
            <family val="2"/>
          </rPr>
          <t>18.601,85
31-12-08 23:45 - 01-01-10 00:00</t>
        </r>
      </text>
    </comment>
    <comment ref="E182" authorId="0" shapeId="0">
      <text>
        <r>
          <rPr>
            <sz val="10"/>
            <rFont val="Arial"/>
            <family val="2"/>
          </rPr>
          <t>20.289,18
31-12-09 23:45 - 01-01-11 00:00</t>
        </r>
      </text>
    </comment>
    <comment ref="F182" authorId="0" shapeId="0">
      <text>
        <r>
          <rPr>
            <sz val="10"/>
            <rFont val="Arial"/>
            <family val="2"/>
          </rPr>
          <t>19.547,15
31-12-10 23:45 - 01-01-12 00:00</t>
        </r>
      </text>
    </comment>
    <comment ref="G182" authorId="0" shapeId="0">
      <text>
        <r>
          <rPr>
            <sz val="10"/>
            <rFont val="Arial"/>
            <family val="2"/>
          </rPr>
          <t>19.086,18
31-12-11 23:45 - 01-01-13 00:00</t>
        </r>
      </text>
    </comment>
    <comment ref="H182" authorId="0" shapeId="0">
      <text>
        <r>
          <rPr>
            <sz val="10"/>
            <rFont val="Arial"/>
            <family val="2"/>
          </rPr>
          <t>18.548,31
31-12-12 23:45 - 01-01-14 00:00</t>
        </r>
      </text>
    </comment>
    <comment ref="I182" authorId="0" shapeId="0">
      <text>
        <r>
          <rPr>
            <sz val="10"/>
            <rFont val="Arial"/>
            <family val="2"/>
          </rPr>
          <t>17.971,26
31-12-13 23:45 - 01-01-15 00:00</t>
        </r>
      </text>
    </comment>
    <comment ref="C183" authorId="0" shapeId="0">
      <text>
        <r>
          <rPr>
            <sz val="10"/>
            <rFont val="Arial"/>
            <family val="2"/>
          </rPr>
          <t>5.580,28 !
25-06-08 00:00 - 01-01-09 00:00</t>
        </r>
      </text>
    </comment>
    <comment ref="D183" authorId="0" shapeId="0">
      <text>
        <r>
          <rPr>
            <sz val="10"/>
            <rFont val="Arial"/>
            <family val="2"/>
          </rPr>
          <t>15.151,30
31-12-08 23:45 - 01-01-10 00:00</t>
        </r>
      </text>
    </comment>
    <comment ref="E183" authorId="0" shapeId="0">
      <text>
        <r>
          <rPr>
            <sz val="10"/>
            <rFont val="Arial"/>
            <family val="2"/>
          </rPr>
          <t>14.820,81
31-12-09 23:45 - 01-01-11 00:00</t>
        </r>
      </text>
    </comment>
    <comment ref="F183" authorId="0" shapeId="0">
      <text>
        <r>
          <rPr>
            <sz val="10"/>
            <rFont val="Arial"/>
            <family val="2"/>
          </rPr>
          <t>14.510,29
31-12-10 23:45 - 01-01-12 00:00</t>
        </r>
      </text>
    </comment>
    <comment ref="G183" authorId="0" shapeId="0">
      <text>
        <r>
          <rPr>
            <sz val="10"/>
            <rFont val="Arial"/>
            <family val="2"/>
          </rPr>
          <t>14.706,35
31-12-11 23:45 - 01-01-13 00:00</t>
        </r>
      </text>
    </comment>
    <comment ref="H183" authorId="0" shapeId="0">
      <text>
        <r>
          <rPr>
            <sz val="10"/>
            <rFont val="Arial"/>
            <family val="2"/>
          </rPr>
          <t>13.536,71
31-12-12 23:45 - 02-01-14 00:15</t>
        </r>
      </text>
    </comment>
    <comment ref="I183" authorId="0" shapeId="0">
      <text>
        <r>
          <rPr>
            <sz val="10"/>
            <rFont val="Arial"/>
            <family val="2"/>
          </rPr>
          <t>10.051,32
29-12-13 00:00 - 01-01-15 00:00</t>
        </r>
      </text>
    </comment>
    <comment ref="C184" authorId="0" shapeId="0">
      <text>
        <r>
          <rPr>
            <sz val="10"/>
            <rFont val="Arial"/>
            <family val="2"/>
          </rPr>
          <t>2.747,16 !
27-06-08 00:00 - 01-01-09 00:00</t>
        </r>
      </text>
    </comment>
    <comment ref="D184" authorId="0" shapeId="0">
      <text>
        <r>
          <rPr>
            <sz val="10"/>
            <rFont val="Arial"/>
            <family val="2"/>
          </rPr>
          <t>8.642,15
31-12-08 23:45 - 01-01-10 00:00</t>
        </r>
      </text>
    </comment>
    <comment ref="E184" authorId="0" shapeId="0">
      <text>
        <r>
          <rPr>
            <sz val="10"/>
            <rFont val="Arial"/>
            <family val="2"/>
          </rPr>
          <t>8.337,22
31-12-09 23:45 - 01-01-11 00:00</t>
        </r>
      </text>
    </comment>
    <comment ref="F184" authorId="0" shapeId="0">
      <text>
        <r>
          <rPr>
            <sz val="10"/>
            <rFont val="Arial"/>
            <family val="2"/>
          </rPr>
          <t>8.481,47
31-12-10 23:45 - 01-01-12 00:00</t>
        </r>
      </text>
    </comment>
    <comment ref="G184" authorId="0" shapeId="0">
      <text>
        <r>
          <rPr>
            <sz val="10"/>
            <rFont val="Arial"/>
            <family val="2"/>
          </rPr>
          <t>8.217,07
31-12-11 23:45 - 01-01-13 00:00</t>
        </r>
      </text>
    </comment>
    <comment ref="H184" authorId="0" shapeId="0">
      <text>
        <r>
          <rPr>
            <sz val="10"/>
            <rFont val="Arial"/>
            <family val="2"/>
          </rPr>
          <t>8.129,91
31-12-12 23:45 - 01-01-14 00:00</t>
        </r>
      </text>
    </comment>
    <comment ref="I184" authorId="0" shapeId="0">
      <text>
        <r>
          <rPr>
            <sz val="10"/>
            <rFont val="Arial"/>
            <family val="2"/>
          </rPr>
          <t>8.033,00
31-12-13 23:45 - 01-01-15 00:00</t>
        </r>
      </text>
    </comment>
    <comment ref="D185" authorId="0" shapeId="0">
      <text>
        <r>
          <rPr>
            <sz val="10"/>
            <rFont val="Arial"/>
            <family val="2"/>
          </rPr>
          <t>34.866,87 !
02-03-09 00:00 - 01-01-10 00:00</t>
        </r>
      </text>
    </comment>
    <comment ref="E185" authorId="0" shapeId="0">
      <text>
        <r>
          <rPr>
            <sz val="10"/>
            <rFont val="Arial"/>
            <family val="2"/>
          </rPr>
          <t>49.571,58
31-12-09 23:45 - 01-01-11 00:00</t>
        </r>
      </text>
    </comment>
    <comment ref="F185" authorId="0" shapeId="0">
      <text>
        <r>
          <rPr>
            <sz val="10"/>
            <rFont val="Arial"/>
            <family val="2"/>
          </rPr>
          <t>50.517,05
31-12-10 23:45 - 01-01-12 00:00</t>
        </r>
      </text>
    </comment>
    <comment ref="G185" authorId="0" shapeId="0">
      <text>
        <r>
          <rPr>
            <sz val="10"/>
            <rFont val="Arial"/>
            <family val="2"/>
          </rPr>
          <t>49.775,84
31-12-11 23:45 - 01-01-13 00:00</t>
        </r>
      </text>
    </comment>
    <comment ref="H185" authorId="0" shapeId="0">
      <text>
        <r>
          <rPr>
            <sz val="10"/>
            <rFont val="Arial"/>
            <family val="2"/>
          </rPr>
          <t>44.419,87
31-12-12 23:45 - 01-01-14 00:00</t>
        </r>
      </text>
    </comment>
    <comment ref="I185" authorId="0" shapeId="0">
      <text>
        <r>
          <rPr>
            <sz val="10"/>
            <rFont val="Arial"/>
            <family val="2"/>
          </rPr>
          <t>45.067,02
31-12-13 23:45 - 01-01-15 00:00</t>
        </r>
      </text>
    </comment>
    <comment ref="C186" authorId="0" shapeId="0">
      <text>
        <r>
          <rPr>
            <sz val="10"/>
            <rFont val="Arial"/>
            <family val="2"/>
          </rPr>
          <t>1.230,17 !
25-06-08 00:00 - 01-01-09 00:00</t>
        </r>
      </text>
    </comment>
    <comment ref="D186" authorId="0" shapeId="0">
      <text>
        <r>
          <rPr>
            <sz val="10"/>
            <rFont val="Arial"/>
            <family val="2"/>
          </rPr>
          <t>4.447,99
31-12-08 23:45 - 01-01-10 00:00</t>
        </r>
      </text>
    </comment>
    <comment ref="E186" authorId="0" shapeId="0">
      <text>
        <r>
          <rPr>
            <sz val="10"/>
            <rFont val="Arial"/>
            <family val="2"/>
          </rPr>
          <t>4.541,58
31-12-09 23:45 - 01-01-11 00:00</t>
        </r>
      </text>
    </comment>
    <comment ref="F186" authorId="0" shapeId="0">
      <text>
        <r>
          <rPr>
            <sz val="10"/>
            <rFont val="Arial"/>
            <family val="2"/>
          </rPr>
          <t>4.520,93
31-12-10 23:45 - 01-01-12 00:00</t>
        </r>
      </text>
    </comment>
    <comment ref="G186" authorId="0" shapeId="0">
      <text>
        <r>
          <rPr>
            <sz val="10"/>
            <rFont val="Arial"/>
            <family val="2"/>
          </rPr>
          <t>4.629,13
31-12-11 23:45 - 01-01-13 00:00</t>
        </r>
      </text>
    </comment>
    <comment ref="H186" authorId="0" shapeId="0">
      <text>
        <r>
          <rPr>
            <sz val="10"/>
            <rFont val="Arial"/>
            <family val="2"/>
          </rPr>
          <t>4.657,66
31-12-12 23:45 - 01-01-14 00:00</t>
        </r>
      </text>
    </comment>
    <comment ref="I186" authorId="0" shapeId="0">
      <text>
        <r>
          <rPr>
            <sz val="10"/>
            <rFont val="Arial"/>
            <family val="2"/>
          </rPr>
          <t>4.692,76
31-12-13 23:45 - 01-01-15 00:00</t>
        </r>
      </text>
    </comment>
    <comment ref="C187" authorId="0" shapeId="0">
      <text>
        <r>
          <rPr>
            <sz val="10"/>
            <rFont val="Arial"/>
            <family val="2"/>
          </rPr>
          <t>2.813,35 !
26-06-08 00:00 - 01-01-09 00:00</t>
        </r>
      </text>
    </comment>
    <comment ref="D187" authorId="0" shapeId="0">
      <text>
        <r>
          <rPr>
            <sz val="10"/>
            <rFont val="Arial"/>
            <family val="2"/>
          </rPr>
          <t>8.635,64
31-12-08 23:45 - 01-01-10 00:00</t>
        </r>
      </text>
    </comment>
    <comment ref="E187" authorId="0" shapeId="0">
      <text>
        <r>
          <rPr>
            <sz val="10"/>
            <rFont val="Arial"/>
            <family val="2"/>
          </rPr>
          <t>8.805,27
31-12-09 23:45 - 01-01-11 00:00</t>
        </r>
      </text>
    </comment>
    <comment ref="F187" authorId="0" shapeId="0">
      <text>
        <r>
          <rPr>
            <sz val="10"/>
            <rFont val="Arial"/>
            <family val="2"/>
          </rPr>
          <t>9.233,50
31-12-10 23:45 - 01-01-12 00:00</t>
        </r>
      </text>
    </comment>
    <comment ref="G187" authorId="0" shapeId="0">
      <text>
        <r>
          <rPr>
            <sz val="10"/>
            <rFont val="Arial"/>
            <family val="2"/>
          </rPr>
          <t>5.515,72
31-12-11 23:45 - 01-01-13 00:00</t>
        </r>
      </text>
    </comment>
    <comment ref="H187" authorId="0" shapeId="0">
      <text>
        <r>
          <rPr>
            <sz val="10"/>
            <rFont val="Arial"/>
            <family val="2"/>
          </rPr>
          <t>7.064,46
31-12-12 23:45 - 01-01-14 00:00</t>
        </r>
      </text>
    </comment>
    <comment ref="I187" authorId="0" shapeId="0">
      <text>
        <r>
          <rPr>
            <sz val="10"/>
            <rFont val="Arial"/>
            <family val="2"/>
          </rPr>
          <t>7.122,91
31-12-13 23:45 - 01-01-15 00:00</t>
        </r>
      </text>
    </comment>
    <comment ref="C188" authorId="0" shapeId="0">
      <text>
        <r>
          <rPr>
            <sz val="10"/>
            <rFont val="Arial"/>
            <family val="2"/>
          </rPr>
          <t>7.812,54 !
25-06-08 00:00 - 01-01-09 00:00</t>
        </r>
      </text>
    </comment>
    <comment ref="D188" authorId="0" shapeId="0">
      <text>
        <r>
          <rPr>
            <sz val="10"/>
            <rFont val="Arial"/>
            <family val="2"/>
          </rPr>
          <t>33.422,14
31-12-08 23:45 - 01-01-10 00:00</t>
        </r>
      </text>
    </comment>
    <comment ref="E188" authorId="0" shapeId="0">
      <text>
        <r>
          <rPr>
            <sz val="10"/>
            <rFont val="Arial"/>
            <family val="2"/>
          </rPr>
          <t>35.829,70
31-12-09 23:45 - 01-01-11 00:00</t>
        </r>
      </text>
    </comment>
    <comment ref="F188" authorId="0" shapeId="0">
      <text>
        <r>
          <rPr>
            <sz val="10"/>
            <rFont val="Arial"/>
            <family val="2"/>
          </rPr>
          <t>31.871,21
31-12-10 23:45 - 01-01-12 00:00</t>
        </r>
      </text>
    </comment>
    <comment ref="G188" authorId="0" shapeId="0">
      <text>
        <r>
          <rPr>
            <sz val="10"/>
            <rFont val="Arial"/>
            <family val="2"/>
          </rPr>
          <t>34.017,97
31-12-11 23:45 - 01-01-13 00:00</t>
        </r>
      </text>
    </comment>
    <comment ref="H188" authorId="0" shapeId="0">
      <text>
        <r>
          <rPr>
            <sz val="10"/>
            <rFont val="Arial"/>
            <family val="2"/>
          </rPr>
          <t>29.215,93
31-12-12 23:45 - 01-01-14 00:00</t>
        </r>
      </text>
    </comment>
    <comment ref="I188" authorId="0" shapeId="0">
      <text>
        <r>
          <rPr>
            <sz val="10"/>
            <rFont val="Arial"/>
            <family val="2"/>
          </rPr>
          <t>23.622,08
31-12-13 23:45 - 01-01-15 00:00</t>
        </r>
      </text>
    </comment>
    <comment ref="C189" authorId="0" shapeId="0">
      <text>
        <r>
          <rPr>
            <sz val="10"/>
            <rFont val="Arial"/>
            <family val="2"/>
          </rPr>
          <t>3.927,90 !
25-06-08 00:00 - 01-01-09 00:00</t>
        </r>
      </text>
    </comment>
    <comment ref="D189" authorId="0" shapeId="0">
      <text>
        <r>
          <rPr>
            <sz val="10"/>
            <rFont val="Arial"/>
            <family val="2"/>
          </rPr>
          <t>15.022,05
31-12-08 23:45 - 01-01-10 00:00</t>
        </r>
      </text>
    </comment>
    <comment ref="E189" authorId="0" shapeId="0">
      <text>
        <r>
          <rPr>
            <sz val="10"/>
            <rFont val="Arial"/>
            <family val="2"/>
          </rPr>
          <t>15.823,60
31-12-09 23:45 - 01-01-11 00:00</t>
        </r>
      </text>
    </comment>
    <comment ref="F189" authorId="0" shapeId="0">
      <text>
        <r>
          <rPr>
            <sz val="10"/>
            <rFont val="Arial"/>
            <family val="2"/>
          </rPr>
          <t>15.493,62
31-12-10 23:45 - 01-01-12 00:00</t>
        </r>
      </text>
    </comment>
    <comment ref="G189" authorId="0" shapeId="0">
      <text>
        <r>
          <rPr>
            <sz val="10"/>
            <rFont val="Arial"/>
            <family val="2"/>
          </rPr>
          <t>12.287,36
31-12-11 23:45 - 01-01-13 00:00</t>
        </r>
      </text>
    </comment>
    <comment ref="H189" authorId="0" shapeId="0">
      <text>
        <r>
          <rPr>
            <sz val="10"/>
            <rFont val="Arial"/>
            <family val="2"/>
          </rPr>
          <t>14.025,01
31-12-12 23:45 - 01-01-14 00:00</t>
        </r>
      </text>
    </comment>
    <comment ref="I189" authorId="0" shapeId="0">
      <text>
        <r>
          <rPr>
            <sz val="10"/>
            <rFont val="Arial"/>
            <family val="2"/>
          </rPr>
          <t>15.166,19
31-12-13 23:45 - 01-01-15 00:00</t>
        </r>
      </text>
    </comment>
    <comment ref="C190" authorId="0" shapeId="0">
      <text>
        <r>
          <rPr>
            <sz val="10"/>
            <rFont val="Arial"/>
            <family val="2"/>
          </rPr>
          <t>1.459,61 !
25-06-08 00:00 - 01-01-09 00:00</t>
        </r>
      </text>
    </comment>
    <comment ref="D190" authorId="0" shapeId="0">
      <text>
        <r>
          <rPr>
            <sz val="10"/>
            <rFont val="Arial"/>
            <family val="2"/>
          </rPr>
          <t>4.564,84
31-12-08 23:45 - 01-01-10 00:00</t>
        </r>
      </text>
    </comment>
    <comment ref="E190" authorId="0" shapeId="0">
      <text>
        <r>
          <rPr>
            <sz val="10"/>
            <rFont val="Arial"/>
            <family val="2"/>
          </rPr>
          <t>4.294,11
31-12-09 23:45 - 01-01-11 00:00</t>
        </r>
      </text>
    </comment>
    <comment ref="F190" authorId="0" shapeId="0">
      <text>
        <r>
          <rPr>
            <sz val="10"/>
            <rFont val="Arial"/>
            <family val="2"/>
          </rPr>
          <t>5.392,73
31-12-10 23:45 - 01-01-12 00:00</t>
        </r>
      </text>
    </comment>
    <comment ref="G190" authorId="0" shapeId="0">
      <text>
        <r>
          <rPr>
            <sz val="10"/>
            <rFont val="Arial"/>
            <family val="2"/>
          </rPr>
          <t>5.889,49
31-12-11 23:45 - 01-01-13 00:00</t>
        </r>
      </text>
    </comment>
    <comment ref="H190" authorId="0" shapeId="0">
      <text>
        <r>
          <rPr>
            <sz val="10"/>
            <rFont val="Arial"/>
            <family val="2"/>
          </rPr>
          <t>6.199,50
31-12-12 23:45 - 01-01-14 00:00</t>
        </r>
      </text>
    </comment>
    <comment ref="I190" authorId="0" shapeId="0">
      <text>
        <r>
          <rPr>
            <sz val="10"/>
            <rFont val="Arial"/>
            <family val="2"/>
          </rPr>
          <t>5.580,30
31-12-13 23:45 - 01-01-15 00:00</t>
        </r>
      </text>
    </comment>
    <comment ref="C191" authorId="0" shapeId="0">
      <text>
        <r>
          <rPr>
            <sz val="10"/>
            <rFont val="Arial"/>
            <family val="2"/>
          </rPr>
          <t>3.809,83 !
25-06-08 00:00 - 01-01-09 00:00</t>
        </r>
      </text>
    </comment>
    <comment ref="D191" authorId="0" shapeId="0">
      <text>
        <r>
          <rPr>
            <sz val="10"/>
            <rFont val="Arial"/>
            <family val="2"/>
          </rPr>
          <t>13.930,18
31-12-08 23:45 - 01-01-10 00:00</t>
        </r>
      </text>
    </comment>
    <comment ref="E191" authorId="0" shapeId="0">
      <text>
        <r>
          <rPr>
            <sz val="10"/>
            <rFont val="Arial"/>
            <family val="2"/>
          </rPr>
          <t>14.742,25
31-12-09 23:45 - 01-01-11 00:00</t>
        </r>
      </text>
    </comment>
    <comment ref="F191" authorId="0" shapeId="0">
      <text>
        <r>
          <rPr>
            <sz val="10"/>
            <rFont val="Arial"/>
            <family val="2"/>
          </rPr>
          <t>13.051,22
31-12-10 23:45 - 01-01-12 00:00</t>
        </r>
      </text>
    </comment>
    <comment ref="G191" authorId="0" shapeId="0">
      <text>
        <r>
          <rPr>
            <sz val="10"/>
            <rFont val="Arial"/>
            <family val="2"/>
          </rPr>
          <t>14.089,17
31-12-11 23:45 - 01-01-13 00:00</t>
        </r>
      </text>
    </comment>
    <comment ref="H191" authorId="0" shapeId="0">
      <text>
        <r>
          <rPr>
            <sz val="10"/>
            <rFont val="Arial"/>
            <family val="2"/>
          </rPr>
          <t>13.296,26
31-12-12 23:45 - 01-01-14 00:00</t>
        </r>
      </text>
    </comment>
    <comment ref="I191" authorId="0" shapeId="0">
      <text>
        <r>
          <rPr>
            <sz val="10"/>
            <rFont val="Arial"/>
            <family val="2"/>
          </rPr>
          <t>14.055,83
31-12-13 23:45 - 01-01-15 00:00</t>
        </r>
      </text>
    </comment>
    <comment ref="C192" authorId="0" shapeId="0">
      <text>
        <r>
          <rPr>
            <sz val="10"/>
            <rFont val="Arial"/>
            <family val="2"/>
          </rPr>
          <t>4.307,57 !
25-06-08 00:00 - 01-01-09 00:00</t>
        </r>
      </text>
    </comment>
    <comment ref="D192" authorId="0" shapeId="0">
      <text>
        <r>
          <rPr>
            <sz val="10"/>
            <rFont val="Arial"/>
            <family val="2"/>
          </rPr>
          <t>14.969,98
31-12-08 23:45 - 01-01-10 00:00</t>
        </r>
      </text>
    </comment>
    <comment ref="E192" authorId="0" shapeId="0">
      <text>
        <r>
          <rPr>
            <sz val="10"/>
            <rFont val="Arial"/>
            <family val="2"/>
          </rPr>
          <t>13.694,13
31-12-09 23:45 - 01-01-11 00:00</t>
        </r>
      </text>
    </comment>
    <comment ref="F192" authorId="0" shapeId="0">
      <text>
        <r>
          <rPr>
            <sz val="10"/>
            <rFont val="Arial"/>
            <family val="2"/>
          </rPr>
          <t>11.761,34
31-12-10 23:45 - 01-01-12 00:00</t>
        </r>
      </text>
    </comment>
    <comment ref="G192" authorId="0" shapeId="0">
      <text>
        <r>
          <rPr>
            <sz val="10"/>
            <rFont val="Arial"/>
            <family val="2"/>
          </rPr>
          <t>11.450,86
31-12-11 23:45 - 01-01-13 00:00</t>
        </r>
      </text>
    </comment>
    <comment ref="H192" authorId="0" shapeId="0">
      <text>
        <r>
          <rPr>
            <sz val="10"/>
            <rFont val="Arial"/>
            <family val="2"/>
          </rPr>
          <t>9.853,45
31-12-12 23:45 - 01-01-14 00:00</t>
        </r>
      </text>
    </comment>
    <comment ref="I192" authorId="0" shapeId="0">
      <text>
        <r>
          <rPr>
            <sz val="10"/>
            <rFont val="Arial"/>
            <family val="2"/>
          </rPr>
          <t>9.735,93
31-12-13 23:45 - 01-01-15 00:00</t>
        </r>
      </text>
    </comment>
    <comment ref="C193" authorId="0" shapeId="0">
      <text>
        <r>
          <rPr>
            <sz val="10"/>
            <rFont val="Arial"/>
            <family val="2"/>
          </rPr>
          <t>1.501,93 !
25-06-08 00:00 - 01-01-09 00:00</t>
        </r>
      </text>
    </comment>
    <comment ref="D193" authorId="0" shapeId="0">
      <text>
        <r>
          <rPr>
            <sz val="10"/>
            <rFont val="Arial"/>
            <family val="2"/>
          </rPr>
          <t>6.053,73
31-12-08 23:45 - 01-01-10 00:00</t>
        </r>
      </text>
    </comment>
    <comment ref="E193" authorId="0" shapeId="0">
      <text>
        <r>
          <rPr>
            <sz val="10"/>
            <rFont val="Arial"/>
            <family val="2"/>
          </rPr>
          <t>6.199,67
31-12-09 23:45 - 01-01-11 00:00</t>
        </r>
      </text>
    </comment>
    <comment ref="F193" authorId="0" shapeId="0">
      <text>
        <r>
          <rPr>
            <sz val="10"/>
            <rFont val="Arial"/>
            <family val="2"/>
          </rPr>
          <t>5.985,10
31-12-10 23:45 - 01-01-12 00:00</t>
        </r>
      </text>
    </comment>
    <comment ref="G193" authorId="0" shapeId="0">
      <text>
        <r>
          <rPr>
            <sz val="10"/>
            <rFont val="Arial"/>
            <family val="2"/>
          </rPr>
          <t>5.352,11
31-12-11 23:45 - 01-01-13 00:00</t>
        </r>
      </text>
    </comment>
    <comment ref="H193" authorId="0" shapeId="0">
      <text>
        <r>
          <rPr>
            <sz val="10"/>
            <rFont val="Arial"/>
            <family val="2"/>
          </rPr>
          <t>5.023,21
31-12-12 23:45 - 01-01-14 00:00</t>
        </r>
      </text>
    </comment>
    <comment ref="I193" authorId="0" shapeId="0">
      <text>
        <r>
          <rPr>
            <sz val="10"/>
            <rFont val="Arial"/>
            <family val="2"/>
          </rPr>
          <t>4.345,97
31-12-13 23:45 - 01-01-15 00:00</t>
        </r>
      </text>
    </comment>
    <comment ref="C194" authorId="0" shapeId="0">
      <text>
        <r>
          <rPr>
            <sz val="10"/>
            <rFont val="Arial"/>
            <family val="2"/>
          </rPr>
          <t>2.469,29 !
26-06-08 00:00 - 01-01-09 00:00</t>
        </r>
      </text>
    </comment>
    <comment ref="D194" authorId="0" shapeId="0">
      <text>
        <r>
          <rPr>
            <sz val="10"/>
            <rFont val="Arial"/>
            <family val="2"/>
          </rPr>
          <t>14.354,67
31-12-08 23:45 - 01-01-10 00:00</t>
        </r>
      </text>
    </comment>
    <comment ref="E194" authorId="0" shapeId="0">
      <text>
        <r>
          <rPr>
            <sz val="10"/>
            <rFont val="Arial"/>
            <family val="2"/>
          </rPr>
          <t>14.544,89
31-12-09 23:45 - 01-01-11 00:00</t>
        </r>
      </text>
    </comment>
    <comment ref="F194" authorId="0" shapeId="0">
      <text>
        <r>
          <rPr>
            <sz val="10"/>
            <rFont val="Arial"/>
            <family val="2"/>
          </rPr>
          <t>13.741,45
31-12-10 23:45 - 01-01-12 00:00</t>
        </r>
      </text>
    </comment>
    <comment ref="G194" authorId="0" shapeId="0">
      <text>
        <r>
          <rPr>
            <sz val="10"/>
            <rFont val="Arial"/>
            <family val="2"/>
          </rPr>
          <t>11.760,18
31-12-11 23:45 - 01-01-13 00:00</t>
        </r>
      </text>
    </comment>
    <comment ref="H194" authorId="0" shapeId="0">
      <text>
        <r>
          <rPr>
            <sz val="10"/>
            <rFont val="Arial"/>
            <family val="2"/>
          </rPr>
          <t>8.692,31
31-12-12 23:45 - 01-01-14 00:00</t>
        </r>
      </text>
    </comment>
    <comment ref="I194" authorId="0" shapeId="0">
      <text>
        <r>
          <rPr>
            <sz val="10"/>
            <rFont val="Arial"/>
            <family val="2"/>
          </rPr>
          <t>11.689,67
31-12-13 23:45 - 01-01-15 00:00</t>
        </r>
      </text>
    </comment>
    <comment ref="C195" authorId="0" shapeId="0">
      <text>
        <r>
          <rPr>
            <sz val="10"/>
            <rFont val="Arial"/>
            <family val="2"/>
          </rPr>
          <t>618,94 !
23-11-08 00:00 - 04-01-09 00:15</t>
        </r>
      </text>
    </comment>
    <comment ref="D195" authorId="0" shapeId="0">
      <text>
        <r>
          <rPr>
            <sz val="10"/>
            <rFont val="Arial"/>
            <family val="2"/>
          </rPr>
          <t>6.469,31
31-12-08 00:00 - 01-01-10 00:00</t>
        </r>
      </text>
    </comment>
    <comment ref="E195" authorId="0" shapeId="0">
      <text>
        <r>
          <rPr>
            <sz val="10"/>
            <rFont val="Arial"/>
            <family val="2"/>
          </rPr>
          <t>8.177,20
31-12-09 23:45 - 01-01-11 00:00</t>
        </r>
      </text>
    </comment>
    <comment ref="F195" authorId="0" shapeId="0">
      <text>
        <r>
          <rPr>
            <sz val="10"/>
            <rFont val="Arial"/>
            <family val="2"/>
          </rPr>
          <t>7.237,01
31-12-10 23:45 - 01-01-12 00:00</t>
        </r>
      </text>
    </comment>
    <comment ref="G195" authorId="0" shapeId="0">
      <text>
        <r>
          <rPr>
            <sz val="10"/>
            <rFont val="Arial"/>
            <family val="2"/>
          </rPr>
          <t>6.808,86
31-12-11 23:45 - 01-01-13 00:00</t>
        </r>
      </text>
    </comment>
    <comment ref="H195" authorId="0" shapeId="0">
      <text>
        <r>
          <rPr>
            <sz val="10"/>
            <rFont val="Arial"/>
            <family val="2"/>
          </rPr>
          <t>6.674,96
31-12-12 23:45 - 01-01-14 00:00</t>
        </r>
      </text>
    </comment>
    <comment ref="I195" authorId="0" shapeId="0">
      <text>
        <r>
          <rPr>
            <sz val="10"/>
            <rFont val="Arial"/>
            <family val="2"/>
          </rPr>
          <t>3.060,47
31-12-13 23:45 - 01-01-15 00:00</t>
        </r>
      </text>
    </comment>
    <comment ref="C196" authorId="0" shapeId="0">
      <text>
        <r>
          <rPr>
            <sz val="10"/>
            <rFont val="Arial"/>
            <family val="2"/>
          </rPr>
          <t>1.827,85 !
25-06-08 00:00 - 01-01-09 00:00</t>
        </r>
      </text>
    </comment>
    <comment ref="D196" authorId="0" shapeId="0">
      <text>
        <r>
          <rPr>
            <sz val="10"/>
            <rFont val="Arial"/>
            <family val="2"/>
          </rPr>
          <t>7.741,72
31-12-08 23:45 - 01-01-10 00:00</t>
        </r>
      </text>
    </comment>
    <comment ref="E196" authorId="0" shapeId="0">
      <text>
        <r>
          <rPr>
            <sz val="10"/>
            <rFont val="Arial"/>
            <family val="2"/>
          </rPr>
          <t>6.943,78
31-12-09 23:45 - 01-01-11 00:00</t>
        </r>
      </text>
    </comment>
    <comment ref="F196" authorId="0" shapeId="0">
      <text>
        <r>
          <rPr>
            <sz val="10"/>
            <rFont val="Arial"/>
            <family val="2"/>
          </rPr>
          <t>6.517,56
31-12-10 23:45 - 01-01-12 00:00</t>
        </r>
      </text>
    </comment>
    <comment ref="G196" authorId="0" shapeId="0">
      <text>
        <r>
          <rPr>
            <sz val="10"/>
            <rFont val="Arial"/>
            <family val="2"/>
          </rPr>
          <t>8.267,28
31-12-11 23:45 - 01-01-13 00:00</t>
        </r>
      </text>
    </comment>
    <comment ref="H196" authorId="0" shapeId="0">
      <text>
        <r>
          <rPr>
            <sz val="10"/>
            <rFont val="Arial"/>
            <family val="2"/>
          </rPr>
          <t>6.656,44
31-12-12 23:45 - 01-01-14 00:00</t>
        </r>
      </text>
    </comment>
    <comment ref="I196" authorId="0" shapeId="0">
      <text>
        <r>
          <rPr>
            <sz val="10"/>
            <rFont val="Arial"/>
            <family val="2"/>
          </rPr>
          <t>7.335,72
31-12-13 23:45 - 01-01-15 00:00</t>
        </r>
      </text>
    </comment>
    <comment ref="E197" authorId="0" shapeId="0">
      <text>
        <r>
          <rPr>
            <sz val="10"/>
            <rFont val="Arial"/>
            <family val="2"/>
          </rPr>
          <t>7.179,39 !
21-02-10 00:00 - 01-01-11 00:00</t>
        </r>
      </text>
    </comment>
    <comment ref="F197" authorId="0" shapeId="0">
      <text>
        <r>
          <rPr>
            <sz val="10"/>
            <rFont val="Arial"/>
            <family val="2"/>
          </rPr>
          <t>9.533,24
31-12-10 23:45 - 01-01-12 00:00</t>
        </r>
      </text>
    </comment>
    <comment ref="G197" authorId="0" shapeId="0">
      <text>
        <r>
          <rPr>
            <sz val="10"/>
            <rFont val="Arial"/>
            <family val="2"/>
          </rPr>
          <t>9.498,74
31-12-11 23:45 - 01-01-13 00:00</t>
        </r>
      </text>
    </comment>
    <comment ref="H197" authorId="0" shapeId="0">
      <text>
        <r>
          <rPr>
            <sz val="10"/>
            <rFont val="Arial"/>
            <family val="2"/>
          </rPr>
          <t>9.389,69
31-12-12 23:45 - 01-01-14 00:00</t>
        </r>
      </text>
    </comment>
    <comment ref="I197" authorId="0" shapeId="0">
      <text>
        <r>
          <rPr>
            <sz val="10"/>
            <rFont val="Arial"/>
            <family val="2"/>
          </rPr>
          <t>9.203,68
31-12-13 23:45 - 01-01-15 00:00</t>
        </r>
      </text>
    </comment>
    <comment ref="C198" authorId="0" shapeId="0">
      <text>
        <r>
          <rPr>
            <sz val="10"/>
            <rFont val="Arial"/>
            <family val="2"/>
          </rPr>
          <t>2.533,24 !
25-06-08 00:00 - 01-01-09 00:00</t>
        </r>
      </text>
    </comment>
    <comment ref="D198" authorId="0" shapeId="0">
      <text>
        <r>
          <rPr>
            <sz val="10"/>
            <rFont val="Arial"/>
            <family val="2"/>
          </rPr>
          <t>10.697,72
31-12-08 23:45 - 01-01-10 00:00</t>
        </r>
      </text>
    </comment>
    <comment ref="E198" authorId="0" shapeId="0">
      <text>
        <r>
          <rPr>
            <sz val="10"/>
            <rFont val="Arial"/>
            <family val="2"/>
          </rPr>
          <t>10.168,65
31-12-09 23:45 - 01-01-11 00:00</t>
        </r>
      </text>
    </comment>
    <comment ref="F198" authorId="0" shapeId="0">
      <text>
        <r>
          <rPr>
            <sz val="10"/>
            <rFont val="Arial"/>
            <family val="2"/>
          </rPr>
          <t>7.338,29
31-12-10 23:45 - 01-01-12 00:00</t>
        </r>
      </text>
    </comment>
    <comment ref="G198" authorId="0" shapeId="0">
      <text>
        <r>
          <rPr>
            <sz val="10"/>
            <rFont val="Arial"/>
            <family val="2"/>
          </rPr>
          <t>8.473,92
31-12-11 23:45 - 01-01-13 00:00</t>
        </r>
      </text>
    </comment>
    <comment ref="H198" authorId="0" shapeId="0">
      <text>
        <r>
          <rPr>
            <sz val="10"/>
            <rFont val="Arial"/>
            <family val="2"/>
          </rPr>
          <t>8.249,52
31-12-12 23:45 - 01-01-14 00:00</t>
        </r>
      </text>
    </comment>
    <comment ref="I198" authorId="0" shapeId="0">
      <text>
        <r>
          <rPr>
            <sz val="10"/>
            <rFont val="Arial"/>
            <family val="2"/>
          </rPr>
          <t>7.818,94
31-12-13 23:45 - 01-01-15 00:00</t>
        </r>
      </text>
    </comment>
    <comment ref="C199" authorId="0" shapeId="0">
      <text>
        <r>
          <rPr>
            <sz val="10"/>
            <rFont val="Arial"/>
            <family val="2"/>
          </rPr>
          <t>26,79 !
26-06-08 00:00 - 01-01-09 00:00</t>
        </r>
      </text>
    </comment>
    <comment ref="D199" authorId="0" shapeId="0">
      <text>
        <r>
          <rPr>
            <sz val="10"/>
            <rFont val="Arial"/>
            <family val="2"/>
          </rPr>
          <t>96,40
31-12-08 23:45 - 01-01-10 00:00</t>
        </r>
      </text>
    </comment>
    <comment ref="E199" authorId="0" shapeId="0">
      <text>
        <r>
          <rPr>
            <sz val="10"/>
            <rFont val="Arial"/>
            <family val="2"/>
          </rPr>
          <t>98,05
31-12-09 23:45 - 01-01-11 00:00</t>
        </r>
      </text>
    </comment>
    <comment ref="F199" authorId="0" shapeId="0">
      <text>
        <r>
          <rPr>
            <sz val="10"/>
            <rFont val="Arial"/>
            <family val="2"/>
          </rPr>
          <t>98,12
31-12-10 23:45 - 01-01-12 00:00</t>
        </r>
      </text>
    </comment>
    <comment ref="G199" authorId="0" shapeId="0">
      <text>
        <r>
          <rPr>
            <sz val="10"/>
            <rFont val="Arial"/>
            <family val="2"/>
          </rPr>
          <t>102,70
31-12-11 23:45 - 01-01-13 00:00</t>
        </r>
      </text>
    </comment>
    <comment ref="H199" authorId="0" shapeId="0">
      <text>
        <r>
          <rPr>
            <sz val="10"/>
            <rFont val="Arial"/>
            <family val="2"/>
          </rPr>
          <t>98,74
31-12-12 23:45 - 01-01-14 00:00</t>
        </r>
      </text>
    </comment>
    <comment ref="I199" authorId="0" shapeId="0">
      <text>
        <r>
          <rPr>
            <sz val="10"/>
            <rFont val="Arial"/>
            <family val="2"/>
          </rPr>
          <t>101,16
31-12-13 23:45 - 01-01-15 00:00</t>
        </r>
      </text>
    </comment>
    <comment ref="D200" authorId="0" shapeId="0">
      <text>
        <r>
          <rPr>
            <sz val="10"/>
            <rFont val="Arial"/>
            <family val="2"/>
          </rPr>
          <t>589,37 !
13-11-09 00:00 - 01-01-10 00:00</t>
        </r>
      </text>
    </comment>
    <comment ref="E200" authorId="0" shapeId="0">
      <text>
        <r>
          <rPr>
            <sz val="10"/>
            <rFont val="Arial"/>
            <family val="2"/>
          </rPr>
          <t>3.436,01
31-12-09 23:45 - 01-01-11 00:00</t>
        </r>
      </text>
    </comment>
    <comment ref="F200" authorId="0" shapeId="0">
      <text>
        <r>
          <rPr>
            <sz val="10"/>
            <rFont val="Arial"/>
            <family val="2"/>
          </rPr>
          <t>3.399,06
31-12-10 23:45 - 01-01-12 00:00</t>
        </r>
      </text>
    </comment>
    <comment ref="G200" authorId="0" shapeId="0">
      <text>
        <r>
          <rPr>
            <sz val="10"/>
            <rFont val="Arial"/>
            <family val="2"/>
          </rPr>
          <t>3.904,89
31-12-11 23:45 - 01-01-13 00:00</t>
        </r>
      </text>
    </comment>
    <comment ref="H200" authorId="0" shapeId="0">
      <text>
        <r>
          <rPr>
            <sz val="10"/>
            <rFont val="Arial"/>
            <family val="2"/>
          </rPr>
          <t>2.772,97
31-12-12 23:45 - 01-01-14 00:00</t>
        </r>
      </text>
    </comment>
    <comment ref="I200" authorId="0" shapeId="0">
      <text>
        <r>
          <rPr>
            <sz val="10"/>
            <rFont val="Arial"/>
            <family val="2"/>
          </rPr>
          <t>2.380,65
31-12-13 23:45 - 01-01-15 00:00</t>
        </r>
      </text>
    </comment>
    <comment ref="C201" authorId="0" shapeId="0">
      <text>
        <r>
          <rPr>
            <sz val="10"/>
            <rFont val="Arial"/>
            <family val="2"/>
          </rPr>
          <t>2.099,36 !
27-06-08 00:00 - 01-01-09 00:00</t>
        </r>
      </text>
    </comment>
    <comment ref="D201" authorId="0" shapeId="0">
      <text>
        <r>
          <rPr>
            <sz val="10"/>
            <rFont val="Arial"/>
            <family val="2"/>
          </rPr>
          <t>6.653,63
31-12-08 23:45 - 01-01-10 00:00</t>
        </r>
      </text>
    </comment>
    <comment ref="E201" authorId="0" shapeId="0">
      <text>
        <r>
          <rPr>
            <sz val="10"/>
            <rFont val="Arial"/>
            <family val="2"/>
          </rPr>
          <t>6.557,76
31-12-09 23:45 - 01-01-11 00:00</t>
        </r>
      </text>
    </comment>
    <comment ref="F201" authorId="0" shapeId="0">
      <text>
        <r>
          <rPr>
            <sz val="10"/>
            <rFont val="Arial"/>
            <family val="2"/>
          </rPr>
          <t>6.785,07
31-12-10 23:45 - 01-01-12 00:00</t>
        </r>
      </text>
    </comment>
    <comment ref="G201" authorId="0" shapeId="0">
      <text>
        <r>
          <rPr>
            <sz val="10"/>
            <rFont val="Arial"/>
            <family val="2"/>
          </rPr>
          <t>6.740,30
31-12-11 23:45 - 01-01-13 00:00</t>
        </r>
      </text>
    </comment>
    <comment ref="H201" authorId="0" shapeId="0">
      <text>
        <r>
          <rPr>
            <sz val="10"/>
            <rFont val="Arial"/>
            <family val="2"/>
          </rPr>
          <t>6.871,72
31-12-12 23:45 - 01-01-14 00:00</t>
        </r>
      </text>
    </comment>
    <comment ref="I201" authorId="0" shapeId="0">
      <text>
        <r>
          <rPr>
            <sz val="10"/>
            <rFont val="Arial"/>
            <family val="2"/>
          </rPr>
          <t>6.782,03
31-12-13 23:45 - 01-01-15 00:00</t>
        </r>
      </text>
    </comment>
    <comment ref="C202" authorId="0" shapeId="0">
      <text>
        <r>
          <rPr>
            <sz val="10"/>
            <rFont val="Arial"/>
            <family val="2"/>
          </rPr>
          <t>4.080,27 !
26-06-08 00:00 - 01-01-09 00:00</t>
        </r>
      </text>
    </comment>
    <comment ref="D202" authorId="0" shapeId="0">
      <text>
        <r>
          <rPr>
            <sz val="10"/>
            <rFont val="Arial"/>
            <family val="2"/>
          </rPr>
          <t>13.865,16
31-12-08 23:45 - 01-01-10 00:00</t>
        </r>
      </text>
    </comment>
    <comment ref="E202" authorId="0" shapeId="0">
      <text>
        <r>
          <rPr>
            <sz val="10"/>
            <rFont val="Arial"/>
            <family val="2"/>
          </rPr>
          <t>15.022,80
31-12-09 23:45 - 01-01-11 00:00</t>
        </r>
      </text>
    </comment>
    <comment ref="F202" authorId="0" shapeId="0">
      <text>
        <r>
          <rPr>
            <sz val="10"/>
            <rFont val="Arial"/>
            <family val="2"/>
          </rPr>
          <t>9.919,04
31-12-10 23:45 - 01-01-12 00:00</t>
        </r>
      </text>
    </comment>
    <comment ref="G202" authorId="0" shapeId="0">
      <text>
        <r>
          <rPr>
            <sz val="10"/>
            <rFont val="Arial"/>
            <family val="2"/>
          </rPr>
          <t>8.346,04
31-12-11 23:45 - 01-01-13 00:00</t>
        </r>
      </text>
    </comment>
    <comment ref="H202" authorId="0" shapeId="0">
      <text>
        <r>
          <rPr>
            <sz val="10"/>
            <rFont val="Arial"/>
            <family val="2"/>
          </rPr>
          <t>8.246,88
31-12-12 23:45 - 01-01-14 00:00</t>
        </r>
      </text>
    </comment>
    <comment ref="I202" authorId="0" shapeId="0">
      <text>
        <r>
          <rPr>
            <sz val="10"/>
            <rFont val="Arial"/>
            <family val="2"/>
          </rPr>
          <t>9.128,90
31-12-13 23:45 - 01-01-15 00:00</t>
        </r>
      </text>
    </comment>
    <comment ref="C203" authorId="0" shapeId="0">
      <text>
        <r>
          <rPr>
            <sz val="10"/>
            <rFont val="Arial"/>
            <family val="2"/>
          </rPr>
          <t>2.760,35 !
25-06-08 00:00 - 01-01-09 00:00</t>
        </r>
      </text>
    </comment>
    <comment ref="D203" authorId="0" shapeId="0">
      <text>
        <r>
          <rPr>
            <sz val="10"/>
            <rFont val="Arial"/>
            <family val="2"/>
          </rPr>
          <t>8.166,07
31-12-08 23:45 - 01-01-10 00:00</t>
        </r>
      </text>
    </comment>
    <comment ref="E203" authorId="0" shapeId="0">
      <text>
        <r>
          <rPr>
            <sz val="10"/>
            <rFont val="Arial"/>
            <family val="2"/>
          </rPr>
          <t>8.162,46
31-12-09 23:45 - 01-01-11 00:00</t>
        </r>
      </text>
    </comment>
    <comment ref="F203" authorId="0" shapeId="0">
      <text>
        <r>
          <rPr>
            <sz val="10"/>
            <rFont val="Arial"/>
            <family val="2"/>
          </rPr>
          <t>6.574,61
31-12-10 23:45 - 01-01-12 00:00</t>
        </r>
      </text>
    </comment>
    <comment ref="G203" authorId="0" shapeId="0">
      <text>
        <r>
          <rPr>
            <sz val="10"/>
            <rFont val="Arial"/>
            <family val="2"/>
          </rPr>
          <t>6.256,55
31-12-11 23:45 - 01-01-13 00:00</t>
        </r>
      </text>
    </comment>
    <comment ref="H203" authorId="0" shapeId="0">
      <text>
        <r>
          <rPr>
            <sz val="10"/>
            <rFont val="Arial"/>
            <family val="2"/>
          </rPr>
          <t>7.185,96
31-12-12 23:45 - 01-01-14 00:00</t>
        </r>
      </text>
    </comment>
    <comment ref="I203" authorId="0" shapeId="0">
      <text>
        <r>
          <rPr>
            <sz val="10"/>
            <rFont val="Arial"/>
            <family val="2"/>
          </rPr>
          <t>6.932,04
31-12-13 23:45 - 01-01-15 00:00</t>
        </r>
      </text>
    </comment>
    <comment ref="C204" authorId="0" shapeId="0">
      <text>
        <r>
          <rPr>
            <sz val="10"/>
            <rFont val="Arial"/>
            <family val="2"/>
          </rPr>
          <t>3.365,23 !
25-06-08 00:00 - 01-01-09 00:00</t>
        </r>
      </text>
    </comment>
    <comment ref="D204" authorId="0" shapeId="0">
      <text>
        <r>
          <rPr>
            <sz val="10"/>
            <rFont val="Arial"/>
            <family val="2"/>
          </rPr>
          <t>11.819,24
31-12-08 23:45 - 01-01-10 00:00</t>
        </r>
      </text>
    </comment>
    <comment ref="E204" authorId="0" shapeId="0">
      <text>
        <r>
          <rPr>
            <sz val="10"/>
            <rFont val="Arial"/>
            <family val="2"/>
          </rPr>
          <t>12.338,44
31-12-09 23:45 - 01-01-11 00:00</t>
        </r>
      </text>
    </comment>
    <comment ref="F204" authorId="0" shapeId="0">
      <text>
        <r>
          <rPr>
            <sz val="10"/>
            <rFont val="Arial"/>
            <family val="2"/>
          </rPr>
          <t>8.951,28
31-12-10 23:45 - 01-01-12 00:00</t>
        </r>
      </text>
    </comment>
    <comment ref="G204" authorId="0" shapeId="0">
      <text>
        <r>
          <rPr>
            <sz val="10"/>
            <rFont val="Arial"/>
            <family val="2"/>
          </rPr>
          <t>7.488,88
31-12-11 23:45 - 01-01-13 00:00</t>
        </r>
      </text>
    </comment>
    <comment ref="H204" authorId="0" shapeId="0">
      <text>
        <r>
          <rPr>
            <sz val="10"/>
            <rFont val="Arial"/>
            <family val="2"/>
          </rPr>
          <t>7.590,74
31-12-12 23:45 - 01-01-14 00:00</t>
        </r>
      </text>
    </comment>
    <comment ref="I204" authorId="0" shapeId="0">
      <text>
        <r>
          <rPr>
            <sz val="10"/>
            <rFont val="Arial"/>
            <family val="2"/>
          </rPr>
          <t>6.555,52
31-12-13 23:45 - 01-01-15 00:00</t>
        </r>
      </text>
    </comment>
    <comment ref="C205" authorId="0" shapeId="0">
      <text>
        <r>
          <rPr>
            <sz val="10"/>
            <rFont val="Arial"/>
            <family val="2"/>
          </rPr>
          <t>2.397,97 !
25-06-08 00:00 - 01-01-09 00:00</t>
        </r>
      </text>
    </comment>
    <comment ref="D205" authorId="0" shapeId="0">
      <text>
        <r>
          <rPr>
            <sz val="10"/>
            <rFont val="Arial"/>
            <family val="2"/>
          </rPr>
          <t>7.327,88
31-12-08 23:45 - 01-01-10 00:00</t>
        </r>
      </text>
    </comment>
    <comment ref="E205" authorId="0" shapeId="0">
      <text>
        <r>
          <rPr>
            <sz val="10"/>
            <rFont val="Arial"/>
            <family val="2"/>
          </rPr>
          <t>7.220,08
31-12-09 23:45 - 01-01-11 00:00</t>
        </r>
      </text>
    </comment>
    <comment ref="F205" authorId="0" shapeId="0">
      <text>
        <r>
          <rPr>
            <sz val="10"/>
            <rFont val="Arial"/>
            <family val="2"/>
          </rPr>
          <t>7.298,78
31-12-10 23:45 - 01-01-12 00:00</t>
        </r>
      </text>
    </comment>
    <comment ref="G205" authorId="0" shapeId="0">
      <text>
        <r>
          <rPr>
            <sz val="10"/>
            <rFont val="Arial"/>
            <family val="2"/>
          </rPr>
          <t>7.630,86
31-12-11 23:45 - 01-01-13 00:00</t>
        </r>
      </text>
    </comment>
    <comment ref="H205" authorId="0" shapeId="0">
      <text>
        <r>
          <rPr>
            <sz val="10"/>
            <rFont val="Arial"/>
            <family val="2"/>
          </rPr>
          <t>7.665,75
31-12-12 23:45 - 01-01-14 00:00</t>
        </r>
      </text>
    </comment>
    <comment ref="I205" authorId="0" shapeId="0">
      <text>
        <r>
          <rPr>
            <sz val="10"/>
            <rFont val="Arial"/>
            <family val="2"/>
          </rPr>
          <t>8.200,14
31-12-13 23:45 - 01-01-15 00:00</t>
        </r>
      </text>
    </comment>
    <comment ref="C206" authorId="0" shapeId="0">
      <text>
        <r>
          <rPr>
            <sz val="10"/>
            <rFont val="Arial"/>
            <family val="2"/>
          </rPr>
          <t>556,00 !
25-06-08 00:00 - 01-01-09 00:00</t>
        </r>
      </text>
    </comment>
    <comment ref="D206" authorId="0" shapeId="0">
      <text>
        <r>
          <rPr>
            <sz val="10"/>
            <rFont val="Arial"/>
            <family val="2"/>
          </rPr>
          <t>1.542,70
31-12-08 23:45 - 01-01-10 00:00</t>
        </r>
      </text>
    </comment>
    <comment ref="E206" authorId="0" shapeId="0">
      <text>
        <r>
          <rPr>
            <sz val="10"/>
            <rFont val="Arial"/>
            <family val="2"/>
          </rPr>
          <t>1.674,59
31-12-09 23:45 - 01-01-11 00:00</t>
        </r>
      </text>
    </comment>
    <comment ref="F206" authorId="0" shapeId="0">
      <text>
        <r>
          <rPr>
            <sz val="10"/>
            <rFont val="Arial"/>
            <family val="2"/>
          </rPr>
          <t>2.680,94
31-12-10 23:45 - 01-01-12 00:00</t>
        </r>
      </text>
    </comment>
    <comment ref="G206" authorId="0" shapeId="0">
      <text>
        <r>
          <rPr>
            <sz val="10"/>
            <rFont val="Arial"/>
            <family val="2"/>
          </rPr>
          <t>3.266,75
31-12-11 23:45 - 01-01-13 00:00</t>
        </r>
      </text>
    </comment>
    <comment ref="H206" authorId="0" shapeId="0">
      <text>
        <r>
          <rPr>
            <sz val="10"/>
            <rFont val="Arial"/>
            <family val="2"/>
          </rPr>
          <t>2.601,18
31-12-12 23:45 - 01-01-14 00:00</t>
        </r>
      </text>
    </comment>
    <comment ref="I206" authorId="0" shapeId="0">
      <text>
        <r>
          <rPr>
            <sz val="10"/>
            <rFont val="Arial"/>
            <family val="2"/>
          </rPr>
          <t>2.854,89
31-12-13 23:45 - 01-01-15 00:00</t>
        </r>
      </text>
    </comment>
    <comment ref="C207" authorId="0" shapeId="0">
      <text>
        <r>
          <rPr>
            <sz val="10"/>
            <rFont val="Arial"/>
            <family val="2"/>
          </rPr>
          <t>5.899,10 !
25-06-08 00:00 - 01-01-09 00:00</t>
        </r>
      </text>
    </comment>
    <comment ref="D207" authorId="0" shapeId="0">
      <text>
        <r>
          <rPr>
            <sz val="10"/>
            <rFont val="Arial"/>
            <family val="2"/>
          </rPr>
          <t>17.599,02
31-12-08 23:45 - 01-01-10 00:00</t>
        </r>
      </text>
    </comment>
    <comment ref="E207" authorId="0" shapeId="0">
      <text>
        <r>
          <rPr>
            <sz val="10"/>
            <rFont val="Arial"/>
            <family val="2"/>
          </rPr>
          <t>16.703,76
31-12-09 23:45 - 01-01-11 00:00</t>
        </r>
      </text>
    </comment>
    <comment ref="F207" authorId="0" shapeId="0">
      <text>
        <r>
          <rPr>
            <sz val="10"/>
            <rFont val="Arial"/>
            <family val="2"/>
          </rPr>
          <t>15.838,39
31-12-10 23:45 - 01-01-12 00:00</t>
        </r>
      </text>
    </comment>
    <comment ref="G207" authorId="0" shapeId="0">
      <text>
        <r>
          <rPr>
            <sz val="10"/>
            <rFont val="Arial"/>
            <family val="2"/>
          </rPr>
          <t>18.337,99
31-12-11 23:45 - 01-01-13 00:00</t>
        </r>
      </text>
    </comment>
    <comment ref="H207" authorId="0" shapeId="0">
      <text>
        <r>
          <rPr>
            <sz val="10"/>
            <rFont val="Arial"/>
            <family val="2"/>
          </rPr>
          <t>18.415,50
31-12-12 23:45 - 01-01-14 00:00</t>
        </r>
      </text>
    </comment>
    <comment ref="I207" authorId="0" shapeId="0">
      <text>
        <r>
          <rPr>
            <sz val="10"/>
            <rFont val="Arial"/>
            <family val="2"/>
          </rPr>
          <t>15.587,83
31-12-13 23:45 - 01-01-15 00:00</t>
        </r>
      </text>
    </comment>
    <comment ref="C208" authorId="0" shapeId="0">
      <text>
        <r>
          <rPr>
            <sz val="10"/>
            <rFont val="Arial"/>
            <family val="2"/>
          </rPr>
          <t>10.549,62 !
25-06-08 00:00 - 01-01-09 00:00</t>
        </r>
      </text>
    </comment>
    <comment ref="D208" authorId="0" shapeId="0">
      <text>
        <r>
          <rPr>
            <sz val="10"/>
            <rFont val="Arial"/>
            <family val="2"/>
          </rPr>
          <t>40.954,74
31-12-08 23:45 - 01-01-10 00:00</t>
        </r>
      </text>
    </comment>
    <comment ref="E208" authorId="0" shapeId="0">
      <text>
        <r>
          <rPr>
            <sz val="10"/>
            <rFont val="Arial"/>
            <family val="2"/>
          </rPr>
          <t>42.978,46
31-12-09 23:45 - 01-01-11 00:00</t>
        </r>
      </text>
    </comment>
    <comment ref="F208" authorId="0" shapeId="0">
      <text>
        <r>
          <rPr>
            <sz val="10"/>
            <rFont val="Arial"/>
            <family val="2"/>
          </rPr>
          <t>34.027,62
31-12-10 23:45 - 01-01-12 00:00</t>
        </r>
      </text>
    </comment>
    <comment ref="G208" authorId="0" shapeId="0">
      <text>
        <r>
          <rPr>
            <sz val="10"/>
            <rFont val="Arial"/>
            <family val="2"/>
          </rPr>
          <t>35.631,53
31-12-11 23:45 - 01-01-13 00:00</t>
        </r>
      </text>
    </comment>
    <comment ref="H208" authorId="0" shapeId="0">
      <text>
        <r>
          <rPr>
            <sz val="10"/>
            <rFont val="Arial"/>
            <family val="2"/>
          </rPr>
          <t>35.235,96
31-12-12 23:45 - 01-01-14 00:00</t>
        </r>
      </text>
    </comment>
    <comment ref="I208" authorId="0" shapeId="0">
      <text>
        <r>
          <rPr>
            <sz val="10"/>
            <rFont val="Arial"/>
            <family val="2"/>
          </rPr>
          <t>34.769,10
31-12-13 23:45 - 01-01-15 00:00</t>
        </r>
      </text>
    </comment>
    <comment ref="C209" authorId="0" shapeId="0">
      <text>
        <r>
          <rPr>
            <sz val="10"/>
            <rFont val="Arial"/>
            <family val="2"/>
          </rPr>
          <t>1.945,46 !
25-06-08 00:00 - 01-01-09 00:00</t>
        </r>
      </text>
    </comment>
    <comment ref="D209" authorId="0" shapeId="0">
      <text>
        <r>
          <rPr>
            <sz val="10"/>
            <rFont val="Arial"/>
            <family val="2"/>
          </rPr>
          <t>9.330,08
31-12-08 23:45 - 01-01-10 00:00</t>
        </r>
      </text>
    </comment>
    <comment ref="E209" authorId="0" shapeId="0">
      <text>
        <r>
          <rPr>
            <sz val="10"/>
            <rFont val="Arial"/>
            <family val="2"/>
          </rPr>
          <t>9.729,96
31-12-09 23:45 - 01-01-11 00:00</t>
        </r>
      </text>
    </comment>
    <comment ref="F209" authorId="0" shapeId="0">
      <text>
        <r>
          <rPr>
            <sz val="10"/>
            <rFont val="Arial"/>
            <family val="2"/>
          </rPr>
          <t>5.445,53
31-12-10 23:45 - 01-01-12 00:00</t>
        </r>
      </text>
    </comment>
    <comment ref="G209" authorId="0" shapeId="0">
      <text>
        <r>
          <rPr>
            <sz val="10"/>
            <rFont val="Arial"/>
            <family val="2"/>
          </rPr>
          <t>4.955,54
31-12-11 23:45 - 01-01-13 00:00</t>
        </r>
      </text>
    </comment>
    <comment ref="H209" authorId="0" shapeId="0">
      <text>
        <r>
          <rPr>
            <sz val="10"/>
            <rFont val="Arial"/>
            <family val="2"/>
          </rPr>
          <t>5.182,30
31-12-12 23:45 - 01-01-14 00:00</t>
        </r>
      </text>
    </comment>
    <comment ref="I209" authorId="0" shapeId="0">
      <text>
        <r>
          <rPr>
            <sz val="10"/>
            <rFont val="Arial"/>
            <family val="2"/>
          </rPr>
          <t>4.179,45
31-12-13 23:45 - 01-01-15 00:00</t>
        </r>
      </text>
    </comment>
    <comment ref="C210" authorId="0" shapeId="0">
      <text>
        <r>
          <rPr>
            <sz val="10"/>
            <rFont val="Arial"/>
            <family val="2"/>
          </rPr>
          <t>2.334,29 !
25-06-08 00:00 - 01-01-09 00:00</t>
        </r>
      </text>
    </comment>
    <comment ref="D210" authorId="0" shapeId="0">
      <text>
        <r>
          <rPr>
            <sz val="10"/>
            <rFont val="Arial"/>
            <family val="2"/>
          </rPr>
          <t>9.455,91
31-12-08 23:45 - 01-01-10 00:00</t>
        </r>
      </text>
    </comment>
    <comment ref="E210" authorId="0" shapeId="0">
      <text>
        <r>
          <rPr>
            <sz val="10"/>
            <rFont val="Arial"/>
            <family val="2"/>
          </rPr>
          <t>8.060,31
31-12-09 23:45 - 01-01-11 00:00</t>
        </r>
      </text>
    </comment>
    <comment ref="F210" authorId="0" shapeId="0">
      <text>
        <r>
          <rPr>
            <sz val="10"/>
            <rFont val="Arial"/>
            <family val="2"/>
          </rPr>
          <t>7.234,61
31-12-10 23:45 - 01-01-12 00:00</t>
        </r>
      </text>
    </comment>
    <comment ref="G210" authorId="0" shapeId="0">
      <text>
        <r>
          <rPr>
            <sz val="10"/>
            <rFont val="Arial"/>
            <family val="2"/>
          </rPr>
          <t>9.283,22
31-12-11 23:45 - 01-01-13 00:00</t>
        </r>
      </text>
    </comment>
    <comment ref="H210" authorId="0" shapeId="0">
      <text>
        <r>
          <rPr>
            <sz val="10"/>
            <rFont val="Arial"/>
            <family val="2"/>
          </rPr>
          <t>7.933,49
31-12-12 23:45 - 01-01-14 00:00</t>
        </r>
      </text>
    </comment>
    <comment ref="I210" authorId="0" shapeId="0">
      <text>
        <r>
          <rPr>
            <sz val="10"/>
            <rFont val="Arial"/>
            <family val="2"/>
          </rPr>
          <t>7.140,42
31-12-13 23:45 - 01-01-15 00:00</t>
        </r>
      </text>
    </comment>
    <comment ref="C211" authorId="0" shapeId="0">
      <text>
        <r>
          <rPr>
            <sz val="10"/>
            <rFont val="Arial"/>
            <family val="2"/>
          </rPr>
          <t>628,92 !
26-06-08 00:00 - 01-01-09 00:00</t>
        </r>
      </text>
    </comment>
    <comment ref="D211" authorId="0" shapeId="0">
      <text>
        <r>
          <rPr>
            <sz val="10"/>
            <rFont val="Arial"/>
            <family val="2"/>
          </rPr>
          <t>721,60
31-12-08 23:45 - 01-01-10 00:00</t>
        </r>
      </text>
    </comment>
    <comment ref="E211" authorId="0" shapeId="0">
      <text>
        <r>
          <rPr>
            <sz val="10"/>
            <rFont val="Arial"/>
            <family val="2"/>
          </rPr>
          <t>2.571,64
31-12-09 23:45 - 01-01-11 00:00</t>
        </r>
      </text>
    </comment>
    <comment ref="F211" authorId="0" shapeId="0">
      <text>
        <r>
          <rPr>
            <sz val="10"/>
            <rFont val="Arial"/>
            <family val="2"/>
          </rPr>
          <t>1.600,44
31-12-10 23:45 - 01-01-12 00:00</t>
        </r>
      </text>
    </comment>
    <comment ref="G211" authorId="0" shapeId="0">
      <text>
        <r>
          <rPr>
            <sz val="10"/>
            <rFont val="Arial"/>
            <family val="2"/>
          </rPr>
          <t>788,02
31-12-11 23:45 - 01-01-13 00:00</t>
        </r>
      </text>
    </comment>
    <comment ref="H211" authorId="0" shapeId="0">
      <text>
        <r>
          <rPr>
            <sz val="10"/>
            <rFont val="Arial"/>
            <family val="2"/>
          </rPr>
          <t>479,68
31-12-12 23:45 - 01-01-14 00:00</t>
        </r>
      </text>
    </comment>
    <comment ref="I211" authorId="0" shapeId="0">
      <text>
        <r>
          <rPr>
            <sz val="10"/>
            <rFont val="Arial"/>
            <family val="2"/>
          </rPr>
          <t>769,15
31-12-13 23:45 - 01-01-15 00:00</t>
        </r>
      </text>
    </comment>
    <comment ref="C212" authorId="0" shapeId="0">
      <text>
        <r>
          <rPr>
            <sz val="10"/>
            <rFont val="Arial"/>
            <family val="2"/>
          </rPr>
          <t>206,36 !
25-06-08 00:00 - 01-01-09 00:00</t>
        </r>
      </text>
    </comment>
    <comment ref="D212" authorId="0" shapeId="0">
      <text>
        <r>
          <rPr>
            <sz val="10"/>
            <rFont val="Arial"/>
            <family val="2"/>
          </rPr>
          <t>1.213,43
31-12-08 23:45 - 01-01-10 00:00</t>
        </r>
      </text>
    </comment>
    <comment ref="E212" authorId="0" shapeId="0">
      <text>
        <r>
          <rPr>
            <sz val="10"/>
            <rFont val="Arial"/>
            <family val="2"/>
          </rPr>
          <t>2.309,58
31-12-09 23:45 - 01-01-11 00:00</t>
        </r>
      </text>
    </comment>
    <comment ref="F212" authorId="0" shapeId="0">
      <text>
        <r>
          <rPr>
            <sz val="10"/>
            <rFont val="Arial"/>
            <family val="2"/>
          </rPr>
          <t>2.421,25
31-12-10 23:45 - 01-01-12 00:00</t>
        </r>
      </text>
    </comment>
    <comment ref="G212" authorId="0" shapeId="0">
      <text>
        <r>
          <rPr>
            <sz val="10"/>
            <rFont val="Arial"/>
            <family val="2"/>
          </rPr>
          <t>2.608,70
31-12-11 23:45 - 01-01-13 00:00</t>
        </r>
      </text>
    </comment>
    <comment ref="H212" authorId="0" shapeId="0">
      <text>
        <r>
          <rPr>
            <sz val="10"/>
            <rFont val="Arial"/>
            <family val="2"/>
          </rPr>
          <t>1.934,59
31-12-12 23:45 - 01-01-14 00:00</t>
        </r>
      </text>
    </comment>
    <comment ref="I212" authorId="0" shapeId="0">
      <text>
        <r>
          <rPr>
            <sz val="10"/>
            <rFont val="Arial"/>
            <family val="2"/>
          </rPr>
          <t>603,24
31-12-13 23:45 - 01-01-15 00:00</t>
        </r>
      </text>
    </comment>
    <comment ref="C213" authorId="0" shapeId="0">
      <text>
        <r>
          <rPr>
            <sz val="10"/>
            <rFont val="Arial"/>
            <family val="2"/>
          </rPr>
          <t>4.580,82 !
25-06-08 00:00 - 01-01-09 00:00</t>
        </r>
      </text>
    </comment>
    <comment ref="D213" authorId="0" shapeId="0">
      <text>
        <r>
          <rPr>
            <sz val="10"/>
            <rFont val="Arial"/>
            <family val="2"/>
          </rPr>
          <t>12.328,28
31-12-08 23:45 - 01-01-10 00:00</t>
        </r>
      </text>
    </comment>
    <comment ref="E213" authorId="0" shapeId="0">
      <text>
        <r>
          <rPr>
            <sz val="10"/>
            <rFont val="Arial"/>
            <family val="2"/>
          </rPr>
          <t>12.888,18
31-12-09 23:45 - 01-01-11 00:00</t>
        </r>
      </text>
    </comment>
    <comment ref="F213" authorId="0" shapeId="0">
      <text>
        <r>
          <rPr>
            <sz val="10"/>
            <rFont val="Arial"/>
            <family val="2"/>
          </rPr>
          <t>10.728,60
31-12-10 23:45 - 01-01-12 00:00</t>
        </r>
      </text>
    </comment>
    <comment ref="G213" authorId="0" shapeId="0">
      <text>
        <r>
          <rPr>
            <sz val="10"/>
            <rFont val="Arial"/>
            <family val="2"/>
          </rPr>
          <t>10.703,54
31-12-11 23:45 - 01-01-13 00:00</t>
        </r>
      </text>
    </comment>
    <comment ref="H213" authorId="0" shapeId="0">
      <text>
        <r>
          <rPr>
            <sz val="10"/>
            <rFont val="Arial"/>
            <family val="2"/>
          </rPr>
          <t>10.590,01
31-12-12 23:45 - 01-01-14 00:00</t>
        </r>
      </text>
    </comment>
    <comment ref="I213" authorId="0" shapeId="0">
      <text>
        <r>
          <rPr>
            <sz val="10"/>
            <rFont val="Arial"/>
            <family val="2"/>
          </rPr>
          <t>10.214,72
31-12-13 23:45 - 01-01-15 00:00</t>
        </r>
      </text>
    </comment>
    <comment ref="C214" authorId="0" shapeId="0">
      <text>
        <r>
          <rPr>
            <sz val="10"/>
            <rFont val="Arial"/>
            <family val="2"/>
          </rPr>
          <t>4.600,95 !
25-06-08 00:00 - 01-01-09 00:00</t>
        </r>
      </text>
    </comment>
    <comment ref="D214" authorId="0" shapeId="0">
      <text>
        <r>
          <rPr>
            <sz val="10"/>
            <rFont val="Arial"/>
            <family val="2"/>
          </rPr>
          <t>16.636,88
31-12-08 23:45 - 01-01-10 00:00</t>
        </r>
      </text>
    </comment>
    <comment ref="E214" authorId="0" shapeId="0">
      <text>
        <r>
          <rPr>
            <sz val="10"/>
            <rFont val="Arial"/>
            <family val="2"/>
          </rPr>
          <t>17.914,61
31-12-09 23:45 - 01-01-11 00:00</t>
        </r>
      </text>
    </comment>
    <comment ref="F214" authorId="0" shapeId="0">
      <text>
        <r>
          <rPr>
            <sz val="10"/>
            <rFont val="Arial"/>
            <family val="2"/>
          </rPr>
          <t>13.296,27
31-12-10 23:45 - 01-01-12 00:00</t>
        </r>
      </text>
    </comment>
    <comment ref="G214" authorId="0" shapeId="0">
      <text>
        <r>
          <rPr>
            <sz val="10"/>
            <rFont val="Arial"/>
            <family val="2"/>
          </rPr>
          <t>12.256,56
31-12-11 23:45 - 01-01-13 00:00</t>
        </r>
      </text>
    </comment>
    <comment ref="H214" authorId="0" shapeId="0">
      <text>
        <r>
          <rPr>
            <sz val="10"/>
            <rFont val="Arial"/>
            <family val="2"/>
          </rPr>
          <t>11.277,48
31-12-12 23:45 - 01-01-14 00:00</t>
        </r>
      </text>
    </comment>
    <comment ref="I214" authorId="0" shapeId="0">
      <text>
        <r>
          <rPr>
            <sz val="10"/>
            <rFont val="Arial"/>
            <family val="2"/>
          </rPr>
          <t>7.475,84
31-12-13 23:45 - 01-01-15 00:00</t>
        </r>
      </text>
    </comment>
    <comment ref="C215" authorId="0" shapeId="0">
      <text>
        <r>
          <rPr>
            <sz val="10"/>
            <rFont val="Arial"/>
            <family val="2"/>
          </rPr>
          <t>10.936,84 !
25-06-08 00:00 - 01-01-09 00:00</t>
        </r>
      </text>
    </comment>
    <comment ref="D215" authorId="0" shapeId="0">
      <text>
        <r>
          <rPr>
            <sz val="10"/>
            <rFont val="Arial"/>
            <family val="2"/>
          </rPr>
          <t>45.484,86
31-12-08 23:45 - 01-01-10 00:00</t>
        </r>
      </text>
    </comment>
    <comment ref="E215" authorId="0" shapeId="0">
      <text>
        <r>
          <rPr>
            <sz val="10"/>
            <rFont val="Arial"/>
            <family val="2"/>
          </rPr>
          <t>46.081,16
31-12-09 23:45 - 01-01-11 00:00</t>
        </r>
      </text>
    </comment>
    <comment ref="F215" authorId="0" shapeId="0">
      <text>
        <r>
          <rPr>
            <sz val="10"/>
            <rFont val="Arial"/>
            <family val="2"/>
          </rPr>
          <t>37.074,18
31-12-10 23:45 - 01-01-12 00:00</t>
        </r>
      </text>
    </comment>
    <comment ref="G215" authorId="0" shapeId="0">
      <text>
        <r>
          <rPr>
            <sz val="10"/>
            <rFont val="Arial"/>
            <family val="2"/>
          </rPr>
          <t>36.779,03
31-12-11 23:45 - 01-01-13 00:00</t>
        </r>
      </text>
    </comment>
    <comment ref="H215" authorId="0" shapeId="0">
      <text>
        <r>
          <rPr>
            <sz val="10"/>
            <rFont val="Arial"/>
            <family val="2"/>
          </rPr>
          <t>34.280,45
31-12-12 23:45 - 01-01-14 00:00</t>
        </r>
      </text>
    </comment>
    <comment ref="I215" authorId="0" shapeId="0">
      <text>
        <r>
          <rPr>
            <sz val="10"/>
            <rFont val="Arial"/>
            <family val="2"/>
          </rPr>
          <t>35.582,88
31-12-13 23:45 - 01-01-15 00:00</t>
        </r>
      </text>
    </comment>
    <comment ref="C216" authorId="0" shapeId="0">
      <text>
        <r>
          <rPr>
            <sz val="10"/>
            <rFont val="Arial"/>
            <family val="2"/>
          </rPr>
          <t>1.599,49 !
25-06-08 00:00 - 01-01-09 00:00</t>
        </r>
      </text>
    </comment>
    <comment ref="D216" authorId="0" shapeId="0">
      <text>
        <r>
          <rPr>
            <sz val="10"/>
            <rFont val="Arial"/>
            <family val="2"/>
          </rPr>
          <t>9.155,38
31-12-08 23:45 - 01-01-10 00:00</t>
        </r>
      </text>
    </comment>
    <comment ref="E216" authorId="0" shapeId="0">
      <text>
        <r>
          <rPr>
            <sz val="10"/>
            <rFont val="Arial"/>
            <family val="2"/>
          </rPr>
          <t>14.514,86
31-12-09 23:45 - 01-01-11 00:00</t>
        </r>
      </text>
    </comment>
    <comment ref="F216" authorId="0" shapeId="0">
      <text>
        <r>
          <rPr>
            <sz val="10"/>
            <rFont val="Arial"/>
            <family val="2"/>
          </rPr>
          <t>13.717,20
31-12-10 23:45 - 01-01-12 00:00</t>
        </r>
      </text>
    </comment>
    <comment ref="G216" authorId="0" shapeId="0">
      <text>
        <r>
          <rPr>
            <sz val="10"/>
            <rFont val="Arial"/>
            <family val="2"/>
          </rPr>
          <t>14.218,32
31-12-11 23:45 - 01-01-13 00:00</t>
        </r>
      </text>
    </comment>
    <comment ref="H216" authorId="0" shapeId="0">
      <text>
        <r>
          <rPr>
            <sz val="10"/>
            <rFont val="Arial"/>
            <family val="2"/>
          </rPr>
          <t>13.583,63
31-12-12 23:45 - 01-01-14 00:00</t>
        </r>
      </text>
    </comment>
    <comment ref="I216" authorId="0" shapeId="0">
      <text>
        <r>
          <rPr>
            <sz val="10"/>
            <rFont val="Arial"/>
            <family val="2"/>
          </rPr>
          <t>15.090,64
31-12-13 23:45 - 01-01-15 00:00</t>
        </r>
      </text>
    </comment>
    <comment ref="C217" authorId="0" shapeId="0">
      <text>
        <r>
          <rPr>
            <sz val="10"/>
            <rFont val="Arial"/>
            <family val="2"/>
          </rPr>
          <t>5.284,35 !
26-06-08 00:00 - 01-01-09 00:00</t>
        </r>
      </text>
    </comment>
    <comment ref="D217" authorId="0" shapeId="0">
      <text>
        <r>
          <rPr>
            <sz val="10"/>
            <rFont val="Arial"/>
            <family val="2"/>
          </rPr>
          <t>18.701,86
31-12-08 23:45 - 01-01-10 00:00</t>
        </r>
      </text>
    </comment>
    <comment ref="E217" authorId="0" shapeId="0">
      <text>
        <r>
          <rPr>
            <sz val="10"/>
            <rFont val="Arial"/>
            <family val="2"/>
          </rPr>
          <t>18.891,94
31-12-09 23:45 - 01-01-11 00:00</t>
        </r>
      </text>
    </comment>
    <comment ref="F217" authorId="0" shapeId="0">
      <text>
        <r>
          <rPr>
            <sz val="10"/>
            <rFont val="Arial"/>
            <family val="2"/>
          </rPr>
          <t>19.121,81
31-12-10 23:45 - 01-01-12 00:00</t>
        </r>
      </text>
    </comment>
    <comment ref="G217" authorId="0" shapeId="0">
      <text>
        <r>
          <rPr>
            <sz val="10"/>
            <rFont val="Arial"/>
            <family val="2"/>
          </rPr>
          <t>18.690,84
31-12-11 23:45 - 01-01-13 00:00</t>
        </r>
      </text>
    </comment>
    <comment ref="H217" authorId="0" shapeId="0">
      <text>
        <r>
          <rPr>
            <sz val="10"/>
            <rFont val="Arial"/>
            <family val="2"/>
          </rPr>
          <t>17.593,64
31-12-12 23:45 - 01-01-14 00:00</t>
        </r>
      </text>
    </comment>
    <comment ref="I217" authorId="0" shapeId="0">
      <text>
        <r>
          <rPr>
            <sz val="10"/>
            <rFont val="Arial"/>
            <family val="2"/>
          </rPr>
          <t>15.727,18
31-12-13 23:45 - 01-01-15 00:00</t>
        </r>
      </text>
    </comment>
    <comment ref="C218" authorId="0" shapeId="0">
      <text>
        <r>
          <rPr>
            <sz val="10"/>
            <rFont val="Arial"/>
            <family val="2"/>
          </rPr>
          <t>1.525,31 !
25-06-08 00:00 - 01-01-09 00:00</t>
        </r>
      </text>
    </comment>
    <comment ref="D218" authorId="0" shapeId="0">
      <text>
        <r>
          <rPr>
            <sz val="10"/>
            <rFont val="Arial"/>
            <family val="2"/>
          </rPr>
          <t>5.660,22
31-12-08 23:45 - 01-01-10 00:00</t>
        </r>
      </text>
    </comment>
    <comment ref="E218" authorId="0" shapeId="0">
      <text>
        <r>
          <rPr>
            <sz val="10"/>
            <rFont val="Arial"/>
            <family val="2"/>
          </rPr>
          <t>5.348,00
31-12-09 23:45 - 01-01-11 00:00</t>
        </r>
      </text>
    </comment>
    <comment ref="F218" authorId="0" shapeId="0">
      <text>
        <r>
          <rPr>
            <sz val="10"/>
            <rFont val="Arial"/>
            <family val="2"/>
          </rPr>
          <t>3.800,28
31-12-10 23:45 - 01-01-12 00:00</t>
        </r>
      </text>
    </comment>
    <comment ref="G218" authorId="0" shapeId="0">
      <text>
        <r>
          <rPr>
            <sz val="10"/>
            <rFont val="Arial"/>
            <family val="2"/>
          </rPr>
          <t>2.123,70
31-12-11 23:45 - 01-01-13 00:00</t>
        </r>
      </text>
    </comment>
    <comment ref="H218" authorId="0" shapeId="0">
      <text>
        <r>
          <rPr>
            <sz val="10"/>
            <rFont val="Arial"/>
            <family val="2"/>
          </rPr>
          <t>4.093,86
31-12-12 23:45 - 01-01-14 00:00</t>
        </r>
      </text>
    </comment>
    <comment ref="I218" authorId="0" shapeId="0">
      <text>
        <r>
          <rPr>
            <sz val="10"/>
            <rFont val="Arial"/>
            <family val="2"/>
          </rPr>
          <t>4.639,60
31-12-13 23:45 - 01-01-15 00:00</t>
        </r>
      </text>
    </comment>
    <comment ref="C219" authorId="0" shapeId="0">
      <text>
        <r>
          <rPr>
            <sz val="10"/>
            <rFont val="Arial"/>
            <family val="2"/>
          </rPr>
          <t>1.744,57 !
25-06-08 00:00 - 20-01-09 00:15</t>
        </r>
      </text>
    </comment>
    <comment ref="D219" authorId="0" shapeId="0">
      <text>
        <r>
          <rPr>
            <sz val="10"/>
            <rFont val="Arial"/>
            <family val="2"/>
          </rPr>
          <t>14.095,37
30-12-08 00:00 - 01-01-10 00:00</t>
        </r>
      </text>
    </comment>
    <comment ref="E219" authorId="0" shapeId="0">
      <text>
        <r>
          <rPr>
            <sz val="10"/>
            <rFont val="Arial"/>
            <family val="2"/>
          </rPr>
          <t>18.869,25
31-12-09 23:45 - 01-01-11 00:00</t>
        </r>
      </text>
    </comment>
    <comment ref="F219" authorId="0" shapeId="0">
      <text>
        <r>
          <rPr>
            <sz val="10"/>
            <rFont val="Arial"/>
            <family val="2"/>
          </rPr>
          <t>19.651,77
31-12-10 23:45 - 01-01-12 00:00</t>
        </r>
      </text>
    </comment>
    <comment ref="G219" authorId="0" shapeId="0">
      <text>
        <r>
          <rPr>
            <sz val="10"/>
            <rFont val="Arial"/>
            <family val="2"/>
          </rPr>
          <t>20.307,93
31-12-11 23:45 - 01-01-13 00:00</t>
        </r>
      </text>
    </comment>
    <comment ref="H219" authorId="0" shapeId="0">
      <text>
        <r>
          <rPr>
            <sz val="10"/>
            <rFont val="Arial"/>
            <family val="2"/>
          </rPr>
          <t>20.424,29
31-12-12 23:45 - 01-01-14 00:00</t>
        </r>
      </text>
    </comment>
    <comment ref="I219" authorId="0" shapeId="0">
      <text>
        <r>
          <rPr>
            <sz val="10"/>
            <rFont val="Arial"/>
            <family val="2"/>
          </rPr>
          <t>20.264,06
31-12-13 23:45 - 01-01-15 00:00</t>
        </r>
      </text>
    </comment>
    <comment ref="C220" authorId="0" shapeId="0">
      <text>
        <r>
          <rPr>
            <sz val="10"/>
            <rFont val="Arial"/>
            <family val="2"/>
          </rPr>
          <t>363,70 !
25-06-08 00:00 - 01-01-09 00:00</t>
        </r>
      </text>
    </comment>
    <comment ref="D220" authorId="0" shapeId="0">
      <text>
        <r>
          <rPr>
            <sz val="10"/>
            <rFont val="Arial"/>
            <family val="2"/>
          </rPr>
          <t>1.962,94
31-12-08 23:45 - 01-01-10 00:00</t>
        </r>
      </text>
    </comment>
    <comment ref="E220" authorId="0" shapeId="0">
      <text>
        <r>
          <rPr>
            <sz val="10"/>
            <rFont val="Arial"/>
            <family val="2"/>
          </rPr>
          <t>1.885,24
31-12-09 23:45 - 01-01-11 00:00</t>
        </r>
      </text>
    </comment>
    <comment ref="F220" authorId="0" shapeId="0">
      <text>
        <r>
          <rPr>
            <sz val="10"/>
            <rFont val="Arial"/>
            <family val="2"/>
          </rPr>
          <t>2.260,33
31-12-10 23:45 - 01-01-12 00:00</t>
        </r>
      </text>
    </comment>
    <comment ref="G220" authorId="0" shapeId="0">
      <text>
        <r>
          <rPr>
            <sz val="10"/>
            <rFont val="Arial"/>
            <family val="2"/>
          </rPr>
          <t>2.290,22
31-12-11 23:45 - 01-01-13 00:00</t>
        </r>
      </text>
    </comment>
    <comment ref="H220" authorId="0" shapeId="0">
      <text>
        <r>
          <rPr>
            <sz val="10"/>
            <rFont val="Arial"/>
            <family val="2"/>
          </rPr>
          <t>1.629,07
31-12-12 23:45 - 01-01-14 00:00</t>
        </r>
      </text>
    </comment>
    <comment ref="I220" authorId="0" shapeId="0">
      <text>
        <r>
          <rPr>
            <sz val="10"/>
            <rFont val="Arial"/>
            <family val="2"/>
          </rPr>
          <t>1.659,67
31-12-13 23:45 - 01-01-15 00:00</t>
        </r>
      </text>
    </comment>
    <comment ref="D221" authorId="0" shapeId="0">
      <text>
        <r>
          <rPr>
            <sz val="10"/>
            <rFont val="Arial"/>
            <family val="2"/>
          </rPr>
          <t>14.591,33 !
20-01-09 00:00 - 01-01-10 00:00</t>
        </r>
      </text>
    </comment>
    <comment ref="E221" authorId="0" shapeId="0">
      <text>
        <r>
          <rPr>
            <sz val="10"/>
            <rFont val="Arial"/>
            <family val="2"/>
          </rPr>
          <t>17.341,94
31-12-09 23:45 - 01-01-11 00:00</t>
        </r>
      </text>
    </comment>
    <comment ref="F221" authorId="0" shapeId="0">
      <text>
        <r>
          <rPr>
            <sz val="10"/>
            <rFont val="Arial"/>
            <family val="2"/>
          </rPr>
          <t>14.341,63
31-12-10 23:45 - 01-01-12 00:00</t>
        </r>
      </text>
    </comment>
    <comment ref="G221" authorId="0" shapeId="0">
      <text>
        <r>
          <rPr>
            <sz val="10"/>
            <rFont val="Arial"/>
            <family val="2"/>
          </rPr>
          <t>13.471,83
31-12-11 23:45 - 01-01-13 00:00</t>
        </r>
      </text>
    </comment>
    <comment ref="H221" authorId="0" shapeId="0">
      <text>
        <r>
          <rPr>
            <sz val="10"/>
            <rFont val="Arial"/>
            <family val="2"/>
          </rPr>
          <t>12.832,66
31-12-12 23:45 - 01-01-14 00:00</t>
        </r>
      </text>
    </comment>
    <comment ref="I221" authorId="0" shapeId="0">
      <text>
        <r>
          <rPr>
            <sz val="10"/>
            <rFont val="Arial"/>
            <family val="2"/>
          </rPr>
          <t>12.886,69
31-12-13 23:45 - 01-01-15 00:00</t>
        </r>
      </text>
    </comment>
    <comment ref="D222" authorId="0" shapeId="0">
      <text>
        <r>
          <rPr>
            <sz val="10"/>
            <rFont val="Arial"/>
            <family val="2"/>
          </rPr>
          <t>2.128,80 !
09-03-09 00:00 - 01-01-10 00:00</t>
        </r>
      </text>
    </comment>
    <comment ref="E222" authorId="0" shapeId="0">
      <text>
        <r>
          <rPr>
            <sz val="10"/>
            <rFont val="Arial"/>
            <family val="2"/>
          </rPr>
          <t>4.105,75
31-12-09 23:45 - 01-01-11 00:00</t>
        </r>
      </text>
    </comment>
    <comment ref="F222" authorId="0" shapeId="0">
      <text>
        <r>
          <rPr>
            <sz val="10"/>
            <rFont val="Arial"/>
            <family val="2"/>
          </rPr>
          <t>3.533,30
31-12-10 23:45 - 01-01-12 00:00</t>
        </r>
      </text>
    </comment>
    <comment ref="G222" authorId="0" shapeId="0">
      <text>
        <r>
          <rPr>
            <sz val="10"/>
            <rFont val="Arial"/>
            <family val="2"/>
          </rPr>
          <t>3.388,73
31-12-11 23:45 - 01-01-13 00:00</t>
        </r>
      </text>
    </comment>
    <comment ref="H222" authorId="0" shapeId="0">
      <text>
        <r>
          <rPr>
            <sz val="10"/>
            <rFont val="Arial"/>
            <family val="2"/>
          </rPr>
          <t>3.409,83
31-12-12 23:45 - 01-01-14 00:00</t>
        </r>
      </text>
    </comment>
    <comment ref="I222" authorId="0" shapeId="0">
      <text>
        <r>
          <rPr>
            <sz val="10"/>
            <rFont val="Arial"/>
            <family val="2"/>
          </rPr>
          <t>1.927,35
31-12-13 23:45 - 01-01-15 00:00</t>
        </r>
      </text>
    </comment>
    <comment ref="D223" authorId="0" shapeId="0">
      <text>
        <r>
          <rPr>
            <sz val="10"/>
            <rFont val="Arial"/>
            <family val="2"/>
          </rPr>
          <t>1.948,60 !
09-03-09 00:00 - 01-01-10 00:00</t>
        </r>
      </text>
    </comment>
    <comment ref="E223" authorId="0" shapeId="0">
      <text>
        <r>
          <rPr>
            <sz val="10"/>
            <rFont val="Arial"/>
            <family val="2"/>
          </rPr>
          <t>4.438,83
31-12-09 23:45 - 01-01-11 00:00</t>
        </r>
      </text>
    </comment>
    <comment ref="F223" authorId="0" shapeId="0">
      <text>
        <r>
          <rPr>
            <sz val="10"/>
            <rFont val="Arial"/>
            <family val="2"/>
          </rPr>
          <t>3.567,69
31-12-10 23:45 - 01-01-12 00:00</t>
        </r>
      </text>
    </comment>
    <comment ref="G223" authorId="0" shapeId="0">
      <text>
        <r>
          <rPr>
            <sz val="10"/>
            <rFont val="Arial"/>
            <family val="2"/>
          </rPr>
          <t>3.042,33
31-12-11 23:45 - 01-01-13 00:00</t>
        </r>
      </text>
    </comment>
    <comment ref="H223" authorId="0" shapeId="0">
      <text>
        <r>
          <rPr>
            <sz val="10"/>
            <rFont val="Arial"/>
            <family val="2"/>
          </rPr>
          <t>2.570,18
31-12-12 23:45 - 01-01-14 00:00</t>
        </r>
      </text>
    </comment>
    <comment ref="I223" authorId="0" shapeId="0">
      <text>
        <r>
          <rPr>
            <sz val="10"/>
            <rFont val="Arial"/>
            <family val="2"/>
          </rPr>
          <t>3.127,45
31-12-13 23:45 - 01-01-15 00:00</t>
        </r>
      </text>
    </comment>
    <comment ref="C224" authorId="0" shapeId="0">
      <text>
        <r>
          <rPr>
            <sz val="10"/>
            <rFont val="Arial"/>
            <family val="2"/>
          </rPr>
          <t>614,01 !
25-06-08 00:00 - 20-01-09 00:15</t>
        </r>
      </text>
    </comment>
    <comment ref="D224" authorId="0" shapeId="0">
      <text>
        <r>
          <rPr>
            <sz val="10"/>
            <rFont val="Arial"/>
            <family val="2"/>
          </rPr>
          <t>2.933,82
30-12-08 00:00 - 01-01-10 00:00</t>
        </r>
      </text>
    </comment>
    <comment ref="E224" authorId="0" shapeId="0">
      <text>
        <r>
          <rPr>
            <sz val="10"/>
            <rFont val="Arial"/>
            <family val="2"/>
          </rPr>
          <t>3.301,84
31-12-09 23:45 - 01-01-11 00:00</t>
        </r>
      </text>
    </comment>
    <comment ref="F224" authorId="0" shapeId="0">
      <text>
        <r>
          <rPr>
            <sz val="10"/>
            <rFont val="Arial"/>
            <family val="2"/>
          </rPr>
          <t>3.963,66
31-12-10 23:45 - 01-01-12 00:00</t>
        </r>
      </text>
    </comment>
    <comment ref="G224" authorId="0" shapeId="0">
      <text>
        <r>
          <rPr>
            <sz val="10"/>
            <rFont val="Arial"/>
            <family val="2"/>
          </rPr>
          <t>3.918,87
31-12-11 23:45 - 01-01-13 00:00</t>
        </r>
      </text>
    </comment>
    <comment ref="H224" authorId="0" shapeId="0">
      <text>
        <r>
          <rPr>
            <sz val="10"/>
            <rFont val="Arial"/>
            <family val="2"/>
          </rPr>
          <t>3.882,64
31-12-12 23:45 - 01-01-14 00:00</t>
        </r>
      </text>
    </comment>
    <comment ref="I224" authorId="0" shapeId="0">
      <text>
        <r>
          <rPr>
            <sz val="10"/>
            <rFont val="Arial"/>
            <family val="2"/>
          </rPr>
          <t>3.544,43
31-12-13 23:45 - 01-01-15 00:00</t>
        </r>
      </text>
    </comment>
    <comment ref="C225" authorId="0" shapeId="0">
      <text>
        <r>
          <rPr>
            <sz val="10"/>
            <rFont val="Arial"/>
            <family val="2"/>
          </rPr>
          <t>752,55 !
25-06-08 00:00 - 20-01-09 00:15</t>
        </r>
      </text>
    </comment>
    <comment ref="D225" authorId="0" shapeId="0">
      <text>
        <r>
          <rPr>
            <sz val="10"/>
            <rFont val="Arial"/>
            <family val="2"/>
          </rPr>
          <t>5.740,51
30-12-08 00:00 - 01-01-10 00:00</t>
        </r>
      </text>
    </comment>
    <comment ref="E225" authorId="0" shapeId="0">
      <text>
        <r>
          <rPr>
            <sz val="10"/>
            <rFont val="Arial"/>
            <family val="2"/>
          </rPr>
          <t>7.319,80
31-12-09 23:45 - 01-01-11 00:00</t>
        </r>
      </text>
    </comment>
    <comment ref="F225" authorId="0" shapeId="0">
      <text>
        <r>
          <rPr>
            <sz val="10"/>
            <rFont val="Arial"/>
            <family val="2"/>
          </rPr>
          <t>5.792,78
31-12-10 23:45 - 01-01-12 00:00</t>
        </r>
      </text>
    </comment>
    <comment ref="G225" authorId="0" shapeId="0">
      <text>
        <r>
          <rPr>
            <sz val="10"/>
            <rFont val="Arial"/>
            <family val="2"/>
          </rPr>
          <t>5.185,10
31-12-11 23:45 - 01-01-13 00:00</t>
        </r>
      </text>
    </comment>
    <comment ref="H225" authorId="0" shapeId="0">
      <text>
        <r>
          <rPr>
            <sz val="10"/>
            <rFont val="Arial"/>
            <family val="2"/>
          </rPr>
          <t>4.862,89
31-12-12 23:45 - 01-01-14 00:00</t>
        </r>
      </text>
    </comment>
    <comment ref="I225" authorId="0" shapeId="0">
      <text>
        <r>
          <rPr>
            <sz val="10"/>
            <rFont val="Arial"/>
            <family val="2"/>
          </rPr>
          <t>5.297,95
31-12-13 23:45 - 01-01-15 00:00</t>
        </r>
      </text>
    </comment>
    <comment ref="C226" authorId="0" shapeId="0">
      <text>
        <r>
          <rPr>
            <sz val="10"/>
            <rFont val="Arial"/>
            <family val="2"/>
          </rPr>
          <t>54,58 !
25-06-08 00:00 - 08-11-09 00:15</t>
        </r>
      </text>
    </comment>
    <comment ref="D226" authorId="0" shapeId="0">
      <text>
        <r>
          <rPr>
            <sz val="10"/>
            <rFont val="Arial"/>
            <family val="2"/>
          </rPr>
          <t>870,53
04-08-08 01:30 - 01-01-10 00:00</t>
        </r>
      </text>
    </comment>
    <comment ref="E226" authorId="0" shapeId="0">
      <text>
        <r>
          <rPr>
            <sz val="10"/>
            <rFont val="Arial"/>
            <family val="2"/>
          </rPr>
          <t>3.994,61
31-12-09 23:45 - 01-01-11 00:00</t>
        </r>
      </text>
    </comment>
    <comment ref="F226" authorId="0" shapeId="0">
      <text>
        <r>
          <rPr>
            <sz val="10"/>
            <rFont val="Arial"/>
            <family val="2"/>
          </rPr>
          <t>3.368,24
31-12-10 23:45 - 01-01-12 00:00</t>
        </r>
      </text>
    </comment>
    <comment ref="G226" authorId="0" shapeId="0">
      <text>
        <r>
          <rPr>
            <sz val="10"/>
            <rFont val="Arial"/>
            <family val="2"/>
          </rPr>
          <t>3.276,58
31-12-11 23:45 - 01-01-13 00:00</t>
        </r>
      </text>
    </comment>
    <comment ref="H226" authorId="0" shapeId="0">
      <text>
        <r>
          <rPr>
            <sz val="10"/>
            <rFont val="Arial"/>
            <family val="2"/>
          </rPr>
          <t>3.184,34
31-12-12 23:45 - 01-01-14 00:00</t>
        </r>
      </text>
    </comment>
    <comment ref="I226" authorId="0" shapeId="0">
      <text>
        <r>
          <rPr>
            <sz val="10"/>
            <rFont val="Arial"/>
            <family val="2"/>
          </rPr>
          <t>3.462,93
31-12-13 23:45 - 01-01-15 00:00</t>
        </r>
      </text>
    </comment>
    <comment ref="C227" authorId="0" shapeId="0">
      <text>
        <r>
          <rPr>
            <sz val="10"/>
            <rFont val="Arial"/>
            <family val="2"/>
          </rPr>
          <t>578,34 !
25-06-08 00:00 - 20-01-09 00:15</t>
        </r>
      </text>
    </comment>
    <comment ref="D227" authorId="0" shapeId="0">
      <text>
        <r>
          <rPr>
            <sz val="10"/>
            <rFont val="Arial"/>
            <family val="2"/>
          </rPr>
          <t>4.802,05
30-12-08 00:00 - 01-01-10 00:00</t>
        </r>
      </text>
    </comment>
    <comment ref="E227" authorId="0" shapeId="0">
      <text>
        <r>
          <rPr>
            <sz val="10"/>
            <rFont val="Arial"/>
            <family val="2"/>
          </rPr>
          <t>6.504,12
31-12-09 23:45 - 01-01-11 00:00</t>
        </r>
      </text>
    </comment>
    <comment ref="F227" authorId="0" shapeId="0">
      <text>
        <r>
          <rPr>
            <sz val="10"/>
            <rFont val="Arial"/>
            <family val="2"/>
          </rPr>
          <t>6.333,95
31-12-10 23:45 - 01-01-12 00:00</t>
        </r>
      </text>
    </comment>
    <comment ref="G227" authorId="0" shapeId="0">
      <text>
        <r>
          <rPr>
            <sz val="10"/>
            <rFont val="Arial"/>
            <family val="2"/>
          </rPr>
          <t>7.110,15
31-12-11 23:45 - 01-01-13 00:00</t>
        </r>
      </text>
    </comment>
    <comment ref="H227" authorId="0" shapeId="0">
      <text>
        <r>
          <rPr>
            <sz val="10"/>
            <rFont val="Arial"/>
            <family val="2"/>
          </rPr>
          <t>6.820,59
31-12-12 23:45 - 01-01-14 00:00</t>
        </r>
      </text>
    </comment>
    <comment ref="I227" authorId="0" shapeId="0">
      <text>
        <r>
          <rPr>
            <sz val="10"/>
            <rFont val="Arial"/>
            <family val="2"/>
          </rPr>
          <t>6.139,40
31-12-13 23:45 - 01-01-15 00:00</t>
        </r>
      </text>
    </comment>
    <comment ref="D228" authorId="0" shapeId="0">
      <text>
        <r>
          <rPr>
            <sz val="10"/>
            <rFont val="Arial"/>
            <family val="2"/>
          </rPr>
          <t>967,66 !
03-07-09 00:00 - 01-01-10 00:00</t>
        </r>
      </text>
    </comment>
    <comment ref="E228" authorId="0" shapeId="0">
      <text>
        <r>
          <rPr>
            <sz val="10"/>
            <rFont val="Arial"/>
            <family val="2"/>
          </rPr>
          <t>1.927,59
31-12-09 23:45 - 01-01-11 00:00</t>
        </r>
      </text>
    </comment>
    <comment ref="F228" authorId="0" shapeId="0">
      <text>
        <r>
          <rPr>
            <sz val="10"/>
            <rFont val="Arial"/>
            <family val="2"/>
          </rPr>
          <t>1.873,26
31-12-10 23:45 - 01-01-12 00:00</t>
        </r>
      </text>
    </comment>
    <comment ref="G228" authorId="0" shapeId="0">
      <text>
        <r>
          <rPr>
            <sz val="10"/>
            <rFont val="Arial"/>
            <family val="2"/>
          </rPr>
          <t>1.927,13
31-12-11 23:45 - 01-01-13 00:00</t>
        </r>
      </text>
    </comment>
    <comment ref="H228" authorId="0" shapeId="0">
      <text>
        <r>
          <rPr>
            <sz val="10"/>
            <rFont val="Arial"/>
            <family val="2"/>
          </rPr>
          <t>1.942,07
31-12-12 23:45 - 01-01-14 00:00</t>
        </r>
      </text>
    </comment>
    <comment ref="I228" authorId="0" shapeId="0">
      <text>
        <r>
          <rPr>
            <sz val="10"/>
            <rFont val="Arial"/>
            <family val="2"/>
          </rPr>
          <t>1.853,69
31-12-13 23:45 - 01-01-15 00:00</t>
        </r>
      </text>
    </comment>
    <comment ref="D229" authorId="0" shapeId="0">
      <text>
        <r>
          <rPr>
            <sz val="10"/>
            <rFont val="Arial"/>
            <family val="2"/>
          </rPr>
          <t>5.722,56 !
15-07-09 00:00 - 23-03-10 00:15</t>
        </r>
      </text>
    </comment>
    <comment ref="E229" authorId="0" shapeId="0">
      <text>
        <r>
          <rPr>
            <sz val="10"/>
            <rFont val="Arial"/>
            <family val="2"/>
          </rPr>
          <t>15.721,05
16-11-09 12:00 - 01-01-11 00:00</t>
        </r>
      </text>
    </comment>
    <comment ref="F229" authorId="0" shapeId="0">
      <text>
        <r>
          <rPr>
            <sz val="10"/>
            <rFont val="Arial"/>
            <family val="2"/>
          </rPr>
          <t>23.638,27
31-12-10 23:45 - 01-01-12 00:00</t>
        </r>
      </text>
    </comment>
    <comment ref="G229" authorId="0" shapeId="0">
      <text>
        <r>
          <rPr>
            <sz val="10"/>
            <rFont val="Arial"/>
            <family val="2"/>
          </rPr>
          <t>21.416,65
31-12-11 23:45 - 01-01-13 00:00</t>
        </r>
      </text>
    </comment>
    <comment ref="H229" authorId="0" shapeId="0">
      <text>
        <r>
          <rPr>
            <sz val="10"/>
            <rFont val="Arial"/>
            <family val="2"/>
          </rPr>
          <t>22.086,51
31-12-12 23:45 - 01-01-14 00:00</t>
        </r>
      </text>
    </comment>
    <comment ref="I229" authorId="0" shapeId="0">
      <text>
        <r>
          <rPr>
            <sz val="10"/>
            <rFont val="Arial"/>
            <family val="2"/>
          </rPr>
          <t>23.696,26
31-12-13 23:45 - 01-01-15 00:00</t>
        </r>
      </text>
    </comment>
    <comment ref="E230" authorId="0" shapeId="0">
      <text>
        <r>
          <rPr>
            <sz val="10"/>
            <rFont val="Arial"/>
            <family val="2"/>
          </rPr>
          <t>571,71 !
22-06-10 00:00 - 01-01-11 00:00</t>
        </r>
      </text>
    </comment>
    <comment ref="F230" authorId="0" shapeId="0">
      <text>
        <r>
          <rPr>
            <sz val="10"/>
            <rFont val="Arial"/>
            <family val="2"/>
          </rPr>
          <t>924,57
31-12-10 23:45 - 01-01-12 00:00</t>
        </r>
      </text>
    </comment>
    <comment ref="G230" authorId="0" shapeId="0">
      <text>
        <r>
          <rPr>
            <sz val="10"/>
            <rFont val="Arial"/>
            <family val="2"/>
          </rPr>
          <t>599,75
31-12-11 23:45 - 01-01-13 00:00</t>
        </r>
      </text>
    </comment>
    <comment ref="H230" authorId="0" shapeId="0">
      <text>
        <r>
          <rPr>
            <sz val="10"/>
            <rFont val="Arial"/>
            <family val="2"/>
          </rPr>
          <t>610,57
31-12-12 23:45 - 01-01-14 00:00</t>
        </r>
      </text>
    </comment>
    <comment ref="I230" authorId="0" shapeId="0">
      <text>
        <r>
          <rPr>
            <sz val="10"/>
            <rFont val="Arial"/>
            <family val="2"/>
          </rPr>
          <t>559,96
31-12-13 23:45 - 01-01-15 00:00</t>
        </r>
      </text>
    </comment>
    <comment ref="D231" authorId="0" shapeId="0">
      <text>
        <r>
          <rPr>
            <sz val="10"/>
            <rFont val="Arial"/>
            <family val="2"/>
          </rPr>
          <t>2.053,97 !
06-07-09 00:00 - 01-01-10 00:00</t>
        </r>
      </text>
    </comment>
    <comment ref="E231" authorId="0" shapeId="0">
      <text>
        <r>
          <rPr>
            <sz val="10"/>
            <rFont val="Arial"/>
            <family val="2"/>
          </rPr>
          <t>3.964,85
31-12-09 23:45 - 01-01-11 00:00</t>
        </r>
      </text>
    </comment>
    <comment ref="F231" authorId="0" shapeId="0">
      <text>
        <r>
          <rPr>
            <sz val="10"/>
            <rFont val="Arial"/>
            <family val="2"/>
          </rPr>
          <t>3.434,86
31-12-10 23:45 - 01-01-12 00:00</t>
        </r>
      </text>
    </comment>
    <comment ref="G231" authorId="0" shapeId="0">
      <text>
        <r>
          <rPr>
            <sz val="10"/>
            <rFont val="Arial"/>
            <family val="2"/>
          </rPr>
          <t>2.389,39
31-12-11 23:45 - 01-01-13 00:00</t>
        </r>
      </text>
    </comment>
    <comment ref="H231" authorId="0" shapeId="0">
      <text>
        <r>
          <rPr>
            <sz val="10"/>
            <rFont val="Arial"/>
            <family val="2"/>
          </rPr>
          <t>2.426,26
31-12-12 23:45 - 01-01-14 00:00</t>
        </r>
      </text>
    </comment>
    <comment ref="I231" authorId="0" shapeId="0">
      <text>
        <r>
          <rPr>
            <sz val="10"/>
            <rFont val="Arial"/>
            <family val="2"/>
          </rPr>
          <t>2.388,20
31-12-13 23:45 - 01-01-15 00:00</t>
        </r>
      </text>
    </comment>
    <comment ref="D232" authorId="0" shapeId="0">
      <text>
        <r>
          <rPr>
            <sz val="10"/>
            <rFont val="Arial"/>
            <family val="2"/>
          </rPr>
          <t>762,84 !
06-07-09 00:00 - 01-01-10 00:00</t>
        </r>
      </text>
    </comment>
    <comment ref="E232" authorId="0" shapeId="0">
      <text>
        <r>
          <rPr>
            <sz val="10"/>
            <rFont val="Arial"/>
            <family val="2"/>
          </rPr>
          <t>2.003,79
31-12-09 23:45 - 01-01-11 00:00</t>
        </r>
      </text>
    </comment>
    <comment ref="F232" authorId="0" shapeId="0">
      <text>
        <r>
          <rPr>
            <sz val="10"/>
            <rFont val="Arial"/>
            <family val="2"/>
          </rPr>
          <t>1.622,99
31-12-10 23:45 - 01-01-12 00:00</t>
        </r>
      </text>
    </comment>
    <comment ref="G232" authorId="0" shapeId="0">
      <text>
        <r>
          <rPr>
            <sz val="10"/>
            <rFont val="Arial"/>
            <family val="2"/>
          </rPr>
          <t>978,20
31-12-11 23:45 - 01-01-13 00:00</t>
        </r>
      </text>
    </comment>
    <comment ref="H232" authorId="0" shapeId="0">
      <text>
        <r>
          <rPr>
            <sz val="10"/>
            <rFont val="Arial"/>
            <family val="2"/>
          </rPr>
          <t>1.084,37
31-12-12 23:45 - 01-01-14 00:00</t>
        </r>
      </text>
    </comment>
    <comment ref="I232" authorId="0" shapeId="0">
      <text>
        <r>
          <rPr>
            <sz val="10"/>
            <rFont val="Arial"/>
            <family val="2"/>
          </rPr>
          <t>1.090,79
31-12-13 23:45 - 01-01-15 00:00</t>
        </r>
      </text>
    </comment>
    <comment ref="F233" authorId="0" shapeId="0">
      <text>
        <r>
          <rPr>
            <sz val="10"/>
            <rFont val="Arial"/>
            <family val="2"/>
          </rPr>
          <t>145,47 !
14-04-11 00:00 - 01-01-12 00:00</t>
        </r>
      </text>
    </comment>
    <comment ref="G233" authorId="0" shapeId="0">
      <text>
        <r>
          <rPr>
            <sz val="10"/>
            <rFont val="Arial"/>
            <family val="2"/>
          </rPr>
          <t>216,09
31-12-11 23:45 - 01-01-13 00:00</t>
        </r>
      </text>
    </comment>
    <comment ref="H233" authorId="0" shapeId="0">
      <text>
        <r>
          <rPr>
            <sz val="10"/>
            <rFont val="Arial"/>
            <family val="2"/>
          </rPr>
          <t>222,41
31-12-12 23:45 - 01-01-14 00:00</t>
        </r>
      </text>
    </comment>
    <comment ref="I233" authorId="0" shapeId="0">
      <text>
        <r>
          <rPr>
            <sz val="10"/>
            <rFont val="Arial"/>
            <family val="2"/>
          </rPr>
          <t>222,21
31-12-13 23:45 - 01-01-15 00:00</t>
        </r>
      </text>
    </comment>
    <comment ref="I234" authorId="0" shapeId="0">
      <text>
        <r>
          <rPr>
            <sz val="10"/>
            <rFont val="Arial"/>
            <family val="2"/>
          </rPr>
          <t>1.525,36
31-12-13 23:45 - 01-01-15 00:00</t>
        </r>
      </text>
    </comment>
    <comment ref="G235" authorId="0" shapeId="0">
      <text>
        <r>
          <rPr>
            <sz val="10"/>
            <rFont val="Arial"/>
            <family val="2"/>
          </rPr>
          <t>4.039,60 !
07-05-12 00:00 - 01-01-13 00:00</t>
        </r>
      </text>
    </comment>
    <comment ref="H235" authorId="0" shapeId="0">
      <text>
        <r>
          <rPr>
            <sz val="10"/>
            <rFont val="Arial"/>
            <family val="2"/>
          </rPr>
          <t>7.511,69
31-12-12 23:45 - 01-01-14 00:00</t>
        </r>
      </text>
    </comment>
    <comment ref="I235" authorId="0" shapeId="0">
      <text>
        <r>
          <rPr>
            <sz val="10"/>
            <rFont val="Arial"/>
            <family val="2"/>
          </rPr>
          <t>5.717,74
31-12-13 23:45 - 01-01-15 00:00</t>
        </r>
      </text>
    </comment>
    <comment ref="I236" authorId="0" shapeId="0">
      <text>
        <r>
          <rPr>
            <sz val="10"/>
            <rFont val="Arial"/>
            <family val="2"/>
          </rPr>
          <t>3.312,17
31-12-13 23:45 - 01-01-15 00:00</t>
        </r>
      </text>
    </comment>
    <comment ref="C237" authorId="0" shapeId="0">
      <text>
        <r>
          <rPr>
            <sz val="10"/>
            <rFont val="Arial"/>
            <family val="2"/>
          </rPr>
          <t>500,37 !
25-06-08 00:00 - 01-01-09 00:00</t>
        </r>
      </text>
    </comment>
    <comment ref="D237" authorId="0" shapeId="0">
      <text>
        <r>
          <rPr>
            <sz val="10"/>
            <rFont val="Arial"/>
            <family val="2"/>
          </rPr>
          <t>2.686,77
31-12-08 23:45 - 01-01-10 00:00</t>
        </r>
      </text>
    </comment>
    <comment ref="E237" authorId="0" shapeId="0">
      <text>
        <r>
          <rPr>
            <sz val="10"/>
            <rFont val="Arial"/>
            <family val="2"/>
          </rPr>
          <t>2.598,98
31-12-09 23:45 - 01-01-11 00:00</t>
        </r>
      </text>
    </comment>
    <comment ref="F237" authorId="0" shapeId="0">
      <text>
        <r>
          <rPr>
            <sz val="10"/>
            <rFont val="Arial"/>
            <family val="2"/>
          </rPr>
          <t>1.795,48
31-12-10 23:45 - 01-01-12 00:00</t>
        </r>
      </text>
    </comment>
    <comment ref="G237" authorId="0" shapeId="0">
      <text>
        <r>
          <rPr>
            <sz val="10"/>
            <rFont val="Arial"/>
            <family val="2"/>
          </rPr>
          <t>2.596,83
31-12-11 23:45 - 01-01-13 00:00</t>
        </r>
      </text>
    </comment>
    <comment ref="H237" authorId="0" shapeId="0">
      <text>
        <r>
          <rPr>
            <sz val="10"/>
            <rFont val="Arial"/>
            <family val="2"/>
          </rPr>
          <t>2.586,00
31-12-12 23:45 - 01-01-14 00:00</t>
        </r>
      </text>
    </comment>
    <comment ref="I237" authorId="0" shapeId="0">
      <text>
        <r>
          <rPr>
            <sz val="10"/>
            <rFont val="Arial"/>
            <family val="2"/>
          </rPr>
          <t>2.586,11
31-12-13 23:45 - 01-01-15 00:00</t>
        </r>
      </text>
    </comment>
    <comment ref="C238" authorId="0" shapeId="0">
      <text>
        <r>
          <rPr>
            <sz val="10"/>
            <rFont val="Arial"/>
            <family val="2"/>
          </rPr>
          <t>6.662,64 !
27-06-08 00:00 - 01-01-09 00:00</t>
        </r>
      </text>
    </comment>
    <comment ref="D238" authorId="0" shapeId="0">
      <text>
        <r>
          <rPr>
            <sz val="10"/>
            <rFont val="Arial"/>
            <family val="2"/>
          </rPr>
          <t>16.150,68
31-12-08 23:45 - 01-01-10 00:00</t>
        </r>
      </text>
    </comment>
    <comment ref="E238" authorId="0" shapeId="0">
      <text>
        <r>
          <rPr>
            <sz val="10"/>
            <rFont val="Arial"/>
            <family val="2"/>
          </rPr>
          <t>15.286,52
31-12-09 23:45 - 01-01-11 00:00</t>
        </r>
      </text>
    </comment>
    <comment ref="F238" authorId="0" shapeId="0">
      <text>
        <r>
          <rPr>
            <sz val="10"/>
            <rFont val="Arial"/>
            <family val="2"/>
          </rPr>
          <t>13.962,53
31-12-10 23:45 - 01-01-12 00:00</t>
        </r>
      </text>
    </comment>
    <comment ref="G238" authorId="0" shapeId="0">
      <text>
        <r>
          <rPr>
            <sz val="10"/>
            <rFont val="Arial"/>
            <family val="2"/>
          </rPr>
          <t>16.168,96
31-12-11 23:45 - 01-01-13 00:00</t>
        </r>
      </text>
    </comment>
    <comment ref="H238" authorId="0" shapeId="0">
      <text>
        <r>
          <rPr>
            <sz val="10"/>
            <rFont val="Arial"/>
            <family val="2"/>
          </rPr>
          <t>12.894,88
31-12-12 23:45 - 01-01-14 00:00</t>
        </r>
      </text>
    </comment>
    <comment ref="I238" authorId="0" shapeId="0">
      <text>
        <r>
          <rPr>
            <sz val="10"/>
            <rFont val="Arial"/>
            <family val="2"/>
          </rPr>
          <t>16.711,84
31-12-13 23:45 - 01-01-15 00:00</t>
        </r>
      </text>
    </comment>
    <comment ref="C239" authorId="0" shapeId="0">
      <text>
        <r>
          <rPr>
            <sz val="10"/>
            <rFont val="Arial"/>
            <family val="2"/>
          </rPr>
          <t>9.224,30 !
25-06-08 00:00 - 01-01-09 00:00</t>
        </r>
      </text>
    </comment>
    <comment ref="D239" authorId="0" shapeId="0">
      <text>
        <r>
          <rPr>
            <sz val="10"/>
            <rFont val="Arial"/>
            <family val="2"/>
          </rPr>
          <t>26.925,98
31-12-08 23:45 - 01-01-10 00:00</t>
        </r>
      </text>
    </comment>
    <comment ref="E239" authorId="0" shapeId="0">
      <text>
        <r>
          <rPr>
            <sz val="10"/>
            <rFont val="Arial"/>
            <family val="2"/>
          </rPr>
          <t>28.841,44
31-12-09 23:45 - 01-01-11 00:00</t>
        </r>
      </text>
    </comment>
    <comment ref="F239" authorId="0" shapeId="0">
      <text>
        <r>
          <rPr>
            <sz val="10"/>
            <rFont val="Arial"/>
            <family val="2"/>
          </rPr>
          <t>24.069,55
31-12-10 23:45 - 01-01-12 00:00</t>
        </r>
      </text>
    </comment>
    <comment ref="G239" authorId="0" shapeId="0">
      <text>
        <r>
          <rPr>
            <sz val="10"/>
            <rFont val="Arial"/>
            <family val="2"/>
          </rPr>
          <t>20.345,15
31-12-11 23:45 - 01-01-13 00:00</t>
        </r>
      </text>
    </comment>
    <comment ref="H239" authorId="0" shapeId="0">
      <text>
        <r>
          <rPr>
            <sz val="10"/>
            <rFont val="Arial"/>
            <family val="2"/>
          </rPr>
          <t>20.769,81
31-12-12 23:45 - 01-01-14 00:00</t>
        </r>
      </text>
    </comment>
    <comment ref="I239" authorId="0" shapeId="0">
      <text>
        <r>
          <rPr>
            <sz val="10"/>
            <rFont val="Arial"/>
            <family val="2"/>
          </rPr>
          <t>20.652,17
31-12-13 23:45 - 01-01-15 00:00</t>
        </r>
      </text>
    </comment>
    <comment ref="C240" authorId="0" shapeId="0">
      <text>
        <r>
          <rPr>
            <sz val="10"/>
            <rFont val="Arial"/>
            <family val="2"/>
          </rPr>
          <t>8.319,01 !
25-06-08 00:00 - 01-01-09 00:00</t>
        </r>
      </text>
    </comment>
    <comment ref="D240" authorId="0" shapeId="0">
      <text>
        <r>
          <rPr>
            <sz val="10"/>
            <rFont val="Arial"/>
            <family val="2"/>
          </rPr>
          <t>28.611,14
31-12-08 23:45 - 01-01-10 00:00</t>
        </r>
      </text>
    </comment>
    <comment ref="E240" authorId="0" shapeId="0">
      <text>
        <r>
          <rPr>
            <sz val="10"/>
            <rFont val="Arial"/>
            <family val="2"/>
          </rPr>
          <t>29.776,93
31-12-09 23:45 - 01-01-11 00:00</t>
        </r>
      </text>
    </comment>
    <comment ref="F240" authorId="0" shapeId="0">
      <text>
        <r>
          <rPr>
            <sz val="10"/>
            <rFont val="Arial"/>
            <family val="2"/>
          </rPr>
          <t>24.469,22
31-12-10 23:45 - 01-01-12 00:00</t>
        </r>
      </text>
    </comment>
    <comment ref="G240" authorId="0" shapeId="0">
      <text>
        <r>
          <rPr>
            <sz val="10"/>
            <rFont val="Arial"/>
            <family val="2"/>
          </rPr>
          <t>22.747,30
31-12-11 23:45 - 01-01-13 00:00</t>
        </r>
      </text>
    </comment>
    <comment ref="H240" authorId="0" shapeId="0">
      <text>
        <r>
          <rPr>
            <sz val="10"/>
            <rFont val="Arial"/>
            <family val="2"/>
          </rPr>
          <t>21.164,31
31-12-12 23:45 - 01-01-14 00:00</t>
        </r>
      </text>
    </comment>
    <comment ref="I240" authorId="0" shapeId="0">
      <text>
        <r>
          <rPr>
            <sz val="10"/>
            <rFont val="Arial"/>
            <family val="2"/>
          </rPr>
          <t>23.688,91
31-12-13 23:45 - 01-01-15 00:00</t>
        </r>
      </text>
    </comment>
    <comment ref="C241" authorId="0" shapeId="0">
      <text>
        <r>
          <rPr>
            <sz val="10"/>
            <rFont val="Arial"/>
            <family val="2"/>
          </rPr>
          <t>10.073,32 !
03-08-08 00:00 - 01-01-09 00:00</t>
        </r>
      </text>
    </comment>
    <comment ref="D241" authorId="0" shapeId="0">
      <text>
        <r>
          <rPr>
            <sz val="10"/>
            <rFont val="Arial"/>
            <family val="2"/>
          </rPr>
          <t>36.351,06
31-12-08 23:45 - 01-01-10 00:00</t>
        </r>
      </text>
    </comment>
    <comment ref="E241" authorId="0" shapeId="0">
      <text>
        <r>
          <rPr>
            <sz val="10"/>
            <rFont val="Arial"/>
            <family val="2"/>
          </rPr>
          <t>31.733,63
31-12-09 23:45 - 01-01-11 00:00</t>
        </r>
      </text>
    </comment>
    <comment ref="F241" authorId="0" shapeId="0">
      <text>
        <r>
          <rPr>
            <sz val="10"/>
            <rFont val="Arial"/>
            <family val="2"/>
          </rPr>
          <t>36.577,58
31-12-10 23:45 - 01-01-12 00:00</t>
        </r>
      </text>
    </comment>
    <comment ref="G241" authorId="0" shapeId="0">
      <text>
        <r>
          <rPr>
            <sz val="10"/>
            <rFont val="Arial"/>
            <family val="2"/>
          </rPr>
          <t>36.972,50
31-12-11 23:45 - 01-01-13 00:00</t>
        </r>
      </text>
    </comment>
    <comment ref="H241" authorId="0" shapeId="0">
      <text>
        <r>
          <rPr>
            <sz val="10"/>
            <rFont val="Arial"/>
            <family val="2"/>
          </rPr>
          <t>34.269,93
31-12-12 23:45 - 01-01-14 00:00</t>
        </r>
      </text>
    </comment>
    <comment ref="I241" authorId="0" shapeId="0">
      <text>
        <r>
          <rPr>
            <sz val="10"/>
            <rFont val="Arial"/>
            <family val="2"/>
          </rPr>
          <t>35.008,97
31-12-13 23:45 - 01-01-15 00:00</t>
        </r>
      </text>
    </comment>
    <comment ref="C242" authorId="0" shapeId="0">
      <text>
        <r>
          <rPr>
            <sz val="10"/>
            <rFont val="Arial"/>
            <family val="2"/>
          </rPr>
          <t>2.504,59 !
26-07-08 00:00 - 01-01-09 00:00</t>
        </r>
      </text>
    </comment>
    <comment ref="D242" authorId="0" shapeId="0">
      <text>
        <r>
          <rPr>
            <sz val="10"/>
            <rFont val="Arial"/>
            <family val="2"/>
          </rPr>
          <t>9.298,60
31-12-08 23:45 - 01-01-10 00:00</t>
        </r>
      </text>
    </comment>
    <comment ref="E242" authorId="0" shapeId="0">
      <text>
        <r>
          <rPr>
            <sz val="10"/>
            <rFont val="Arial"/>
            <family val="2"/>
          </rPr>
          <t>9.468,21
31-12-09 23:45 - 01-01-11 00:00</t>
        </r>
      </text>
    </comment>
    <comment ref="F242" authorId="0" shapeId="0">
      <text>
        <r>
          <rPr>
            <sz val="10"/>
            <rFont val="Arial"/>
            <family val="2"/>
          </rPr>
          <t>4.883,72
31-12-10 23:45 - 01-01-12 00:00</t>
        </r>
      </text>
    </comment>
    <comment ref="G242" authorId="0" shapeId="0">
      <text>
        <r>
          <rPr>
            <sz val="10"/>
            <rFont val="Arial"/>
            <family val="2"/>
          </rPr>
          <t>5.290,43
31-12-11 23:45 - 01-01-13 00:00</t>
        </r>
      </text>
    </comment>
    <comment ref="H242" authorId="0" shapeId="0">
      <text>
        <r>
          <rPr>
            <sz val="10"/>
            <rFont val="Arial"/>
            <family val="2"/>
          </rPr>
          <t>3.141,98
31-12-12 23:45 - 01-01-14 00:00</t>
        </r>
      </text>
    </comment>
    <comment ref="I242" authorId="0" shapeId="0">
      <text>
        <r>
          <rPr>
            <sz val="10"/>
            <rFont val="Arial"/>
            <family val="2"/>
          </rPr>
          <t>2.747,63
31-12-13 23:45 - 01-01-15 00:00</t>
        </r>
      </text>
    </comment>
    <comment ref="C243" authorId="0" shapeId="0">
      <text>
        <r>
          <rPr>
            <sz val="10"/>
            <rFont val="Arial"/>
            <family val="2"/>
          </rPr>
          <t>7.956,90 !
25-06-08 00:00 - 01-01-09 00:00</t>
        </r>
      </text>
    </comment>
    <comment ref="D243" authorId="0" shapeId="0">
      <text>
        <r>
          <rPr>
            <sz val="10"/>
            <rFont val="Arial"/>
            <family val="2"/>
          </rPr>
          <t>28.056,61
31-12-08 23:45 - 01-01-10 00:00</t>
        </r>
      </text>
    </comment>
    <comment ref="E243" authorId="0" shapeId="0">
      <text>
        <r>
          <rPr>
            <sz val="10"/>
            <rFont val="Arial"/>
            <family val="2"/>
          </rPr>
          <t>27.752,65
31-12-09 23:45 - 01-01-11 00:00</t>
        </r>
      </text>
    </comment>
    <comment ref="F243" authorId="0" shapeId="0">
      <text>
        <r>
          <rPr>
            <sz val="10"/>
            <rFont val="Arial"/>
            <family val="2"/>
          </rPr>
          <t>27.259,84
31-12-10 23:45 - 01-01-12 00:00</t>
        </r>
      </text>
    </comment>
    <comment ref="G243" authorId="0" shapeId="0">
      <text>
        <r>
          <rPr>
            <sz val="10"/>
            <rFont val="Arial"/>
            <family val="2"/>
          </rPr>
          <t>27.587,88
31-12-11 23:45 - 01-01-13 00:00</t>
        </r>
      </text>
    </comment>
    <comment ref="H243" authorId="0" shapeId="0">
      <text>
        <r>
          <rPr>
            <sz val="10"/>
            <rFont val="Arial"/>
            <family val="2"/>
          </rPr>
          <t>24.644,17
31-12-12 23:45 - 01-01-14 00:00</t>
        </r>
      </text>
    </comment>
    <comment ref="I243" authorId="0" shapeId="0">
      <text>
        <r>
          <rPr>
            <sz val="10"/>
            <rFont val="Arial"/>
            <family val="2"/>
          </rPr>
          <t>25.907,42
31-12-13 23:45 - 01-01-15 00:00</t>
        </r>
      </text>
    </comment>
    <comment ref="C244" authorId="0" shapeId="0">
      <text>
        <r>
          <rPr>
            <sz val="10"/>
            <rFont val="Arial"/>
            <family val="2"/>
          </rPr>
          <t>9.452,02 !
25-06-08 00:00 - 01-01-09 00:00</t>
        </r>
      </text>
    </comment>
    <comment ref="D244" authorId="0" shapeId="0">
      <text>
        <r>
          <rPr>
            <sz val="10"/>
            <rFont val="Arial"/>
            <family val="2"/>
          </rPr>
          <t>24.451,74
31-12-08 23:45 - 01-01-10 00:00</t>
        </r>
      </text>
    </comment>
    <comment ref="E244" authorId="0" shapeId="0">
      <text>
        <r>
          <rPr>
            <sz val="10"/>
            <rFont val="Arial"/>
            <family val="2"/>
          </rPr>
          <t>22.803,72
31-12-09 23:45 - 01-01-11 00:00</t>
        </r>
      </text>
    </comment>
    <comment ref="F244" authorId="0" shapeId="0">
      <text>
        <r>
          <rPr>
            <sz val="10"/>
            <rFont val="Arial"/>
            <family val="2"/>
          </rPr>
          <t>21.325,56
31-12-10 23:45 - 01-01-12 00:00</t>
        </r>
      </text>
    </comment>
    <comment ref="G244" authorId="0" shapeId="0">
      <text>
        <r>
          <rPr>
            <sz val="10"/>
            <rFont val="Arial"/>
            <family val="2"/>
          </rPr>
          <t>22.944,89
31-12-11 23:45 - 01-01-13 00:00</t>
        </r>
      </text>
    </comment>
    <comment ref="H244" authorId="0" shapeId="0">
      <text>
        <r>
          <rPr>
            <sz val="10"/>
            <rFont val="Arial"/>
            <family val="2"/>
          </rPr>
          <t>22.413,69
31-12-12 23:45 - 01-01-14 00:00</t>
        </r>
      </text>
    </comment>
    <comment ref="I244" authorId="0" shapeId="0">
      <text>
        <r>
          <rPr>
            <sz val="10"/>
            <rFont val="Arial"/>
            <family val="2"/>
          </rPr>
          <t>21.923,05
31-12-13 23:45 - 01-01-15 00:00</t>
        </r>
      </text>
    </comment>
    <comment ref="C245" authorId="0" shapeId="0">
      <text>
        <r>
          <rPr>
            <sz val="10"/>
            <rFont val="Arial"/>
            <family val="2"/>
          </rPr>
          <t>3.569,35 !
25-06-08 00:00 - 01-01-09 00:00</t>
        </r>
      </text>
    </comment>
    <comment ref="D245" authorId="0" shapeId="0">
      <text>
        <r>
          <rPr>
            <sz val="10"/>
            <rFont val="Arial"/>
            <family val="2"/>
          </rPr>
          <t>12.022,04
31-12-08 23:45 - 01-01-10 00:00</t>
        </r>
      </text>
    </comment>
    <comment ref="E245" authorId="0" shapeId="0">
      <text>
        <r>
          <rPr>
            <sz val="10"/>
            <rFont val="Arial"/>
            <family val="2"/>
          </rPr>
          <t>11.165,21
31-12-09 23:45 - 01-01-11 00:00</t>
        </r>
      </text>
    </comment>
    <comment ref="F245" authorId="0" shapeId="0">
      <text>
        <r>
          <rPr>
            <sz val="10"/>
            <rFont val="Arial"/>
            <family val="2"/>
          </rPr>
          <t>10.590,65
31-12-10 23:45 - 01-01-12 00:00</t>
        </r>
      </text>
    </comment>
    <comment ref="G245" authorId="0" shapeId="0">
      <text>
        <r>
          <rPr>
            <sz val="10"/>
            <rFont val="Arial"/>
            <family val="2"/>
          </rPr>
          <t>11.246,05
31-12-11 23:45 - 01-01-13 00:00</t>
        </r>
      </text>
    </comment>
    <comment ref="H245" authorId="0" shapeId="0">
      <text>
        <r>
          <rPr>
            <sz val="10"/>
            <rFont val="Arial"/>
            <family val="2"/>
          </rPr>
          <t>13.996,03
31-12-12 23:45 - 01-01-14 00:00</t>
        </r>
      </text>
    </comment>
    <comment ref="I245" authorId="0" shapeId="0">
      <text>
        <r>
          <rPr>
            <sz val="10"/>
            <rFont val="Arial"/>
            <family val="2"/>
          </rPr>
          <t>15.371,96
31-12-13 23:45 - 01-01-15 00:00</t>
        </r>
      </text>
    </comment>
    <comment ref="C246" authorId="0" shapeId="0">
      <text>
        <r>
          <rPr>
            <sz val="10"/>
            <rFont val="Arial"/>
            <family val="2"/>
          </rPr>
          <t>7.220,21 !
25-06-08 00:00 - 01-01-09 00:00</t>
        </r>
      </text>
    </comment>
    <comment ref="D246" authorId="0" shapeId="0">
      <text>
        <r>
          <rPr>
            <sz val="10"/>
            <rFont val="Arial"/>
            <family val="2"/>
          </rPr>
          <t>21.868,55
31-12-08 23:45 - 01-01-10 00:00</t>
        </r>
      </text>
    </comment>
    <comment ref="E246" authorId="0" shapeId="0">
      <text>
        <r>
          <rPr>
            <sz val="10"/>
            <rFont val="Arial"/>
            <family val="2"/>
          </rPr>
          <t>21.616,64
31-12-09 23:45 - 01-01-11 00:00</t>
        </r>
      </text>
    </comment>
    <comment ref="F246" authorId="0" shapeId="0">
      <text>
        <r>
          <rPr>
            <sz val="10"/>
            <rFont val="Arial"/>
            <family val="2"/>
          </rPr>
          <t>16.592,82
31-12-10 23:45 - 01-01-12 00:00</t>
        </r>
      </text>
    </comment>
    <comment ref="G246" authorId="0" shapeId="0">
      <text>
        <r>
          <rPr>
            <sz val="10"/>
            <rFont val="Arial"/>
            <family val="2"/>
          </rPr>
          <t>19.665,31
31-12-11 23:45 - 01-01-13 00:00</t>
        </r>
      </text>
    </comment>
    <comment ref="H246" authorId="0" shapeId="0">
      <text>
        <r>
          <rPr>
            <sz val="10"/>
            <rFont val="Arial"/>
            <family val="2"/>
          </rPr>
          <t>18.878,72
31-12-12 23:45 - 01-01-14 00:00</t>
        </r>
      </text>
    </comment>
    <comment ref="I246" authorId="0" shapeId="0">
      <text>
        <r>
          <rPr>
            <sz val="10"/>
            <rFont val="Arial"/>
            <family val="2"/>
          </rPr>
          <t>20.080,53
31-12-13 23:45 - 01-01-15 00:00</t>
        </r>
      </text>
    </comment>
    <comment ref="C247" authorId="0" shapeId="0">
      <text>
        <r>
          <rPr>
            <sz val="10"/>
            <rFont val="Arial"/>
            <family val="2"/>
          </rPr>
          <t>3.726,67 !
25-06-08 00:00 - 01-01-09 00:00</t>
        </r>
      </text>
    </comment>
    <comment ref="D247" authorId="0" shapeId="0">
      <text>
        <r>
          <rPr>
            <sz val="10"/>
            <rFont val="Arial"/>
            <family val="2"/>
          </rPr>
          <t>15.610,53
31-12-08 23:45 - 01-01-10 00:00</t>
        </r>
      </text>
    </comment>
    <comment ref="E247" authorId="0" shapeId="0">
      <text>
        <r>
          <rPr>
            <sz val="10"/>
            <rFont val="Arial"/>
            <family val="2"/>
          </rPr>
          <t>15.147,79
31-12-09 23:45 - 01-01-11 00:00</t>
        </r>
      </text>
    </comment>
    <comment ref="F247" authorId="0" shapeId="0">
      <text>
        <r>
          <rPr>
            <sz val="10"/>
            <rFont val="Arial"/>
            <family val="2"/>
          </rPr>
          <t>13.695,67
31-12-10 23:45 - 01-01-12 00:00</t>
        </r>
      </text>
    </comment>
    <comment ref="G247" authorId="0" shapeId="0">
      <text>
        <r>
          <rPr>
            <sz val="10"/>
            <rFont val="Arial"/>
            <family val="2"/>
          </rPr>
          <t>12.023,31
31-12-11 23:45 - 01-01-13 00:00</t>
        </r>
      </text>
    </comment>
    <comment ref="H247" authorId="0" shapeId="0">
      <text>
        <r>
          <rPr>
            <sz val="10"/>
            <rFont val="Arial"/>
            <family val="2"/>
          </rPr>
          <t>6.367,36
31-12-12 23:45 - 02-01-14 00:15</t>
        </r>
      </text>
    </comment>
    <comment ref="I247" authorId="0" shapeId="0">
      <text>
        <r>
          <rPr>
            <sz val="10"/>
            <rFont val="Arial"/>
            <family val="2"/>
          </rPr>
          <t>8.826,22
24-11-13 04:00 - 01-01-15 00:00</t>
        </r>
      </text>
    </comment>
    <comment ref="C248" authorId="0" shapeId="0">
      <text>
        <r>
          <rPr>
            <sz val="10"/>
            <rFont val="Arial"/>
            <family val="2"/>
          </rPr>
          <t>3.998,75 !
25-06-08 00:00 - 01-01-09 00:00</t>
        </r>
      </text>
    </comment>
    <comment ref="D248" authorId="0" shapeId="0">
      <text>
        <r>
          <rPr>
            <sz val="10"/>
            <rFont val="Arial"/>
            <family val="2"/>
          </rPr>
          <t>13.193,58
31-12-08 23:45 - 01-01-10 00:00</t>
        </r>
      </text>
    </comment>
    <comment ref="E248" authorId="0" shapeId="0">
      <text>
        <r>
          <rPr>
            <sz val="10"/>
            <rFont val="Arial"/>
            <family val="2"/>
          </rPr>
          <t>13.734,69
31-12-09 23:45 - 01-01-11 00:00</t>
        </r>
      </text>
    </comment>
    <comment ref="F248" authorId="0" shapeId="0">
      <text>
        <r>
          <rPr>
            <sz val="10"/>
            <rFont val="Arial"/>
            <family val="2"/>
          </rPr>
          <t>14.787,45
31-12-10 23:45 - 01-01-12 00:00</t>
        </r>
      </text>
    </comment>
    <comment ref="G248" authorId="0" shapeId="0">
      <text>
        <r>
          <rPr>
            <sz val="10"/>
            <rFont val="Arial"/>
            <family val="2"/>
          </rPr>
          <t>15.647,92
31-12-11 23:45 - 01-01-13 00:00</t>
        </r>
      </text>
    </comment>
    <comment ref="H248" authorId="0" shapeId="0">
      <text>
        <r>
          <rPr>
            <sz val="10"/>
            <rFont val="Arial"/>
            <family val="2"/>
          </rPr>
          <t>14.938,52
31-12-12 23:45 - 01-01-14 00:00</t>
        </r>
      </text>
    </comment>
    <comment ref="I248" authorId="0" shapeId="0">
      <text>
        <r>
          <rPr>
            <sz val="10"/>
            <rFont val="Arial"/>
            <family val="2"/>
          </rPr>
          <t>15.372,75
31-12-13 23:45 - 01-01-15 00:00</t>
        </r>
      </text>
    </comment>
    <comment ref="C249" authorId="0" shapeId="0">
      <text>
        <r>
          <rPr>
            <sz val="10"/>
            <rFont val="Arial"/>
            <family val="2"/>
          </rPr>
          <t>9.018,78 !
27-10-08 00:00 - 01-01-09 00:00</t>
        </r>
      </text>
    </comment>
    <comment ref="D249" authorId="0" shapeId="0">
      <text>
        <r>
          <rPr>
            <sz val="10"/>
            <rFont val="Arial"/>
            <family val="2"/>
          </rPr>
          <t>36.176,99
31-12-08 23:45 - 01-01-10 00:00</t>
        </r>
      </text>
    </comment>
    <comment ref="E249" authorId="0" shapeId="0">
      <text>
        <r>
          <rPr>
            <sz val="10"/>
            <rFont val="Arial"/>
            <family val="2"/>
          </rPr>
          <t>35.673,99
31-12-09 23:45 - 01-01-11 00:00</t>
        </r>
      </text>
    </comment>
    <comment ref="F249" authorId="0" shapeId="0">
      <text>
        <r>
          <rPr>
            <sz val="10"/>
            <rFont val="Arial"/>
            <family val="2"/>
          </rPr>
          <t>34.219,45
31-12-10 23:45 - 01-01-12 00:00</t>
        </r>
      </text>
    </comment>
    <comment ref="G249" authorId="0" shapeId="0">
      <text>
        <r>
          <rPr>
            <sz val="10"/>
            <rFont val="Arial"/>
            <family val="2"/>
          </rPr>
          <t>35.584,44
31-12-11 23:45 - 01-01-13 00:00</t>
        </r>
      </text>
    </comment>
    <comment ref="H249" authorId="0" shapeId="0">
      <text>
        <r>
          <rPr>
            <sz val="10"/>
            <rFont val="Arial"/>
            <family val="2"/>
          </rPr>
          <t>37.159,71
31-12-12 23:45 - 01-01-14 00:00</t>
        </r>
      </text>
    </comment>
    <comment ref="I249" authorId="0" shapeId="0">
      <text>
        <r>
          <rPr>
            <sz val="10"/>
            <rFont val="Arial"/>
            <family val="2"/>
          </rPr>
          <t>35.584,43
31-12-13 23:45 - 01-01-15 00:00</t>
        </r>
      </text>
    </comment>
    <comment ref="C250" authorId="0" shapeId="0">
      <text>
        <r>
          <rPr>
            <sz val="10"/>
            <rFont val="Arial"/>
            <family val="2"/>
          </rPr>
          <t>8.371,87 !
25-06-08 00:00 - 01-01-09 00:00</t>
        </r>
      </text>
    </comment>
    <comment ref="D250" authorId="0" shapeId="0">
      <text>
        <r>
          <rPr>
            <sz val="10"/>
            <rFont val="Arial"/>
            <family val="2"/>
          </rPr>
          <t>31.126,76
31-12-08 23:45 - 01-01-10 00:00</t>
        </r>
      </text>
    </comment>
    <comment ref="E250" authorId="0" shapeId="0">
      <text>
        <r>
          <rPr>
            <sz val="10"/>
            <rFont val="Arial"/>
            <family val="2"/>
          </rPr>
          <t>31.701,77
31-12-09 23:45 - 01-01-11 00:00</t>
        </r>
      </text>
    </comment>
    <comment ref="F250" authorId="0" shapeId="0">
      <text>
        <r>
          <rPr>
            <sz val="10"/>
            <rFont val="Arial"/>
            <family val="2"/>
          </rPr>
          <t>31.052,10
31-12-10 23:45 - 01-01-12 00:00</t>
        </r>
      </text>
    </comment>
    <comment ref="G250" authorId="0" shapeId="0">
      <text>
        <r>
          <rPr>
            <sz val="10"/>
            <rFont val="Arial"/>
            <family val="2"/>
          </rPr>
          <t>32.947,92
31-12-11 23:45 - 01-01-13 00:00</t>
        </r>
      </text>
    </comment>
    <comment ref="H250" authorId="0" shapeId="0">
      <text>
        <r>
          <rPr>
            <sz val="10"/>
            <rFont val="Arial"/>
            <family val="2"/>
          </rPr>
          <t>32.650,22
31-12-12 23:45 - 01-01-14 00:00</t>
        </r>
      </text>
    </comment>
    <comment ref="I250" authorId="0" shapeId="0">
      <text>
        <r>
          <rPr>
            <sz val="10"/>
            <rFont val="Arial"/>
            <family val="2"/>
          </rPr>
          <t>31.720,20
31-12-13 23:45 - 01-01-15 00:00</t>
        </r>
      </text>
    </comment>
    <comment ref="C251" authorId="0" shapeId="0">
      <text>
        <r>
          <rPr>
            <sz val="10"/>
            <rFont val="Arial"/>
            <family val="2"/>
          </rPr>
          <t>7.989,36 !
25-06-08 00:00 - 01-01-09 00:00</t>
        </r>
      </text>
    </comment>
    <comment ref="D251" authorId="0" shapeId="0">
      <text>
        <r>
          <rPr>
            <sz val="10"/>
            <rFont val="Arial"/>
            <family val="2"/>
          </rPr>
          <t>29.993,51
31-12-08 23:45 - 01-01-10 00:00</t>
        </r>
      </text>
    </comment>
    <comment ref="E251" authorId="0" shapeId="0">
      <text>
        <r>
          <rPr>
            <sz val="10"/>
            <rFont val="Arial"/>
            <family val="2"/>
          </rPr>
          <t>30.717,76
31-12-09 23:45 - 01-01-11 00:00</t>
        </r>
      </text>
    </comment>
    <comment ref="F251" authorId="0" shapeId="0">
      <text>
        <r>
          <rPr>
            <sz val="10"/>
            <rFont val="Arial"/>
            <family val="2"/>
          </rPr>
          <t>28.494,10
31-12-10 23:45 - 01-01-12 00:00</t>
        </r>
      </text>
    </comment>
    <comment ref="G251" authorId="0" shapeId="0">
      <text>
        <r>
          <rPr>
            <sz val="10"/>
            <rFont val="Arial"/>
            <family val="2"/>
          </rPr>
          <t>31.323,19
31-12-11 23:45 - 01-01-13 00:00</t>
        </r>
      </text>
    </comment>
    <comment ref="H251" authorId="0" shapeId="0">
      <text>
        <r>
          <rPr>
            <sz val="10"/>
            <rFont val="Arial"/>
            <family val="2"/>
          </rPr>
          <t>30.099,98
31-12-12 23:45 - 01-01-14 00:00</t>
        </r>
      </text>
    </comment>
    <comment ref="I251" authorId="0" shapeId="0">
      <text>
        <r>
          <rPr>
            <sz val="10"/>
            <rFont val="Arial"/>
            <family val="2"/>
          </rPr>
          <t>29.556,78
31-12-13 23:45 - 01-01-15 00:00</t>
        </r>
      </text>
    </comment>
    <comment ref="C252" authorId="0" shapeId="0">
      <text>
        <r>
          <rPr>
            <sz val="10"/>
            <rFont val="Arial"/>
            <family val="2"/>
          </rPr>
          <t>7.097,27 !
25-06-08 00:00 - 01-01-09 00:00</t>
        </r>
      </text>
    </comment>
    <comment ref="D252" authorId="0" shapeId="0">
      <text>
        <r>
          <rPr>
            <sz val="10"/>
            <rFont val="Arial"/>
            <family val="2"/>
          </rPr>
          <t>26.651,87
31-12-08 23:45 - 01-01-10 00:00</t>
        </r>
      </text>
    </comment>
    <comment ref="E252" authorId="0" shapeId="0">
      <text>
        <r>
          <rPr>
            <sz val="10"/>
            <rFont val="Arial"/>
            <family val="2"/>
          </rPr>
          <t>24.167,92
31-12-09 23:45 - 01-01-11 00:00</t>
        </r>
      </text>
    </comment>
    <comment ref="F252" authorId="0" shapeId="0">
      <text>
        <r>
          <rPr>
            <sz val="10"/>
            <rFont val="Arial"/>
            <family val="2"/>
          </rPr>
          <t>24.260,48
31-12-10 23:45 - 01-01-12 00:00</t>
        </r>
      </text>
    </comment>
    <comment ref="G252" authorId="0" shapeId="0">
      <text>
        <r>
          <rPr>
            <sz val="10"/>
            <rFont val="Arial"/>
            <family val="2"/>
          </rPr>
          <t>23.390,25
31-12-11 23:45 - 01-01-13 00:00</t>
        </r>
      </text>
    </comment>
    <comment ref="H252" authorId="0" shapeId="0">
      <text>
        <r>
          <rPr>
            <sz val="10"/>
            <rFont val="Arial"/>
            <family val="2"/>
          </rPr>
          <t>23.598,78
31-12-12 23:45 - 01-01-14 00:00</t>
        </r>
      </text>
    </comment>
    <comment ref="I252" authorId="0" shapeId="0">
      <text>
        <r>
          <rPr>
            <sz val="10"/>
            <rFont val="Arial"/>
            <family val="2"/>
          </rPr>
          <t>20.626,50
31-12-13 23:45 - 01-01-15 00:00</t>
        </r>
      </text>
    </comment>
    <comment ref="C253" authorId="0" shapeId="0">
      <text>
        <r>
          <rPr>
            <sz val="10"/>
            <rFont val="Arial"/>
            <family val="2"/>
          </rPr>
          <t>6.176,23 !
25-06-08 00:00 - 01-01-09 00:00</t>
        </r>
      </text>
    </comment>
    <comment ref="D253" authorId="0" shapeId="0">
      <text>
        <r>
          <rPr>
            <sz val="10"/>
            <rFont val="Arial"/>
            <family val="2"/>
          </rPr>
          <t>21.747,34
31-12-08 23:45 - 01-01-10 00:00</t>
        </r>
      </text>
    </comment>
    <comment ref="E253" authorId="0" shapeId="0">
      <text>
        <r>
          <rPr>
            <sz val="10"/>
            <rFont val="Arial"/>
            <family val="2"/>
          </rPr>
          <t>20.667,23
31-12-09 23:45 - 01-01-11 00:00</t>
        </r>
      </text>
    </comment>
    <comment ref="F253" authorId="0" shapeId="0">
      <text>
        <r>
          <rPr>
            <sz val="10"/>
            <rFont val="Arial"/>
            <family val="2"/>
          </rPr>
          <t>19.593,72
31-12-10 23:45 - 01-01-12 00:00</t>
        </r>
      </text>
    </comment>
    <comment ref="G253" authorId="0" shapeId="0">
      <text>
        <r>
          <rPr>
            <sz val="10"/>
            <rFont val="Arial"/>
            <family val="2"/>
          </rPr>
          <t>16.818,42
31-12-11 23:45 - 01-01-13 00:00</t>
        </r>
      </text>
    </comment>
    <comment ref="H253" authorId="0" shapeId="0">
      <text>
        <r>
          <rPr>
            <sz val="10"/>
            <rFont val="Arial"/>
            <family val="2"/>
          </rPr>
          <t>12.863,67
31-12-12 23:45 - 01-01-14 00:00</t>
        </r>
      </text>
    </comment>
    <comment ref="I253" authorId="0" shapeId="0">
      <text>
        <r>
          <rPr>
            <sz val="10"/>
            <rFont val="Arial"/>
            <family val="2"/>
          </rPr>
          <t>13.337,20
31-12-13 23:45 - 01-01-15 00:00</t>
        </r>
      </text>
    </comment>
    <comment ref="C254" authorId="0" shapeId="0">
      <text>
        <r>
          <rPr>
            <sz val="10"/>
            <rFont val="Arial"/>
            <family val="2"/>
          </rPr>
          <t>3.761,41 !
25-06-08 00:00 - 01-01-09 00:00</t>
        </r>
      </text>
    </comment>
    <comment ref="D254" authorId="0" shapeId="0">
      <text>
        <r>
          <rPr>
            <sz val="10"/>
            <rFont val="Arial"/>
            <family val="2"/>
          </rPr>
          <t>12.345,27
31-12-08 23:45 - 01-01-10 00:00</t>
        </r>
      </text>
    </comment>
    <comment ref="E254" authorId="0" shapeId="0">
      <text>
        <r>
          <rPr>
            <sz val="10"/>
            <rFont val="Arial"/>
            <family val="2"/>
          </rPr>
          <t>12.799,56
31-12-09 23:45 - 01-01-11 00:00</t>
        </r>
      </text>
    </comment>
    <comment ref="F254" authorId="0" shapeId="0">
      <text>
        <r>
          <rPr>
            <sz val="10"/>
            <rFont val="Arial"/>
            <family val="2"/>
          </rPr>
          <t>13.539,14
31-12-10 23:45 - 01-01-12 00:00</t>
        </r>
      </text>
    </comment>
    <comment ref="G254" authorId="0" shapeId="0">
      <text>
        <r>
          <rPr>
            <sz val="10"/>
            <rFont val="Arial"/>
            <family val="2"/>
          </rPr>
          <t>9.576,75
31-12-11 23:45 - 01-01-13 00:00</t>
        </r>
      </text>
    </comment>
    <comment ref="H254" authorId="0" shapeId="0">
      <text>
        <r>
          <rPr>
            <sz val="10"/>
            <rFont val="Arial"/>
            <family val="2"/>
          </rPr>
          <t>15.370,32
31-12-12 23:45 - 01-01-14 00:00</t>
        </r>
      </text>
    </comment>
    <comment ref="I254" authorId="0" shapeId="0">
      <text>
        <r>
          <rPr>
            <sz val="10"/>
            <rFont val="Arial"/>
            <family val="2"/>
          </rPr>
          <t>13.603,60
31-12-13 23:45 - 01-01-15 00:00</t>
        </r>
      </text>
    </comment>
    <comment ref="C255" authorId="0" shapeId="0">
      <text>
        <r>
          <rPr>
            <sz val="10"/>
            <rFont val="Arial"/>
            <family val="2"/>
          </rPr>
          <t>3.266,69 !
25-06-08 00:00 - 01-01-09 00:00</t>
        </r>
      </text>
    </comment>
    <comment ref="D255" authorId="0" shapeId="0">
      <text>
        <r>
          <rPr>
            <sz val="10"/>
            <rFont val="Arial"/>
            <family val="2"/>
          </rPr>
          <t>8.451,86
31-12-08 23:45 - 01-01-10 00:00</t>
        </r>
      </text>
    </comment>
    <comment ref="E255" authorId="0" shapeId="0">
      <text>
        <r>
          <rPr>
            <sz val="10"/>
            <rFont val="Arial"/>
            <family val="2"/>
          </rPr>
          <t>8.337,49
31-12-09 23:45 - 01-01-11 00:00</t>
        </r>
      </text>
    </comment>
    <comment ref="F255" authorId="0" shapeId="0">
      <text>
        <r>
          <rPr>
            <sz val="10"/>
            <rFont val="Arial"/>
            <family val="2"/>
          </rPr>
          <t>8.194,38
31-12-10 23:45 - 01-01-12 00:00</t>
        </r>
      </text>
    </comment>
    <comment ref="G255" authorId="0" shapeId="0">
      <text>
        <r>
          <rPr>
            <sz val="10"/>
            <rFont val="Arial"/>
            <family val="2"/>
          </rPr>
          <t>8.355,96
31-12-11 23:45 - 01-01-13 00:00</t>
        </r>
      </text>
    </comment>
    <comment ref="H255" authorId="0" shapeId="0">
      <text>
        <r>
          <rPr>
            <sz val="10"/>
            <rFont val="Arial"/>
            <family val="2"/>
          </rPr>
          <t>8.011,13
31-12-12 23:45 - 01-01-14 00:00</t>
        </r>
      </text>
    </comment>
    <comment ref="I255" authorId="0" shapeId="0">
      <text>
        <r>
          <rPr>
            <sz val="10"/>
            <rFont val="Arial"/>
            <family val="2"/>
          </rPr>
          <t>7.807,37
31-12-13 23:45 - 01-01-15 00:00</t>
        </r>
      </text>
    </comment>
    <comment ref="D256" authorId="0" shapeId="0">
      <text>
        <r>
          <rPr>
            <sz val="10"/>
            <rFont val="Arial"/>
            <family val="2"/>
          </rPr>
          <t>10.985,86 !
25-08-09 00:00 - 01-01-10 00:00</t>
        </r>
      </text>
    </comment>
    <comment ref="E256" authorId="0" shapeId="0">
      <text>
        <r>
          <rPr>
            <sz val="10"/>
            <rFont val="Arial"/>
            <family val="2"/>
          </rPr>
          <t>23.012,54
31-12-09 23:45 - 01-01-11 00:00</t>
        </r>
      </text>
    </comment>
    <comment ref="F256" authorId="0" shapeId="0">
      <text>
        <r>
          <rPr>
            <sz val="10"/>
            <rFont val="Arial"/>
            <family val="2"/>
          </rPr>
          <t>23.334,60
31-12-10 23:45 - 01-01-12 00:00</t>
        </r>
      </text>
    </comment>
    <comment ref="G256" authorId="0" shapeId="0">
      <text>
        <r>
          <rPr>
            <sz val="10"/>
            <rFont val="Arial"/>
            <family val="2"/>
          </rPr>
          <t>23.077,88
31-12-11 23:45 - 01-01-13 00:00</t>
        </r>
      </text>
    </comment>
    <comment ref="H256" authorId="0" shapeId="0">
      <text>
        <r>
          <rPr>
            <sz val="10"/>
            <rFont val="Arial"/>
            <family val="2"/>
          </rPr>
          <t>22.340,49
31-12-12 23:45 - 01-01-14 00:00</t>
        </r>
      </text>
    </comment>
    <comment ref="I256" authorId="0" shapeId="0">
      <text>
        <r>
          <rPr>
            <sz val="10"/>
            <rFont val="Arial"/>
            <family val="2"/>
          </rPr>
          <t>21.110,89
31-12-13 23:45 - 01-01-15 00:00</t>
        </r>
      </text>
    </comment>
    <comment ref="C257" authorId="0" shapeId="0">
      <text>
        <r>
          <rPr>
            <sz val="10"/>
            <rFont val="Arial"/>
            <family val="2"/>
          </rPr>
          <t>2.809,56 !
27-10-08 00:00 - 01-01-09 00:00</t>
        </r>
      </text>
    </comment>
    <comment ref="D257" authorId="0" shapeId="0">
      <text>
        <r>
          <rPr>
            <sz val="10"/>
            <rFont val="Arial"/>
            <family val="2"/>
          </rPr>
          <t>10.840,85
31-12-08 23:45 - 01-01-10 00:00</t>
        </r>
      </text>
    </comment>
    <comment ref="E257" authorId="0" shapeId="0">
      <text>
        <r>
          <rPr>
            <sz val="10"/>
            <rFont val="Arial"/>
            <family val="2"/>
          </rPr>
          <t>10.627,32
31-12-09 23:45 - 01-01-11 00:00</t>
        </r>
      </text>
    </comment>
    <comment ref="F257" authorId="0" shapeId="0">
      <text>
        <r>
          <rPr>
            <sz val="10"/>
            <rFont val="Arial"/>
            <family val="2"/>
          </rPr>
          <t>11.681,31
31-12-10 23:45 - 01-01-12 00:00</t>
        </r>
      </text>
    </comment>
    <comment ref="G257" authorId="0" shapeId="0">
      <text>
        <r>
          <rPr>
            <sz val="10"/>
            <rFont val="Arial"/>
            <family val="2"/>
          </rPr>
          <t>11.711,82
31-12-11 23:45 - 01-01-13 00:00</t>
        </r>
      </text>
    </comment>
    <comment ref="H257" authorId="0" shapeId="0">
      <text>
        <r>
          <rPr>
            <sz val="10"/>
            <rFont val="Arial"/>
            <family val="2"/>
          </rPr>
          <t>10.477,26
31-12-12 23:45 - 01-01-14 00:00</t>
        </r>
      </text>
    </comment>
    <comment ref="I257" authorId="0" shapeId="0">
      <text>
        <r>
          <rPr>
            <sz val="10"/>
            <rFont val="Arial"/>
            <family val="2"/>
          </rPr>
          <t>10.025,06
31-12-13 23:45 - 01-01-15 00:00</t>
        </r>
      </text>
    </comment>
    <comment ref="C258" authorId="0" shapeId="0">
      <text>
        <r>
          <rPr>
            <sz val="10"/>
            <rFont val="Arial"/>
            <family val="2"/>
          </rPr>
          <t>4.282,63 !
25-06-08 00:00 - 01-01-09 00:00</t>
        </r>
      </text>
    </comment>
    <comment ref="D258" authorId="0" shapeId="0">
      <text>
        <r>
          <rPr>
            <sz val="10"/>
            <rFont val="Arial"/>
            <family val="2"/>
          </rPr>
          <t>15.778,09
31-12-08 23:45 - 01-01-10 00:00</t>
        </r>
      </text>
    </comment>
    <comment ref="E258" authorId="0" shapeId="0">
      <text>
        <r>
          <rPr>
            <sz val="10"/>
            <rFont val="Arial"/>
            <family val="2"/>
          </rPr>
          <t>16.022,02
31-12-09 23:45 - 01-01-11 00:00</t>
        </r>
      </text>
    </comment>
    <comment ref="F258" authorId="0" shapeId="0">
      <text>
        <r>
          <rPr>
            <sz val="10"/>
            <rFont val="Arial"/>
            <family val="2"/>
          </rPr>
          <t>15.893,90
31-12-10 23:45 - 01-01-12 00:00</t>
        </r>
      </text>
    </comment>
    <comment ref="G258" authorId="0" shapeId="0">
      <text>
        <r>
          <rPr>
            <sz val="10"/>
            <rFont val="Arial"/>
            <family val="2"/>
          </rPr>
          <t>16.112,42
31-12-11 23:45 - 01-01-13 00:00</t>
        </r>
      </text>
    </comment>
    <comment ref="H258" authorId="0" shapeId="0">
      <text>
        <r>
          <rPr>
            <sz val="10"/>
            <rFont val="Arial"/>
            <family val="2"/>
          </rPr>
          <t>15.969,73
31-12-12 23:45 - 01-01-14 00:00</t>
        </r>
      </text>
    </comment>
    <comment ref="I258" authorId="0" shapeId="0">
      <text>
        <r>
          <rPr>
            <sz val="10"/>
            <rFont val="Arial"/>
            <family val="2"/>
          </rPr>
          <t>15.011,16
31-12-13 23:45 - 01-01-15 00:00</t>
        </r>
      </text>
    </comment>
    <comment ref="C259" authorId="0" shapeId="0">
      <text>
        <r>
          <rPr>
            <sz val="10"/>
            <rFont val="Arial"/>
            <family val="2"/>
          </rPr>
          <t>6.650,12 !
25-06-08 00:00 - 01-01-09 00:00</t>
        </r>
      </text>
    </comment>
    <comment ref="D259" authorId="0" shapeId="0">
      <text>
        <r>
          <rPr>
            <sz val="10"/>
            <rFont val="Arial"/>
            <family val="2"/>
          </rPr>
          <t>22.632,31
31-12-08 23:45 - 01-01-10 00:00</t>
        </r>
      </text>
    </comment>
    <comment ref="E259" authorId="0" shapeId="0">
      <text>
        <r>
          <rPr>
            <sz val="10"/>
            <rFont val="Arial"/>
            <family val="2"/>
          </rPr>
          <t>23.194,98
31-12-09 23:45 - 01-01-11 00:00</t>
        </r>
      </text>
    </comment>
    <comment ref="F259" authorId="0" shapeId="0">
      <text>
        <r>
          <rPr>
            <sz val="10"/>
            <rFont val="Arial"/>
            <family val="2"/>
          </rPr>
          <t>21.772,01
31-12-10 23:45 - 01-01-12 00:00</t>
        </r>
      </text>
    </comment>
    <comment ref="G259" authorId="0" shapeId="0">
      <text>
        <r>
          <rPr>
            <sz val="10"/>
            <rFont val="Arial"/>
            <family val="2"/>
          </rPr>
          <t>21.587,42
31-12-11 23:45 - 01-01-13 00:00</t>
        </r>
      </text>
    </comment>
    <comment ref="H259" authorId="0" shapeId="0">
      <text>
        <r>
          <rPr>
            <sz val="10"/>
            <rFont val="Arial"/>
            <family val="2"/>
          </rPr>
          <t>20.016,38
31-12-12 23:45 - 01-01-14 00:00</t>
        </r>
      </text>
    </comment>
    <comment ref="I259" authorId="0" shapeId="0">
      <text>
        <r>
          <rPr>
            <sz val="10"/>
            <rFont val="Arial"/>
            <family val="2"/>
          </rPr>
          <t>21.920,83
31-12-13 23:45 - 01-01-15 00:00</t>
        </r>
      </text>
    </comment>
    <comment ref="C260" authorId="0" shapeId="0">
      <text>
        <r>
          <rPr>
            <sz val="10"/>
            <rFont val="Arial"/>
            <family val="2"/>
          </rPr>
          <t>3.928,77 !
25-06-08 00:00 - 01-01-09 00:00</t>
        </r>
      </text>
    </comment>
    <comment ref="D260" authorId="0" shapeId="0">
      <text>
        <r>
          <rPr>
            <sz val="10"/>
            <rFont val="Arial"/>
            <family val="2"/>
          </rPr>
          <t>13.410,97
31-12-08 23:45 - 01-01-10 00:00</t>
        </r>
      </text>
    </comment>
    <comment ref="E260" authorId="0" shapeId="0">
      <text>
        <r>
          <rPr>
            <sz val="10"/>
            <rFont val="Arial"/>
            <family val="2"/>
          </rPr>
          <t>19.647,51
31-12-09 23:45 - 01-01-11 00:00</t>
        </r>
      </text>
    </comment>
    <comment ref="F260" authorId="0" shapeId="0">
      <text>
        <r>
          <rPr>
            <sz val="10"/>
            <rFont val="Arial"/>
            <family val="2"/>
          </rPr>
          <t>16.205,68
31-12-10 23:45 - 01-01-12 00:00</t>
        </r>
      </text>
    </comment>
    <comment ref="G260" authorId="0" shapeId="0">
      <text>
        <r>
          <rPr>
            <sz val="10"/>
            <rFont val="Arial"/>
            <family val="2"/>
          </rPr>
          <t>13.851,65
31-12-11 23:45 - 01-01-13 00:00</t>
        </r>
      </text>
    </comment>
    <comment ref="H260" authorId="0" shapeId="0">
      <text>
        <r>
          <rPr>
            <sz val="10"/>
            <rFont val="Arial"/>
            <family val="2"/>
          </rPr>
          <t>13.820,56
31-12-12 23:45 - 01-01-14 00:00</t>
        </r>
      </text>
    </comment>
    <comment ref="I260" authorId="0" shapeId="0">
      <text>
        <r>
          <rPr>
            <sz val="10"/>
            <rFont val="Arial"/>
            <family val="2"/>
          </rPr>
          <t>13.314,54
31-12-13 23:45 - 01-01-15 00:00</t>
        </r>
      </text>
    </comment>
    <comment ref="C261" authorId="0" shapeId="0">
      <text>
        <r>
          <rPr>
            <sz val="10"/>
            <rFont val="Arial"/>
            <family val="2"/>
          </rPr>
          <t>8.246,66 !
25-06-08 00:00 - 01-01-09 00:00</t>
        </r>
      </text>
    </comment>
    <comment ref="D261" authorId="0" shapeId="0">
      <text>
        <r>
          <rPr>
            <sz val="10"/>
            <rFont val="Arial"/>
            <family val="2"/>
          </rPr>
          <t>28.216,04
31-12-08 23:45 - 01-01-10 00:00</t>
        </r>
      </text>
    </comment>
    <comment ref="E261" authorId="0" shapeId="0">
      <text>
        <r>
          <rPr>
            <sz val="10"/>
            <rFont val="Arial"/>
            <family val="2"/>
          </rPr>
          <t>27.954,31
31-12-09 23:45 - 01-01-11 00:00</t>
        </r>
      </text>
    </comment>
    <comment ref="F261" authorId="0" shapeId="0">
      <text>
        <r>
          <rPr>
            <sz val="10"/>
            <rFont val="Arial"/>
            <family val="2"/>
          </rPr>
          <t>26.069,72
31-12-10 23:45 - 01-01-12 00:00</t>
        </r>
      </text>
    </comment>
    <comment ref="G261" authorId="0" shapeId="0">
      <text>
        <r>
          <rPr>
            <sz val="10"/>
            <rFont val="Arial"/>
            <family val="2"/>
          </rPr>
          <t>26.086,35
31-12-11 23:45 - 01-01-13 00:00</t>
        </r>
      </text>
    </comment>
    <comment ref="H261" authorId="0" shapeId="0">
      <text>
        <r>
          <rPr>
            <sz val="10"/>
            <rFont val="Arial"/>
            <family val="2"/>
          </rPr>
          <t>25.665,75
31-12-12 23:45 - 01-01-14 00:00</t>
        </r>
      </text>
    </comment>
    <comment ref="I261" authorId="0" shapeId="0">
      <text>
        <r>
          <rPr>
            <sz val="10"/>
            <rFont val="Arial"/>
            <family val="2"/>
          </rPr>
          <t>30.002,98
31-12-13 23:45 - 01-01-15 00:00</t>
        </r>
      </text>
    </comment>
    <comment ref="C262" authorId="0" shapeId="0">
      <text>
        <r>
          <rPr>
            <sz val="10"/>
            <rFont val="Arial"/>
            <family val="2"/>
          </rPr>
          <t>10.615,33 !
25-06-08 00:00 - 01-01-09 00:00</t>
        </r>
      </text>
    </comment>
    <comment ref="D262" authorId="0" shapeId="0">
      <text>
        <r>
          <rPr>
            <sz val="10"/>
            <rFont val="Arial"/>
            <family val="2"/>
          </rPr>
          <t>36.557,72
31-12-08 23:45 - 01-01-10 00:00</t>
        </r>
      </text>
    </comment>
    <comment ref="E262" authorId="0" shapeId="0">
      <text>
        <r>
          <rPr>
            <sz val="10"/>
            <rFont val="Arial"/>
            <family val="2"/>
          </rPr>
          <t>36.078,61
31-12-09 23:45 - 01-01-11 00:00</t>
        </r>
      </text>
    </comment>
    <comment ref="F262" authorId="0" shapeId="0">
      <text>
        <r>
          <rPr>
            <sz val="10"/>
            <rFont val="Arial"/>
            <family val="2"/>
          </rPr>
          <t>36.665,10
31-12-10 23:45 - 01-01-12 00:00</t>
        </r>
      </text>
    </comment>
    <comment ref="G262" authorId="0" shapeId="0">
      <text>
        <r>
          <rPr>
            <sz val="10"/>
            <rFont val="Arial"/>
            <family val="2"/>
          </rPr>
          <t>38.483,32
31-12-11 23:45 - 01-01-13 00:00</t>
        </r>
      </text>
    </comment>
    <comment ref="H262" authorId="0" shapeId="0">
      <text>
        <r>
          <rPr>
            <sz val="10"/>
            <rFont val="Arial"/>
            <family val="2"/>
          </rPr>
          <t>36.812,49
31-12-12 23:45 - 01-01-14 00:00</t>
        </r>
      </text>
    </comment>
    <comment ref="I262" authorId="0" shapeId="0">
      <text>
        <r>
          <rPr>
            <sz val="10"/>
            <rFont val="Arial"/>
            <family val="2"/>
          </rPr>
          <t>38.571,52
31-12-13 23:45 - 01-01-15 00:00</t>
        </r>
      </text>
    </comment>
    <comment ref="C263" authorId="0" shapeId="0">
      <text>
        <r>
          <rPr>
            <sz val="10"/>
            <rFont val="Arial"/>
            <family val="2"/>
          </rPr>
          <t>4.276,93 !
03-08-08 00:00 - 01-01-09 00:00</t>
        </r>
      </text>
    </comment>
    <comment ref="D263" authorId="0" shapeId="0">
      <text>
        <r>
          <rPr>
            <sz val="10"/>
            <rFont val="Arial"/>
            <family val="2"/>
          </rPr>
          <t>15.992,14
31-12-08 23:45 - 01-01-10 00:00</t>
        </r>
      </text>
    </comment>
    <comment ref="E263" authorId="0" shapeId="0">
      <text>
        <r>
          <rPr>
            <sz val="10"/>
            <rFont val="Arial"/>
            <family val="2"/>
          </rPr>
          <t>15.643,52
31-12-09 23:45 - 01-01-11 00:00</t>
        </r>
      </text>
    </comment>
    <comment ref="F263" authorId="0" shapeId="0">
      <text>
        <r>
          <rPr>
            <sz val="10"/>
            <rFont val="Arial"/>
            <family val="2"/>
          </rPr>
          <t>14.502,46
31-12-10 23:45 - 01-01-12 00:00</t>
        </r>
      </text>
    </comment>
    <comment ref="G263" authorId="0" shapeId="0">
      <text>
        <r>
          <rPr>
            <sz val="10"/>
            <rFont val="Arial"/>
            <family val="2"/>
          </rPr>
          <t>12.394,74
31-12-11 23:45 - 01-01-13 00:00</t>
        </r>
      </text>
    </comment>
    <comment ref="H263" authorId="0" shapeId="0">
      <text>
        <r>
          <rPr>
            <sz val="10"/>
            <rFont val="Arial"/>
            <family val="2"/>
          </rPr>
          <t>10.104,79
31-12-12 23:45 - 01-01-14 00:00</t>
        </r>
      </text>
    </comment>
    <comment ref="I263" authorId="0" shapeId="0">
      <text>
        <r>
          <rPr>
            <sz val="10"/>
            <rFont val="Arial"/>
            <family val="2"/>
          </rPr>
          <t>10.878,06
31-12-13 23:45 - 01-01-15 00:00</t>
        </r>
      </text>
    </comment>
    <comment ref="D264" authorId="0" shapeId="0">
      <text>
        <r>
          <rPr>
            <sz val="10"/>
            <rFont val="Arial"/>
            <family val="2"/>
          </rPr>
          <t>39.971,42 !
05-04-09 00:00 - 01-01-10 00:00</t>
        </r>
      </text>
    </comment>
    <comment ref="E264" authorId="0" shapeId="0">
      <text>
        <r>
          <rPr>
            <sz val="10"/>
            <rFont val="Arial"/>
            <family val="2"/>
          </rPr>
          <t>57.676,51
31-12-09 23:45 - 01-01-11 00:00</t>
        </r>
      </text>
    </comment>
    <comment ref="F264" authorId="0" shapeId="0">
      <text>
        <r>
          <rPr>
            <sz val="10"/>
            <rFont val="Arial"/>
            <family val="2"/>
          </rPr>
          <t>49.343,93
31-12-10 23:45 - 01-01-12 00:00</t>
        </r>
      </text>
    </comment>
    <comment ref="G264" authorId="0" shapeId="0">
      <text>
        <r>
          <rPr>
            <sz val="10"/>
            <rFont val="Arial"/>
            <family val="2"/>
          </rPr>
          <t>54.940,48
31-12-11 23:45 - 01-01-13 00:00</t>
        </r>
      </text>
    </comment>
    <comment ref="H264" authorId="0" shapeId="0">
      <text>
        <r>
          <rPr>
            <sz val="10"/>
            <rFont val="Arial"/>
            <family val="2"/>
          </rPr>
          <t>52.125,37
31-12-12 23:45 - 01-01-14 00:00</t>
        </r>
      </text>
    </comment>
    <comment ref="I264" authorId="0" shapeId="0">
      <text>
        <r>
          <rPr>
            <sz val="10"/>
            <rFont val="Arial"/>
            <family val="2"/>
          </rPr>
          <t>50.033,34
31-12-13 23:45 - 01-01-15 00:00</t>
        </r>
      </text>
    </comment>
    <comment ref="C265" authorId="0" shapeId="0">
      <text>
        <r>
          <rPr>
            <sz val="10"/>
            <rFont val="Arial"/>
            <family val="2"/>
          </rPr>
          <t>2.902,76 !
27-06-08 00:00 - 01-01-09 00:00</t>
        </r>
      </text>
    </comment>
    <comment ref="D265" authorId="0" shapeId="0">
      <text>
        <r>
          <rPr>
            <sz val="10"/>
            <rFont val="Arial"/>
            <family val="2"/>
          </rPr>
          <t>10.911,23
31-12-08 23:45 - 01-01-10 00:00</t>
        </r>
      </text>
    </comment>
    <comment ref="E265" authorId="0" shapeId="0">
      <text>
        <r>
          <rPr>
            <sz val="10"/>
            <rFont val="Arial"/>
            <family val="2"/>
          </rPr>
          <t>10.840,40
31-12-09 23:45 - 01-01-11 00:00</t>
        </r>
      </text>
    </comment>
    <comment ref="F265" authorId="0" shapeId="0">
      <text>
        <r>
          <rPr>
            <sz val="10"/>
            <rFont val="Arial"/>
            <family val="2"/>
          </rPr>
          <t>10.435,69
31-12-10 23:45 - 01-01-12 00:00</t>
        </r>
      </text>
    </comment>
    <comment ref="G265" authorId="0" shapeId="0">
      <text>
        <r>
          <rPr>
            <sz val="10"/>
            <rFont val="Arial"/>
            <family val="2"/>
          </rPr>
          <t>10.178,49
31-12-11 23:45 - 01-01-13 00:00</t>
        </r>
      </text>
    </comment>
    <comment ref="H265" authorId="0" shapeId="0">
      <text>
        <r>
          <rPr>
            <sz val="10"/>
            <rFont val="Arial"/>
            <family val="2"/>
          </rPr>
          <t>10.267,54
31-12-12 23:45 - 01-01-14 00:00</t>
        </r>
      </text>
    </comment>
    <comment ref="I265" authorId="0" shapeId="0">
      <text>
        <r>
          <rPr>
            <sz val="10"/>
            <rFont val="Arial"/>
            <family val="2"/>
          </rPr>
          <t>10.585,44
31-12-13 23:45 - 01-01-15 00:00</t>
        </r>
      </text>
    </comment>
    <comment ref="C266" authorId="0" shapeId="0">
      <text>
        <r>
          <rPr>
            <sz val="10"/>
            <rFont val="Arial"/>
            <family val="2"/>
          </rPr>
          <t>1.024,58 !
25-06-08 00:00 - 01-01-09 00:00</t>
        </r>
      </text>
    </comment>
    <comment ref="D266" authorId="0" shapeId="0">
      <text>
        <r>
          <rPr>
            <sz val="10"/>
            <rFont val="Arial"/>
            <family val="2"/>
          </rPr>
          <t>3.176,51
31-12-08 23:45 - 06-01-10 00:15</t>
        </r>
      </text>
    </comment>
    <comment ref="E266" authorId="0" shapeId="0">
      <text>
        <r>
          <rPr>
            <sz val="10"/>
            <rFont val="Arial"/>
            <family val="2"/>
          </rPr>
          <t>3.604,46
31-12-09 22:00 - 01-01-11 00:00</t>
        </r>
      </text>
    </comment>
    <comment ref="F266" authorId="0" shapeId="0">
      <text>
        <r>
          <rPr>
            <sz val="10"/>
            <rFont val="Arial"/>
            <family val="2"/>
          </rPr>
          <t>3.477,96
31-12-10 23:45 - 01-01-12 00:00</t>
        </r>
      </text>
    </comment>
    <comment ref="G266" authorId="0" shapeId="0">
      <text>
        <r>
          <rPr>
            <sz val="10"/>
            <rFont val="Arial"/>
            <family val="2"/>
          </rPr>
          <t>3.186,19
31-12-11 23:45 - 01-01-13 00:00</t>
        </r>
      </text>
    </comment>
    <comment ref="H266" authorId="0" shapeId="0">
      <text>
        <r>
          <rPr>
            <sz val="10"/>
            <rFont val="Arial"/>
            <family val="2"/>
          </rPr>
          <t>2.855,82
31-12-12 23:45 - 01-01-14 00:00</t>
        </r>
      </text>
    </comment>
    <comment ref="I266" authorId="0" shapeId="0">
      <text>
        <r>
          <rPr>
            <sz val="10"/>
            <rFont val="Arial"/>
            <family val="2"/>
          </rPr>
          <t>3.300,62
31-12-13 23:45 - 01-01-15 00:00</t>
        </r>
      </text>
    </comment>
    <comment ref="C267" authorId="0" shapeId="0">
      <text>
        <r>
          <rPr>
            <sz val="10"/>
            <rFont val="Arial"/>
            <family val="2"/>
          </rPr>
          <t>4.593,67 !
01-07-08 00:00 - 01-01-09 00:00</t>
        </r>
      </text>
    </comment>
    <comment ref="D267" authorId="0" shapeId="0">
      <text>
        <r>
          <rPr>
            <sz val="10"/>
            <rFont val="Arial"/>
            <family val="2"/>
          </rPr>
          <t>14.344,45
31-12-08 23:45 - 01-01-10 00:00</t>
        </r>
      </text>
    </comment>
    <comment ref="E267" authorId="0" shapeId="0">
      <text>
        <r>
          <rPr>
            <sz val="10"/>
            <rFont val="Arial"/>
            <family val="2"/>
          </rPr>
          <t>14.560,52
31-12-09 23:45 - 01-01-11 00:00</t>
        </r>
      </text>
    </comment>
    <comment ref="F267" authorId="0" shapeId="0">
      <text>
        <r>
          <rPr>
            <sz val="10"/>
            <rFont val="Arial"/>
            <family val="2"/>
          </rPr>
          <t>12.796,08
31-12-10 23:45 - 01-01-12 00:00</t>
        </r>
      </text>
    </comment>
    <comment ref="G267" authorId="0" shapeId="0">
      <text>
        <r>
          <rPr>
            <sz val="10"/>
            <rFont val="Arial"/>
            <family val="2"/>
          </rPr>
          <t>11.637,14
31-12-11 23:45 - 01-01-13 00:00</t>
        </r>
      </text>
    </comment>
    <comment ref="H267" authorId="0" shapeId="0">
      <text>
        <r>
          <rPr>
            <sz val="10"/>
            <rFont val="Arial"/>
            <family val="2"/>
          </rPr>
          <t>12.237,98
31-12-12 23:45 - 01-01-14 00:00</t>
        </r>
      </text>
    </comment>
    <comment ref="I267" authorId="0" shapeId="0">
      <text>
        <r>
          <rPr>
            <sz val="10"/>
            <rFont val="Arial"/>
            <family val="2"/>
          </rPr>
          <t>14.265,93
31-12-13 23:45 - 01-01-15 00:00</t>
        </r>
      </text>
    </comment>
    <comment ref="C268" authorId="0" shapeId="0">
      <text>
        <r>
          <rPr>
            <sz val="10"/>
            <rFont val="Arial"/>
            <family val="2"/>
          </rPr>
          <t>1.156,12 !
25-06-08 00:00 - 01-01-09 00:00</t>
        </r>
      </text>
    </comment>
    <comment ref="D268" authorId="0" shapeId="0">
      <text>
        <r>
          <rPr>
            <sz val="10"/>
            <rFont val="Arial"/>
            <family val="2"/>
          </rPr>
          <t>4.902,03
31-12-08 23:45 - 01-01-10 00:00</t>
        </r>
      </text>
    </comment>
    <comment ref="E268" authorId="0" shapeId="0">
      <text>
        <r>
          <rPr>
            <sz val="10"/>
            <rFont val="Arial"/>
            <family val="2"/>
          </rPr>
          <t>4.605,65
31-12-09 23:45 - 01-01-11 00:00</t>
        </r>
      </text>
    </comment>
    <comment ref="F268" authorId="0" shapeId="0">
      <text>
        <r>
          <rPr>
            <sz val="10"/>
            <rFont val="Arial"/>
            <family val="2"/>
          </rPr>
          <t>4.750,12
31-12-10 23:45 - 01-01-12 00:00</t>
        </r>
      </text>
    </comment>
    <comment ref="G268" authorId="0" shapeId="0">
      <text>
        <r>
          <rPr>
            <sz val="10"/>
            <rFont val="Arial"/>
            <family val="2"/>
          </rPr>
          <t>5.228,82
31-12-11 23:45 - 01-01-13 00:00</t>
        </r>
      </text>
    </comment>
    <comment ref="H268" authorId="0" shapeId="0">
      <text>
        <r>
          <rPr>
            <sz val="10"/>
            <rFont val="Arial"/>
            <family val="2"/>
          </rPr>
          <t>4.435,12
31-12-12 23:45 - 01-01-14 00:00</t>
        </r>
      </text>
    </comment>
    <comment ref="I268" authorId="0" shapeId="0">
      <text>
        <r>
          <rPr>
            <sz val="10"/>
            <rFont val="Arial"/>
            <family val="2"/>
          </rPr>
          <t>4.724,90
31-12-13 23:45 - 01-01-15 00:00</t>
        </r>
      </text>
    </comment>
    <comment ref="C269" authorId="0" shapeId="0">
      <text>
        <r>
          <rPr>
            <sz val="10"/>
            <rFont val="Arial"/>
            <family val="2"/>
          </rPr>
          <t>2.906,41 !
03-08-08 00:00 - 01-01-09 00:00</t>
        </r>
      </text>
    </comment>
    <comment ref="D269" authorId="0" shapeId="0">
      <text>
        <r>
          <rPr>
            <sz val="10"/>
            <rFont val="Arial"/>
            <family val="2"/>
          </rPr>
          <t>10.422,92
31-12-08 23:45 - 01-01-10 00:00</t>
        </r>
      </text>
    </comment>
    <comment ref="E269" authorId="0" shapeId="0">
      <text>
        <r>
          <rPr>
            <sz val="10"/>
            <rFont val="Arial"/>
            <family val="2"/>
          </rPr>
          <t>10.848,17
31-12-09 23:45 - 01-01-11 00:00</t>
        </r>
      </text>
    </comment>
    <comment ref="F269" authorId="0" shapeId="0">
      <text>
        <r>
          <rPr>
            <sz val="10"/>
            <rFont val="Arial"/>
            <family val="2"/>
          </rPr>
          <t>9.531,69
31-12-10 23:45 - 01-01-12 00:00</t>
        </r>
      </text>
    </comment>
    <comment ref="G269" authorId="0" shapeId="0">
      <text>
        <r>
          <rPr>
            <sz val="10"/>
            <rFont val="Arial"/>
            <family val="2"/>
          </rPr>
          <t>9.595,18
31-12-11 23:45 - 01-01-13 00:00</t>
        </r>
      </text>
    </comment>
    <comment ref="H269" authorId="0" shapeId="0">
      <text>
        <r>
          <rPr>
            <sz val="10"/>
            <rFont val="Arial"/>
            <family val="2"/>
          </rPr>
          <t>10.592,77
31-12-12 23:45 - 01-01-14 00:00</t>
        </r>
      </text>
    </comment>
    <comment ref="I269" authorId="0" shapeId="0">
      <text>
        <r>
          <rPr>
            <sz val="10"/>
            <rFont val="Arial"/>
            <family val="2"/>
          </rPr>
          <t>9.202,68
31-12-13 23:45 - 01-01-15 00:00</t>
        </r>
      </text>
    </comment>
    <comment ref="C270" authorId="0" shapeId="0">
      <text>
        <r>
          <rPr>
            <sz val="10"/>
            <rFont val="Arial"/>
            <family val="2"/>
          </rPr>
          <t>2.353,05 !
27-10-08 00:00 - 01-01-09 00:00</t>
        </r>
      </text>
    </comment>
    <comment ref="D270" authorId="0" shapeId="0">
      <text>
        <r>
          <rPr>
            <sz val="10"/>
            <rFont val="Arial"/>
            <family val="2"/>
          </rPr>
          <t>8.832,83
31-12-08 23:45 - 01-01-10 00:00</t>
        </r>
      </text>
    </comment>
    <comment ref="E270" authorId="0" shapeId="0">
      <text>
        <r>
          <rPr>
            <sz val="10"/>
            <rFont val="Arial"/>
            <family val="2"/>
          </rPr>
          <t>8.872,32
31-12-09 23:45 - 01-01-11 00:00</t>
        </r>
      </text>
    </comment>
    <comment ref="F270" authorId="0" shapeId="0">
      <text>
        <r>
          <rPr>
            <sz val="10"/>
            <rFont val="Arial"/>
            <family val="2"/>
          </rPr>
          <t>8.244,97
31-12-10 23:45 - 01-01-12 00:00</t>
        </r>
      </text>
    </comment>
    <comment ref="G270" authorId="0" shapeId="0">
      <text>
        <r>
          <rPr>
            <sz val="10"/>
            <rFont val="Arial"/>
            <family val="2"/>
          </rPr>
          <t>7.026,58
31-12-11 23:45 - 01-01-13 00:00</t>
        </r>
      </text>
    </comment>
    <comment ref="H270" authorId="0" shapeId="0">
      <text>
        <r>
          <rPr>
            <sz val="10"/>
            <rFont val="Arial"/>
            <family val="2"/>
          </rPr>
          <t>7.643,67
31-12-12 23:45 - 01-01-14 00:00</t>
        </r>
      </text>
    </comment>
    <comment ref="I270" authorId="0" shapeId="0">
      <text>
        <r>
          <rPr>
            <sz val="10"/>
            <rFont val="Arial"/>
            <family val="2"/>
          </rPr>
          <t>7.045,67
31-12-13 23:45 - 01-01-15 00:00</t>
        </r>
      </text>
    </comment>
    <comment ref="E271" authorId="0" shapeId="0">
      <text>
        <r>
          <rPr>
            <sz val="10"/>
            <rFont val="Arial"/>
            <family val="2"/>
          </rPr>
          <t>8.762,15 !
09-06-10 00:00 - 01-01-11 00:00</t>
        </r>
      </text>
    </comment>
    <comment ref="F271" authorId="0" shapeId="0">
      <text>
        <r>
          <rPr>
            <sz val="10"/>
            <rFont val="Arial"/>
            <family val="2"/>
          </rPr>
          <t>16.589,18
31-12-10 23:45 - 01-01-12 00:00</t>
        </r>
      </text>
    </comment>
    <comment ref="G271" authorId="0" shapeId="0">
      <text>
        <r>
          <rPr>
            <sz val="10"/>
            <rFont val="Arial"/>
            <family val="2"/>
          </rPr>
          <t>16.383,32
31-12-11 23:45 - 01-01-13 00:00</t>
        </r>
      </text>
    </comment>
    <comment ref="H271" authorId="0" shapeId="0">
      <text>
        <r>
          <rPr>
            <sz val="10"/>
            <rFont val="Arial"/>
            <family val="2"/>
          </rPr>
          <t>17.812,39
31-12-12 23:45 - 01-01-14 00:00</t>
        </r>
      </text>
    </comment>
    <comment ref="I271" authorId="0" shapeId="0">
      <text>
        <r>
          <rPr>
            <sz val="10"/>
            <rFont val="Arial"/>
            <family val="2"/>
          </rPr>
          <t>17.797,97
31-12-13 23:45 - 01-01-15 00:00</t>
        </r>
      </text>
    </comment>
    <comment ref="C272" authorId="0" shapeId="0">
      <text>
        <r>
          <rPr>
            <sz val="10"/>
            <rFont val="Arial"/>
            <family val="2"/>
          </rPr>
          <t>2.328,88 !
25-06-08 00:00 - 01-01-09 00:00</t>
        </r>
      </text>
    </comment>
    <comment ref="D272" authorId="0" shapeId="0">
      <text>
        <r>
          <rPr>
            <sz val="10"/>
            <rFont val="Arial"/>
            <family val="2"/>
          </rPr>
          <t>7.599,59
31-12-08 23:45 - 01-01-10 00:00</t>
        </r>
      </text>
    </comment>
    <comment ref="E272" authorId="0" shapeId="0">
      <text>
        <r>
          <rPr>
            <sz val="10"/>
            <rFont val="Arial"/>
            <family val="2"/>
          </rPr>
          <t>7.652,85
31-12-09 23:45 - 01-01-11 00:00</t>
        </r>
      </text>
    </comment>
    <comment ref="F272" authorId="0" shapeId="0">
      <text>
        <r>
          <rPr>
            <sz val="10"/>
            <rFont val="Arial"/>
            <family val="2"/>
          </rPr>
          <t>7.796,83
31-12-10 23:45 - 01-01-12 00:00</t>
        </r>
      </text>
    </comment>
    <comment ref="G272" authorId="0" shapeId="0">
      <text>
        <r>
          <rPr>
            <sz val="10"/>
            <rFont val="Arial"/>
            <family val="2"/>
          </rPr>
          <t>8.124,39
31-12-11 23:45 - 01-01-13 00:00</t>
        </r>
      </text>
    </comment>
    <comment ref="H272" authorId="0" shapeId="0">
      <text>
        <r>
          <rPr>
            <sz val="10"/>
            <rFont val="Arial"/>
            <family val="2"/>
          </rPr>
          <t>8.029,11
31-12-12 23:45 - 01-01-14 00:00</t>
        </r>
      </text>
    </comment>
    <comment ref="I272" authorId="0" shapeId="0">
      <text>
        <r>
          <rPr>
            <sz val="10"/>
            <rFont val="Arial"/>
            <family val="2"/>
          </rPr>
          <t>8.446,40
31-12-13 23:45 - 01-01-15 00:00</t>
        </r>
      </text>
    </comment>
    <comment ref="C273" authorId="0" shapeId="0">
      <text>
        <r>
          <rPr>
            <sz val="10"/>
            <rFont val="Arial"/>
            <family val="2"/>
          </rPr>
          <t>6.237,02 !
25-06-08 00:00 - 01-01-09 00:00</t>
        </r>
      </text>
    </comment>
    <comment ref="D273" authorId="0" shapeId="0">
      <text>
        <r>
          <rPr>
            <sz val="10"/>
            <rFont val="Arial"/>
            <family val="2"/>
          </rPr>
          <t>22.397,32
31-12-08 23:45 - 01-01-10 00:00</t>
        </r>
      </text>
    </comment>
    <comment ref="E273" authorId="0" shapeId="0">
      <text>
        <r>
          <rPr>
            <sz val="10"/>
            <rFont val="Arial"/>
            <family val="2"/>
          </rPr>
          <t>23.387,76
31-12-09 23:45 - 01-01-11 00:00</t>
        </r>
      </text>
    </comment>
    <comment ref="F273" authorId="0" shapeId="0">
      <text>
        <r>
          <rPr>
            <sz val="10"/>
            <rFont val="Arial"/>
            <family val="2"/>
          </rPr>
          <t>23.220,42
31-12-10 23:45 - 01-01-12 00:00</t>
        </r>
      </text>
    </comment>
    <comment ref="G273" authorId="0" shapeId="0">
      <text>
        <r>
          <rPr>
            <sz val="10"/>
            <rFont val="Arial"/>
            <family val="2"/>
          </rPr>
          <t>23.951,76
31-12-11 23:45 - 01-01-13 00:00</t>
        </r>
      </text>
    </comment>
    <comment ref="H273" authorId="0" shapeId="0">
      <text>
        <r>
          <rPr>
            <sz val="10"/>
            <rFont val="Arial"/>
            <family val="2"/>
          </rPr>
          <t>22.915,78
31-12-12 23:45 - 01-01-14 00:00</t>
        </r>
      </text>
    </comment>
    <comment ref="I273" authorId="0" shapeId="0">
      <text>
        <r>
          <rPr>
            <sz val="10"/>
            <rFont val="Arial"/>
            <family val="2"/>
          </rPr>
          <t>24.796,21
31-12-13 23:45 - 01-01-15 00:00</t>
        </r>
      </text>
    </comment>
    <comment ref="C274" authorId="0" shapeId="0">
      <text>
        <r>
          <rPr>
            <sz val="10"/>
            <rFont val="Arial"/>
            <family val="2"/>
          </rPr>
          <t>4.492,72 !
02-08-08 00:00 - 01-01-09 00:00</t>
        </r>
      </text>
    </comment>
    <comment ref="D274" authorId="0" shapeId="0">
      <text>
        <r>
          <rPr>
            <sz val="10"/>
            <rFont val="Arial"/>
            <family val="2"/>
          </rPr>
          <t>12.645,88
31-12-08 23:45 - 01-01-10 00:00</t>
        </r>
      </text>
    </comment>
    <comment ref="E274" authorId="0" shapeId="0">
      <text>
        <r>
          <rPr>
            <sz val="10"/>
            <rFont val="Arial"/>
            <family val="2"/>
          </rPr>
          <t>12.466,31
31-12-09 23:45 - 01-01-11 00:00</t>
        </r>
      </text>
    </comment>
    <comment ref="F274" authorId="0" shapeId="0">
      <text>
        <r>
          <rPr>
            <sz val="10"/>
            <rFont val="Arial"/>
            <family val="2"/>
          </rPr>
          <t>11.967,75
31-12-10 23:45 - 01-01-12 00:00</t>
        </r>
      </text>
    </comment>
    <comment ref="G274" authorId="0" shapeId="0">
      <text>
        <r>
          <rPr>
            <sz val="10"/>
            <rFont val="Arial"/>
            <family val="2"/>
          </rPr>
          <t>12.062,94
31-12-11 23:45 - 01-01-13 00:00</t>
        </r>
      </text>
    </comment>
    <comment ref="H274" authorId="0" shapeId="0">
      <text>
        <r>
          <rPr>
            <sz val="10"/>
            <rFont val="Arial"/>
            <family val="2"/>
          </rPr>
          <t>12.403,66
31-12-12 23:45 - 01-01-14 00:00</t>
        </r>
      </text>
    </comment>
    <comment ref="I274" authorId="0" shapeId="0">
      <text>
        <r>
          <rPr>
            <sz val="10"/>
            <rFont val="Arial"/>
            <family val="2"/>
          </rPr>
          <t>12.897,81
31-12-13 23:45 - 01-01-15 00:00</t>
        </r>
      </text>
    </comment>
    <comment ref="D275" authorId="0" shapeId="0">
      <text>
        <r>
          <rPr>
            <sz val="10"/>
            <rFont val="Arial"/>
            <family val="2"/>
          </rPr>
          <t>5.161,79 !
03-07-09 00:00 - 01-01-10 00:00</t>
        </r>
      </text>
    </comment>
    <comment ref="E275" authorId="0" shapeId="0">
      <text>
        <r>
          <rPr>
            <sz val="10"/>
            <rFont val="Arial"/>
            <family val="2"/>
          </rPr>
          <t>10.452,62
31-12-09 23:45 - 01-01-11 00:00</t>
        </r>
      </text>
    </comment>
    <comment ref="F275" authorId="0" shapeId="0">
      <text>
        <r>
          <rPr>
            <sz val="10"/>
            <rFont val="Arial"/>
            <family val="2"/>
          </rPr>
          <t>9.449,45
31-12-10 23:45 - 01-01-12 00:00</t>
        </r>
      </text>
    </comment>
    <comment ref="G275" authorId="0" shapeId="0">
      <text>
        <r>
          <rPr>
            <sz val="10"/>
            <rFont val="Arial"/>
            <family val="2"/>
          </rPr>
          <t>8.651,45
31-12-11 23:45 - 01-01-13 00:00</t>
        </r>
      </text>
    </comment>
    <comment ref="H275" authorId="0" shapeId="0">
      <text>
        <r>
          <rPr>
            <sz val="10"/>
            <rFont val="Arial"/>
            <family val="2"/>
          </rPr>
          <t>8.633,50
31-12-12 23:45 - 01-01-14 00:00</t>
        </r>
      </text>
    </comment>
    <comment ref="I275" authorId="0" shapeId="0">
      <text>
        <r>
          <rPr>
            <sz val="10"/>
            <rFont val="Arial"/>
            <family val="2"/>
          </rPr>
          <t>8.457,04
31-12-13 23:45 - 01-01-15 00:00</t>
        </r>
      </text>
    </comment>
    <comment ref="C276" authorId="0" shapeId="0">
      <text>
        <r>
          <rPr>
            <sz val="10"/>
            <rFont val="Arial"/>
            <family val="2"/>
          </rPr>
          <t>76,14 !
25-06-08 00:00 - 20-01-09 00:15</t>
        </r>
      </text>
    </comment>
    <comment ref="D276" authorId="0" shapeId="0">
      <text>
        <r>
          <rPr>
            <sz val="10"/>
            <rFont val="Arial"/>
            <family val="2"/>
          </rPr>
          <t>7.989,00
27-07-08 04:00 - 01-01-10 00:00</t>
        </r>
      </text>
    </comment>
    <comment ref="E276" authorId="0" shapeId="0">
      <text>
        <r>
          <rPr>
            <sz val="10"/>
            <rFont val="Arial"/>
            <family val="2"/>
          </rPr>
          <t>9.942,19
31-12-09 23:45 - 01-01-11 00:00</t>
        </r>
      </text>
    </comment>
    <comment ref="F276" authorId="0" shapeId="0">
      <text>
        <r>
          <rPr>
            <sz val="10"/>
            <rFont val="Arial"/>
            <family val="2"/>
          </rPr>
          <t>9.514,52
31-12-10 23:45 - 01-01-12 00:00</t>
        </r>
      </text>
    </comment>
    <comment ref="G276" authorId="0" shapeId="0">
      <text>
        <r>
          <rPr>
            <sz val="10"/>
            <rFont val="Arial"/>
            <family val="2"/>
          </rPr>
          <t>10.003,06
31-12-11 23:45 - 01-01-13 00:00</t>
        </r>
      </text>
    </comment>
    <comment ref="H276" authorId="0" shapeId="0">
      <text>
        <r>
          <rPr>
            <sz val="10"/>
            <rFont val="Arial"/>
            <family val="2"/>
          </rPr>
          <t>9.269,96
31-12-12 23:45 - 01-01-14 00:00</t>
        </r>
      </text>
    </comment>
    <comment ref="I276" authorId="0" shapeId="0">
      <text>
        <r>
          <rPr>
            <sz val="10"/>
            <rFont val="Arial"/>
            <family val="2"/>
          </rPr>
          <t>10.471,45
31-12-13 23:45 - 01-01-15 00:00</t>
        </r>
      </text>
    </comment>
    <comment ref="C277" authorId="0" shapeId="0">
      <text>
        <r>
          <rPr>
            <sz val="10"/>
            <rFont val="Arial"/>
            <family val="2"/>
          </rPr>
          <t>1.525,30 !
25-06-08 00:00 - 01-01-09 00:00</t>
        </r>
      </text>
    </comment>
    <comment ref="D277" authorId="0" shapeId="0">
      <text>
        <r>
          <rPr>
            <sz val="10"/>
            <rFont val="Arial"/>
            <family val="2"/>
          </rPr>
          <t>5.415,69
31-12-08 23:45 - 01-01-10 00:00</t>
        </r>
      </text>
    </comment>
    <comment ref="E277" authorId="0" shapeId="0">
      <text>
        <r>
          <rPr>
            <sz val="10"/>
            <rFont val="Arial"/>
            <family val="2"/>
          </rPr>
          <t>5.549,58
31-12-09 23:45 - 01-01-11 00:00</t>
        </r>
      </text>
    </comment>
    <comment ref="F277" authorId="0" shapeId="0">
      <text>
        <r>
          <rPr>
            <sz val="10"/>
            <rFont val="Arial"/>
            <family val="2"/>
          </rPr>
          <t>5.485,72
31-12-10 23:45 - 01-01-12 00:00</t>
        </r>
      </text>
    </comment>
    <comment ref="G277" authorId="0" shapeId="0">
      <text>
        <r>
          <rPr>
            <sz val="10"/>
            <rFont val="Arial"/>
            <family val="2"/>
          </rPr>
          <t>5.696,07
31-12-11 23:45 - 01-01-13 00:00</t>
        </r>
      </text>
    </comment>
    <comment ref="H277" authorId="0" shapeId="0">
      <text>
        <r>
          <rPr>
            <sz val="10"/>
            <rFont val="Arial"/>
            <family val="2"/>
          </rPr>
          <t>5.716,26
31-12-12 23:45 - 01-01-14 00:00</t>
        </r>
      </text>
    </comment>
    <comment ref="I277" authorId="0" shapeId="0">
      <text>
        <r>
          <rPr>
            <sz val="10"/>
            <rFont val="Arial"/>
            <family val="2"/>
          </rPr>
          <t>6.058,73
31-12-13 23:45 - 01-01-15 00:00</t>
        </r>
      </text>
    </comment>
    <comment ref="C278" authorId="0" shapeId="0">
      <text>
        <r>
          <rPr>
            <sz val="10"/>
            <rFont val="Arial"/>
            <family val="2"/>
          </rPr>
          <t>3.856,16 !
25-06-08 00:00 - 01-01-09 00:00</t>
        </r>
      </text>
    </comment>
    <comment ref="D278" authorId="0" shapeId="0">
      <text>
        <r>
          <rPr>
            <sz val="10"/>
            <rFont val="Arial"/>
            <family val="2"/>
          </rPr>
          <t>13.561,42
31-12-08 23:45 - 01-01-10 00:00</t>
        </r>
      </text>
    </comment>
    <comment ref="E278" authorId="0" shapeId="0">
      <text>
        <r>
          <rPr>
            <sz val="10"/>
            <rFont val="Arial"/>
            <family val="2"/>
          </rPr>
          <t>13.427,38
31-12-09 23:45 - 01-01-11 00:00</t>
        </r>
      </text>
    </comment>
    <comment ref="F278" authorId="0" shapeId="0">
      <text>
        <r>
          <rPr>
            <sz val="10"/>
            <rFont val="Arial"/>
            <family val="2"/>
          </rPr>
          <t>14.572,88
31-12-10 23:45 - 01-01-12 00:00</t>
        </r>
      </text>
    </comment>
    <comment ref="G278" authorId="0" shapeId="0">
      <text>
        <r>
          <rPr>
            <sz val="10"/>
            <rFont val="Arial"/>
            <family val="2"/>
          </rPr>
          <t>15.084,63
31-12-11 23:45 - 01-01-13 00:00</t>
        </r>
      </text>
    </comment>
    <comment ref="H278" authorId="0" shapeId="0">
      <text>
        <r>
          <rPr>
            <sz val="10"/>
            <rFont val="Arial"/>
            <family val="2"/>
          </rPr>
          <t>14.847,78
31-12-12 23:45 - 01-01-14 00:00</t>
        </r>
      </text>
    </comment>
    <comment ref="I278" authorId="0" shapeId="0">
      <text>
        <r>
          <rPr>
            <sz val="10"/>
            <rFont val="Arial"/>
            <family val="2"/>
          </rPr>
          <t>15.457,53
31-12-13 23:45 - 01-01-15 00:00</t>
        </r>
      </text>
    </comment>
    <comment ref="C279" authorId="0" shapeId="0">
      <text>
        <r>
          <rPr>
            <sz val="10"/>
            <rFont val="Arial"/>
            <family val="2"/>
          </rPr>
          <t>8.004,51 !
17-08-08 00:00 - 01-01-09 00:00</t>
        </r>
      </text>
    </comment>
    <comment ref="D279" authorId="0" shapeId="0">
      <text>
        <r>
          <rPr>
            <sz val="10"/>
            <rFont val="Arial"/>
            <family val="2"/>
          </rPr>
          <t>29.905,67
31-12-08 23:45 - 01-01-10 00:00</t>
        </r>
      </text>
    </comment>
    <comment ref="E279" authorId="0" shapeId="0">
      <text>
        <r>
          <rPr>
            <sz val="10"/>
            <rFont val="Arial"/>
            <family val="2"/>
          </rPr>
          <t>29.436,35
31-12-09 23:45 - 01-01-11 00:00</t>
        </r>
      </text>
    </comment>
    <comment ref="F279" authorId="0" shapeId="0">
      <text>
        <r>
          <rPr>
            <sz val="10"/>
            <rFont val="Arial"/>
            <family val="2"/>
          </rPr>
          <t>29.334,47
31-12-10 23:45 - 01-01-12 00:00</t>
        </r>
      </text>
    </comment>
    <comment ref="G279" authorId="0" shapeId="0">
      <text>
        <r>
          <rPr>
            <sz val="10"/>
            <rFont val="Arial"/>
            <family val="2"/>
          </rPr>
          <t>30.109,55
31-12-11 23:45 - 01-01-13 00:00</t>
        </r>
      </text>
    </comment>
    <comment ref="H279" authorId="0" shapeId="0">
      <text>
        <r>
          <rPr>
            <sz val="10"/>
            <rFont val="Arial"/>
            <family val="2"/>
          </rPr>
          <t>29.844,84
31-12-12 23:45 - 01-01-14 00:00</t>
        </r>
      </text>
    </comment>
    <comment ref="I279" authorId="0" shapeId="0">
      <text>
        <r>
          <rPr>
            <sz val="10"/>
            <rFont val="Arial"/>
            <family val="2"/>
          </rPr>
          <t>31.683,11
31-12-13 23:45 - 01-01-15 00:00</t>
        </r>
      </text>
    </comment>
    <comment ref="D280" authorId="0" shapeId="0">
      <text>
        <r>
          <rPr>
            <sz val="10"/>
            <rFont val="Arial"/>
            <family val="2"/>
          </rPr>
          <t>12.182,88 !
29-04-09 00:00 - 01-01-10 00:00</t>
        </r>
      </text>
    </comment>
    <comment ref="E280" authorId="0" shapeId="0">
      <text>
        <r>
          <rPr>
            <sz val="10"/>
            <rFont val="Arial"/>
            <family val="2"/>
          </rPr>
          <t>18.817,59
31-12-09 23:45 - 01-01-11 00:00</t>
        </r>
      </text>
    </comment>
    <comment ref="F280" authorId="0" shapeId="0">
      <text>
        <r>
          <rPr>
            <sz val="10"/>
            <rFont val="Arial"/>
            <family val="2"/>
          </rPr>
          <t>17.865,68
31-12-10 23:45 - 01-01-12 00:00</t>
        </r>
      </text>
    </comment>
    <comment ref="G280" authorId="0" shapeId="0">
      <text>
        <r>
          <rPr>
            <sz val="10"/>
            <rFont val="Arial"/>
            <family val="2"/>
          </rPr>
          <t>18.121,89
31-12-11 23:45 - 01-01-13 00:00</t>
        </r>
      </text>
    </comment>
    <comment ref="H280" authorId="0" shapeId="0">
      <text>
        <r>
          <rPr>
            <sz val="10"/>
            <rFont val="Arial"/>
            <family val="2"/>
          </rPr>
          <t>18.963,99
31-12-12 23:45 - 01-01-14 00:00</t>
        </r>
      </text>
    </comment>
    <comment ref="I280" authorId="0" shapeId="0">
      <text>
        <r>
          <rPr>
            <sz val="10"/>
            <rFont val="Arial"/>
            <family val="2"/>
          </rPr>
          <t>17.483,99
31-12-13 23:45 - 01-01-15 00:00</t>
        </r>
      </text>
    </comment>
    <comment ref="C281" authorId="0" shapeId="0">
      <text>
        <r>
          <rPr>
            <sz val="10"/>
            <rFont val="Arial"/>
            <family val="2"/>
          </rPr>
          <t>316,97 !
09-11-08 00:00 - 09-02-09 00:15</t>
        </r>
      </text>
    </comment>
    <comment ref="D281" authorId="0" shapeId="0">
      <text>
        <r>
          <rPr>
            <sz val="10"/>
            <rFont val="Arial"/>
            <family val="2"/>
          </rPr>
          <t>10.980,05
09-12-08 08:00 - 01-01-10 00:00</t>
        </r>
      </text>
    </comment>
    <comment ref="E281" authorId="0" shapeId="0">
      <text>
        <r>
          <rPr>
            <sz val="10"/>
            <rFont val="Arial"/>
            <family val="2"/>
          </rPr>
          <t>13.446,96
31-12-09 23:45 - 01-01-11 00:00</t>
        </r>
      </text>
    </comment>
    <comment ref="F281" authorId="0" shapeId="0">
      <text>
        <r>
          <rPr>
            <sz val="10"/>
            <rFont val="Arial"/>
            <family val="2"/>
          </rPr>
          <t>12.758,28
31-12-10 23:45 - 01-01-12 00:00</t>
        </r>
      </text>
    </comment>
    <comment ref="G281" authorId="0" shapeId="0">
      <text>
        <r>
          <rPr>
            <sz val="10"/>
            <rFont val="Arial"/>
            <family val="2"/>
          </rPr>
          <t>12.460,19
31-12-11 23:45 - 01-01-13 00:00</t>
        </r>
      </text>
    </comment>
    <comment ref="H281" authorId="0" shapeId="0">
      <text>
        <r>
          <rPr>
            <sz val="10"/>
            <rFont val="Arial"/>
            <family val="2"/>
          </rPr>
          <t>10.194,39
31-12-12 23:45 - 01-01-14 00:00</t>
        </r>
      </text>
    </comment>
    <comment ref="I281" authorId="0" shapeId="0">
      <text>
        <r>
          <rPr>
            <sz val="10"/>
            <rFont val="Arial"/>
            <family val="2"/>
          </rPr>
          <t>9.419,67
31-12-13 23:45 - 01-01-15 00:00</t>
        </r>
      </text>
    </comment>
    <comment ref="C282" authorId="0" shapeId="0">
      <text>
        <r>
          <rPr>
            <sz val="10"/>
            <rFont val="Arial"/>
            <family val="2"/>
          </rPr>
          <t>6.131,08 !
25-06-08 00:00 - 01-01-09 00:00</t>
        </r>
      </text>
    </comment>
    <comment ref="D282" authorId="0" shapeId="0">
      <text>
        <r>
          <rPr>
            <sz val="10"/>
            <rFont val="Arial"/>
            <family val="2"/>
          </rPr>
          <t>20.572,58
31-12-08 23:45 - 01-01-10 00:00</t>
        </r>
      </text>
    </comment>
    <comment ref="E282" authorId="0" shapeId="0">
      <text>
        <r>
          <rPr>
            <sz val="10"/>
            <rFont val="Arial"/>
            <family val="2"/>
          </rPr>
          <t>20.685,20
31-12-09 23:45 - 01-01-11 00:00</t>
        </r>
      </text>
    </comment>
    <comment ref="F282" authorId="0" shapeId="0">
      <text>
        <r>
          <rPr>
            <sz val="10"/>
            <rFont val="Arial"/>
            <family val="2"/>
          </rPr>
          <t>20.235,55
31-12-10 23:45 - 01-01-12 00:00</t>
        </r>
      </text>
    </comment>
    <comment ref="G282" authorId="0" shapeId="0">
      <text>
        <r>
          <rPr>
            <sz val="10"/>
            <rFont val="Arial"/>
            <family val="2"/>
          </rPr>
          <t>21.016,16
31-12-11 23:45 - 01-01-13 00:00</t>
        </r>
      </text>
    </comment>
    <comment ref="H282" authorId="0" shapeId="0">
      <text>
        <r>
          <rPr>
            <sz val="10"/>
            <rFont val="Arial"/>
            <family val="2"/>
          </rPr>
          <t>20.381,85
31-12-12 23:45 - 01-01-14 00:00</t>
        </r>
      </text>
    </comment>
    <comment ref="I282" authorId="0" shapeId="0">
      <text>
        <r>
          <rPr>
            <sz val="10"/>
            <rFont val="Arial"/>
            <family val="2"/>
          </rPr>
          <t>21.295,42
31-12-13 23:45 - 01-01-15 00:00</t>
        </r>
      </text>
    </comment>
    <comment ref="C283" authorId="0" shapeId="0">
      <text>
        <r>
          <rPr>
            <sz val="10"/>
            <rFont val="Arial"/>
            <family val="2"/>
          </rPr>
          <t>6.455,48 !
25-06-08 00:00 - 01-01-09 00:00</t>
        </r>
      </text>
    </comment>
    <comment ref="D283" authorId="0" shapeId="0">
      <text>
        <r>
          <rPr>
            <sz val="10"/>
            <rFont val="Arial"/>
            <family val="2"/>
          </rPr>
          <t>23.038,99
31-12-08 23:45 - 01-01-10 00:00</t>
        </r>
      </text>
    </comment>
    <comment ref="E283" authorId="0" shapeId="0">
      <text>
        <r>
          <rPr>
            <sz val="10"/>
            <rFont val="Arial"/>
            <family val="2"/>
          </rPr>
          <t>23.729,11
31-12-09 23:45 - 01-01-11 00:00</t>
        </r>
      </text>
    </comment>
    <comment ref="F283" authorId="0" shapeId="0">
      <text>
        <r>
          <rPr>
            <sz val="10"/>
            <rFont val="Arial"/>
            <family val="2"/>
          </rPr>
          <t>23.391,56
31-12-10 23:45 - 01-01-12 00:00</t>
        </r>
      </text>
    </comment>
    <comment ref="G283" authorId="0" shapeId="0">
      <text>
        <r>
          <rPr>
            <sz val="10"/>
            <rFont val="Arial"/>
            <family val="2"/>
          </rPr>
          <t>24.952,76
31-12-11 23:45 - 01-01-13 00:00</t>
        </r>
      </text>
    </comment>
    <comment ref="H283" authorId="0" shapeId="0">
      <text>
        <r>
          <rPr>
            <sz val="10"/>
            <rFont val="Arial"/>
            <family val="2"/>
          </rPr>
          <t>23.404,40
31-12-12 23:45 - 01-01-14 00:00</t>
        </r>
      </text>
    </comment>
    <comment ref="I283" authorId="0" shapeId="0">
      <text>
        <r>
          <rPr>
            <sz val="10"/>
            <rFont val="Arial"/>
            <family val="2"/>
          </rPr>
          <t>22.645,75
31-12-13 23:45 - 01-01-15 00:00</t>
        </r>
      </text>
    </comment>
    <comment ref="C284" authorId="0" shapeId="0">
      <text>
        <r>
          <rPr>
            <sz val="10"/>
            <rFont val="Arial"/>
            <family val="2"/>
          </rPr>
          <t>8.254,92 !
25-06-08 00:00 - 01-01-09 00:00</t>
        </r>
      </text>
    </comment>
    <comment ref="D284" authorId="0" shapeId="0">
      <text>
        <r>
          <rPr>
            <sz val="10"/>
            <rFont val="Arial"/>
            <family val="2"/>
          </rPr>
          <t>28.004,94
31-12-08 23:45 - 01-01-10 00:00</t>
        </r>
      </text>
    </comment>
    <comment ref="E284" authorId="0" shapeId="0">
      <text>
        <r>
          <rPr>
            <sz val="10"/>
            <rFont val="Arial"/>
            <family val="2"/>
          </rPr>
          <t>28.007,52
31-12-09 23:45 - 01-01-11 00:00</t>
        </r>
      </text>
    </comment>
    <comment ref="F284" authorId="0" shapeId="0">
      <text>
        <r>
          <rPr>
            <sz val="10"/>
            <rFont val="Arial"/>
            <family val="2"/>
          </rPr>
          <t>26.824,70
31-12-10 23:45 - 01-01-12 00:00</t>
        </r>
      </text>
    </comment>
    <comment ref="G284" authorId="0" shapeId="0">
      <text>
        <r>
          <rPr>
            <sz val="10"/>
            <rFont val="Arial"/>
            <family val="2"/>
          </rPr>
          <t>23.410,37
31-12-11 23:45 - 01-01-13 00:00</t>
        </r>
      </text>
    </comment>
    <comment ref="H284" authorId="0" shapeId="0">
      <text>
        <r>
          <rPr>
            <sz val="10"/>
            <rFont val="Arial"/>
            <family val="2"/>
          </rPr>
          <t>21.023,92
31-12-12 23:45 - 01-01-14 00:00</t>
        </r>
      </text>
    </comment>
    <comment ref="I284" authorId="0" shapeId="0">
      <text>
        <r>
          <rPr>
            <sz val="10"/>
            <rFont val="Arial"/>
            <family val="2"/>
          </rPr>
          <t>22.371,69
31-12-13 23:45 - 01-01-15 00:00</t>
        </r>
      </text>
    </comment>
    <comment ref="C285" authorId="0" shapeId="0">
      <text>
        <r>
          <rPr>
            <sz val="10"/>
            <rFont val="Arial"/>
            <family val="2"/>
          </rPr>
          <t>4.555,21 !
25-06-08 00:00 - 01-01-09 00:00</t>
        </r>
      </text>
    </comment>
    <comment ref="D285" authorId="0" shapeId="0">
      <text>
        <r>
          <rPr>
            <sz val="10"/>
            <rFont val="Arial"/>
            <family val="2"/>
          </rPr>
          <t>16.285,30
31-12-08 23:45 - 01-01-10 00:00</t>
        </r>
      </text>
    </comment>
    <comment ref="E285" authorId="0" shapeId="0">
      <text>
        <r>
          <rPr>
            <sz val="10"/>
            <rFont val="Arial"/>
            <family val="2"/>
          </rPr>
          <t>17.047,92
31-12-09 23:45 - 01-01-11 00:00</t>
        </r>
      </text>
    </comment>
    <comment ref="F285" authorId="0" shapeId="0">
      <text>
        <r>
          <rPr>
            <sz val="10"/>
            <rFont val="Arial"/>
            <family val="2"/>
          </rPr>
          <t>17.225,01
31-12-10 23:45 - 01-01-12 00:00</t>
        </r>
      </text>
    </comment>
    <comment ref="G285" authorId="0" shapeId="0">
      <text>
        <r>
          <rPr>
            <sz val="10"/>
            <rFont val="Arial"/>
            <family val="2"/>
          </rPr>
          <t>16.350,41
31-12-11 23:45 - 01-01-13 00:00</t>
        </r>
      </text>
    </comment>
    <comment ref="H285" authorId="0" shapeId="0">
      <text>
        <r>
          <rPr>
            <sz val="10"/>
            <rFont val="Arial"/>
            <family val="2"/>
          </rPr>
          <t>16.508,42
31-12-12 23:45 - 01-01-14 00:00</t>
        </r>
      </text>
    </comment>
    <comment ref="I285" authorId="0" shapeId="0">
      <text>
        <r>
          <rPr>
            <sz val="10"/>
            <rFont val="Arial"/>
            <family val="2"/>
          </rPr>
          <t>18.375,52
31-12-13 23:45 - 01-01-15 00:00</t>
        </r>
      </text>
    </comment>
    <comment ref="C286" authorId="0" shapeId="0">
      <text>
        <r>
          <rPr>
            <sz val="10"/>
            <rFont val="Arial"/>
            <family val="2"/>
          </rPr>
          <t>5.879,09 !
25-06-08 00:00 - 01-01-09 00:00</t>
        </r>
      </text>
    </comment>
    <comment ref="D286" authorId="0" shapeId="0">
      <text>
        <r>
          <rPr>
            <sz val="10"/>
            <rFont val="Arial"/>
            <family val="2"/>
          </rPr>
          <t>18.533,54
31-12-08 23:45 - 01-01-10 00:00</t>
        </r>
      </text>
    </comment>
    <comment ref="E286" authorId="0" shapeId="0">
      <text>
        <r>
          <rPr>
            <sz val="10"/>
            <rFont val="Arial"/>
            <family val="2"/>
          </rPr>
          <t>22.511,83
31-12-09 23:45 - 01-01-11 00:00</t>
        </r>
      </text>
    </comment>
    <comment ref="F286" authorId="0" shapeId="0">
      <text>
        <r>
          <rPr>
            <sz val="10"/>
            <rFont val="Arial"/>
            <family val="2"/>
          </rPr>
          <t>22.285,52
31-12-10 23:45 - 01-01-12 00:00</t>
        </r>
      </text>
    </comment>
    <comment ref="G286" authorId="0" shapeId="0">
      <text>
        <r>
          <rPr>
            <sz val="10"/>
            <rFont val="Arial"/>
            <family val="2"/>
          </rPr>
          <t>23.016,03
31-12-11 23:45 - 01-01-13 00:00</t>
        </r>
      </text>
    </comment>
    <comment ref="H286" authorId="0" shapeId="0">
      <text>
        <r>
          <rPr>
            <sz val="10"/>
            <rFont val="Arial"/>
            <family val="2"/>
          </rPr>
          <t>22.493,53
31-12-12 23:45 - 01-01-14 00:00</t>
        </r>
      </text>
    </comment>
    <comment ref="I286" authorId="0" shapeId="0">
      <text>
        <r>
          <rPr>
            <sz val="10"/>
            <rFont val="Arial"/>
            <family val="2"/>
          </rPr>
          <t>21.672,27
31-12-13 23:45 - 01-01-15 00:00</t>
        </r>
      </text>
    </comment>
    <comment ref="C287" authorId="0" shapeId="0">
      <text>
        <r>
          <rPr>
            <sz val="10"/>
            <rFont val="Arial"/>
            <family val="2"/>
          </rPr>
          <t>7.423,15 !
25-06-08 00:00 - 01-01-09 00:00</t>
        </r>
      </text>
    </comment>
    <comment ref="D287" authorId="0" shapeId="0">
      <text>
        <r>
          <rPr>
            <sz val="10"/>
            <rFont val="Arial"/>
            <family val="2"/>
          </rPr>
          <t>23.826,28
31-12-08 23:45 - 01-01-10 00:00</t>
        </r>
      </text>
    </comment>
    <comment ref="E287" authorId="0" shapeId="0">
      <text>
        <r>
          <rPr>
            <sz val="10"/>
            <rFont val="Arial"/>
            <family val="2"/>
          </rPr>
          <t>23.901,66
31-12-09 23:45 - 01-01-11 00:00</t>
        </r>
      </text>
    </comment>
    <comment ref="F287" authorId="0" shapeId="0">
      <text>
        <r>
          <rPr>
            <sz val="10"/>
            <rFont val="Arial"/>
            <family val="2"/>
          </rPr>
          <t>23.024,85
31-12-10 23:45 - 01-01-12 00:00</t>
        </r>
      </text>
    </comment>
    <comment ref="G287" authorId="0" shapeId="0">
      <text>
        <r>
          <rPr>
            <sz val="10"/>
            <rFont val="Arial"/>
            <family val="2"/>
          </rPr>
          <t>23.693,22
31-12-11 23:45 - 01-01-13 00:00</t>
        </r>
      </text>
    </comment>
    <comment ref="H287" authorId="0" shapeId="0">
      <text>
        <r>
          <rPr>
            <sz val="10"/>
            <rFont val="Arial"/>
            <family val="2"/>
          </rPr>
          <t>23.034,58
31-12-12 23:45 - 01-01-14 00:00</t>
        </r>
      </text>
    </comment>
    <comment ref="I287" authorId="0" shapeId="0">
      <text>
        <r>
          <rPr>
            <sz val="10"/>
            <rFont val="Arial"/>
            <family val="2"/>
          </rPr>
          <t>20.485,63
31-12-13 23:45 - 01-01-15 00:00</t>
        </r>
      </text>
    </comment>
    <comment ref="C288" authorId="0" shapeId="0">
      <text>
        <r>
          <rPr>
            <sz val="10"/>
            <rFont val="Arial"/>
            <family val="2"/>
          </rPr>
          <t>4.191,46 !
25-06-08 00:00 - 01-01-09 00:00</t>
        </r>
      </text>
    </comment>
    <comment ref="D288" authorId="0" shapeId="0">
      <text>
        <r>
          <rPr>
            <sz val="10"/>
            <rFont val="Arial"/>
            <family val="2"/>
          </rPr>
          <t>13.900,16
31-12-08 23:45 - 01-01-10 00:00</t>
        </r>
      </text>
    </comment>
    <comment ref="E288" authorId="0" shapeId="0">
      <text>
        <r>
          <rPr>
            <sz val="10"/>
            <rFont val="Arial"/>
            <family val="2"/>
          </rPr>
          <t>13.749,45
31-12-09 23:45 - 01-01-11 00:00</t>
        </r>
      </text>
    </comment>
    <comment ref="F288" authorId="0" shapeId="0">
      <text>
        <r>
          <rPr>
            <sz val="10"/>
            <rFont val="Arial"/>
            <family val="2"/>
          </rPr>
          <t>13.869,77
31-12-10 23:45 - 01-01-12 00:00</t>
        </r>
      </text>
    </comment>
    <comment ref="G288" authorId="0" shapeId="0">
      <text>
        <r>
          <rPr>
            <sz val="10"/>
            <rFont val="Arial"/>
            <family val="2"/>
          </rPr>
          <t>15.424,63
31-12-11 23:45 - 01-01-13 00:00</t>
        </r>
      </text>
    </comment>
    <comment ref="H288" authorId="0" shapeId="0">
      <text>
        <r>
          <rPr>
            <sz val="10"/>
            <rFont val="Arial"/>
            <family val="2"/>
          </rPr>
          <t>14.536,74
31-12-12 23:45 - 01-01-14 00:00</t>
        </r>
      </text>
    </comment>
    <comment ref="I288" authorId="0" shapeId="0">
      <text>
        <r>
          <rPr>
            <sz val="10"/>
            <rFont val="Arial"/>
            <family val="2"/>
          </rPr>
          <t>15.830,71
31-12-13 23:45 - 01-01-15 00:00</t>
        </r>
      </text>
    </comment>
    <comment ref="C289" authorId="0" shapeId="0">
      <text>
        <r>
          <rPr>
            <sz val="10"/>
            <rFont val="Arial"/>
            <family val="2"/>
          </rPr>
          <t>0,09 !
13-10-08 00:00 - 26-01-10 00:15</t>
        </r>
      </text>
    </comment>
    <comment ref="D289" authorId="0" shapeId="0">
      <text>
        <r>
          <rPr>
            <sz val="10"/>
            <rFont val="Arial"/>
            <family val="2"/>
          </rPr>
          <t>0,51
15-10-08 05:00 - 26-01-10 00:15</t>
        </r>
      </text>
    </comment>
    <comment ref="E289" authorId="0" shapeId="0">
      <text>
        <r>
          <rPr>
            <sz val="10"/>
            <rFont val="Arial"/>
            <family val="2"/>
          </rPr>
          <t>10.581,30
15-10-08 05:00 - 01-01-11 00:00</t>
        </r>
      </text>
    </comment>
    <comment ref="F289" authorId="0" shapeId="0">
      <text>
        <r>
          <rPr>
            <sz val="10"/>
            <rFont val="Arial"/>
            <family val="2"/>
          </rPr>
          <t>11.977,42
31-12-10 23:45 - 01-01-12 00:00</t>
        </r>
      </text>
    </comment>
    <comment ref="G289" authorId="0" shapeId="0">
      <text>
        <r>
          <rPr>
            <sz val="10"/>
            <rFont val="Arial"/>
            <family val="2"/>
          </rPr>
          <t>13.102,97
31-12-11 23:45 - 01-01-13 00:00</t>
        </r>
      </text>
    </comment>
    <comment ref="H289" authorId="0" shapeId="0">
      <text>
        <r>
          <rPr>
            <sz val="10"/>
            <rFont val="Arial"/>
            <family val="2"/>
          </rPr>
          <t>11.867,33
31-12-12 23:45 - 01-01-14 00:00</t>
        </r>
      </text>
    </comment>
    <comment ref="I289" authorId="0" shapeId="0">
      <text>
        <r>
          <rPr>
            <sz val="10"/>
            <rFont val="Arial"/>
            <family val="2"/>
          </rPr>
          <t>11.671,49
31-12-13 23:45 - 01-01-15 00:00</t>
        </r>
      </text>
    </comment>
    <comment ref="C290" authorId="0" shapeId="0">
      <text>
        <r>
          <rPr>
            <sz val="10"/>
            <rFont val="Arial"/>
            <family val="2"/>
          </rPr>
          <t>4.875,09 !
25-06-08 00:00 - 01-01-09 00:00</t>
        </r>
      </text>
    </comment>
    <comment ref="D290" authorId="0" shapeId="0">
      <text>
        <r>
          <rPr>
            <sz val="10"/>
            <rFont val="Arial"/>
            <family val="2"/>
          </rPr>
          <t>16.989,03
31-12-08 23:45 - 01-01-10 00:00</t>
        </r>
      </text>
    </comment>
    <comment ref="E290" authorId="0" shapeId="0">
      <text>
        <r>
          <rPr>
            <sz val="10"/>
            <rFont val="Arial"/>
            <family val="2"/>
          </rPr>
          <t>18.339,39
31-12-09 23:45 - 01-01-11 00:00</t>
        </r>
      </text>
    </comment>
    <comment ref="F290" authorId="0" shapeId="0">
      <text>
        <r>
          <rPr>
            <sz val="10"/>
            <rFont val="Arial"/>
            <family val="2"/>
          </rPr>
          <t>17.797,31
31-12-10 23:45 - 01-01-12 00:00</t>
        </r>
      </text>
    </comment>
    <comment ref="G290" authorId="0" shapeId="0">
      <text>
        <r>
          <rPr>
            <sz val="10"/>
            <rFont val="Arial"/>
            <family val="2"/>
          </rPr>
          <t>18.156,19
31-12-11 23:45 - 01-01-13 00:00</t>
        </r>
      </text>
    </comment>
    <comment ref="H290" authorId="0" shapeId="0">
      <text>
        <r>
          <rPr>
            <sz val="10"/>
            <rFont val="Arial"/>
            <family val="2"/>
          </rPr>
          <t>16.280,23
31-12-12 23:45 - 01-01-14 00:00</t>
        </r>
      </text>
    </comment>
    <comment ref="I290" authorId="0" shapeId="0">
      <text>
        <r>
          <rPr>
            <sz val="10"/>
            <rFont val="Arial"/>
            <family val="2"/>
          </rPr>
          <t>15.411,53
31-12-13 23:45 - 01-01-15 00:00</t>
        </r>
      </text>
    </comment>
    <comment ref="C291" authorId="0" shapeId="0">
      <text>
        <r>
          <rPr>
            <sz val="10"/>
            <rFont val="Arial"/>
            <family val="2"/>
          </rPr>
          <t>5.040,07 !
25-06-08 00:00 - 01-01-09 00:00</t>
        </r>
      </text>
    </comment>
    <comment ref="D291" authorId="0" shapeId="0">
      <text>
        <r>
          <rPr>
            <sz val="10"/>
            <rFont val="Arial"/>
            <family val="2"/>
          </rPr>
          <t>19.385,14
31-12-08 23:45 - 01-01-10 00:00</t>
        </r>
      </text>
    </comment>
    <comment ref="E291" authorId="0" shapeId="0">
      <text>
        <r>
          <rPr>
            <sz val="10"/>
            <rFont val="Arial"/>
            <family val="2"/>
          </rPr>
          <t>20.424,08
31-12-09 23:45 - 01-01-11 00:00</t>
        </r>
      </text>
    </comment>
    <comment ref="F291" authorId="0" shapeId="0">
      <text>
        <r>
          <rPr>
            <sz val="10"/>
            <rFont val="Arial"/>
            <family val="2"/>
          </rPr>
          <t>17.889,45
31-12-10 23:45 - 01-01-12 00:00</t>
        </r>
      </text>
    </comment>
    <comment ref="G291" authorId="0" shapeId="0">
      <text>
        <r>
          <rPr>
            <sz val="10"/>
            <rFont val="Arial"/>
            <family val="2"/>
          </rPr>
          <t>17.185,31
31-12-11 23:45 - 01-01-13 00:00</t>
        </r>
      </text>
    </comment>
    <comment ref="H291" authorId="0" shapeId="0">
      <text>
        <r>
          <rPr>
            <sz val="10"/>
            <rFont val="Arial"/>
            <family val="2"/>
          </rPr>
          <t>15.227,02
31-12-12 23:45 - 01-01-14 00:00</t>
        </r>
      </text>
    </comment>
    <comment ref="I291" authorId="0" shapeId="0">
      <text>
        <r>
          <rPr>
            <sz val="10"/>
            <rFont val="Arial"/>
            <family val="2"/>
          </rPr>
          <t>15.791,10
31-12-13 23:45 - 01-01-15 00:00</t>
        </r>
      </text>
    </comment>
    <comment ref="D292" authorId="0" shapeId="0">
      <text>
        <r>
          <rPr>
            <sz val="10"/>
            <rFont val="Arial"/>
            <family val="2"/>
          </rPr>
          <t>7.002,28 !
24-04-09 00:00 - 01-01-10 00:00</t>
        </r>
      </text>
    </comment>
    <comment ref="E292" authorId="0" shapeId="0">
      <text>
        <r>
          <rPr>
            <sz val="10"/>
            <rFont val="Arial"/>
            <family val="2"/>
          </rPr>
          <t>11.706,59
31-12-09 23:45 - 01-01-11 00:00</t>
        </r>
      </text>
    </comment>
    <comment ref="F292" authorId="0" shapeId="0">
      <text>
        <r>
          <rPr>
            <sz val="10"/>
            <rFont val="Arial"/>
            <family val="2"/>
          </rPr>
          <t>10.805,84
31-12-10 23:45 - 01-01-12 00:00</t>
        </r>
      </text>
    </comment>
    <comment ref="G292" authorId="0" shapeId="0">
      <text>
        <r>
          <rPr>
            <sz val="10"/>
            <rFont val="Arial"/>
            <family val="2"/>
          </rPr>
          <t>11.712,15
31-12-11 23:45 - 01-01-13 00:00</t>
        </r>
      </text>
    </comment>
    <comment ref="H292" authorId="0" shapeId="0">
      <text>
        <r>
          <rPr>
            <sz val="10"/>
            <rFont val="Arial"/>
            <family val="2"/>
          </rPr>
          <t>10.355,67
31-12-12 23:45 - 01-01-14 00:00</t>
        </r>
      </text>
    </comment>
    <comment ref="I292" authorId="0" shapeId="0">
      <text>
        <r>
          <rPr>
            <sz val="10"/>
            <rFont val="Arial"/>
            <family val="2"/>
          </rPr>
          <t>9.284,44
31-12-13 23:45 - 01-01-15 00:00</t>
        </r>
      </text>
    </comment>
    <comment ref="C293" authorId="0" shapeId="0">
      <text>
        <r>
          <rPr>
            <sz val="10"/>
            <rFont val="Arial"/>
            <family val="2"/>
          </rPr>
          <t>2.187,01 !
27-06-08 00:00 - 18-05-09 00:15</t>
        </r>
      </text>
    </comment>
    <comment ref="D293" authorId="0" shapeId="0">
      <text>
        <r>
          <rPr>
            <sz val="10"/>
            <rFont val="Arial"/>
            <family val="2"/>
          </rPr>
          <t>9.547,12
05-12-08 04:00 - 01-01-10 00:00</t>
        </r>
      </text>
    </comment>
    <comment ref="E293" authorId="0" shapeId="0">
      <text>
        <r>
          <rPr>
            <sz val="10"/>
            <rFont val="Arial"/>
            <family val="2"/>
          </rPr>
          <t>12.315,52
31-12-09 23:45 - 01-01-11 00:00</t>
        </r>
      </text>
    </comment>
    <comment ref="F293" authorId="0" shapeId="0">
      <text>
        <r>
          <rPr>
            <sz val="10"/>
            <rFont val="Arial"/>
            <family val="2"/>
          </rPr>
          <t>16.509,34
31-12-10 23:45 - 01-01-12 00:00</t>
        </r>
      </text>
    </comment>
    <comment ref="G293" authorId="0" shapeId="0">
      <text>
        <r>
          <rPr>
            <sz val="10"/>
            <rFont val="Arial"/>
            <family val="2"/>
          </rPr>
          <t>19.183,69
31-12-11 23:45 - 01-01-13 00:00</t>
        </r>
      </text>
    </comment>
    <comment ref="H293" authorId="0" shapeId="0">
      <text>
        <r>
          <rPr>
            <sz val="10"/>
            <rFont val="Arial"/>
            <family val="2"/>
          </rPr>
          <t>18.415,19
31-12-12 23:45 - 01-01-14 00:00</t>
        </r>
      </text>
    </comment>
    <comment ref="I293" authorId="0" shapeId="0">
      <text>
        <r>
          <rPr>
            <sz val="10"/>
            <rFont val="Arial"/>
            <family val="2"/>
          </rPr>
          <t>21.096,27
31-12-13 23:45 - 01-01-15 00:00</t>
        </r>
      </text>
    </comment>
    <comment ref="D294" authorId="0" shapeId="0">
      <text>
        <r>
          <rPr>
            <sz val="10"/>
            <rFont val="Arial"/>
            <family val="2"/>
          </rPr>
          <t>10.525,51 !
22-06-09 00:00 - 01-01-10 00:00</t>
        </r>
      </text>
    </comment>
    <comment ref="E294" authorId="0" shapeId="0">
      <text>
        <r>
          <rPr>
            <sz val="10"/>
            <rFont val="Arial"/>
            <family val="2"/>
          </rPr>
          <t>21.102,75
31-12-09 23:45 - 01-01-11 00:00</t>
        </r>
      </text>
    </comment>
    <comment ref="F294" authorId="0" shapeId="0">
      <text>
        <r>
          <rPr>
            <sz val="10"/>
            <rFont val="Arial"/>
            <family val="2"/>
          </rPr>
          <t>20.309,72
31-12-10 23:45 - 01-01-12 00:00</t>
        </r>
      </text>
    </comment>
    <comment ref="G294" authorId="0" shapeId="0">
      <text>
        <r>
          <rPr>
            <sz val="10"/>
            <rFont val="Arial"/>
            <family val="2"/>
          </rPr>
          <t>17.822,16
31-12-11 23:45 - 01-01-13 00:00</t>
        </r>
      </text>
    </comment>
    <comment ref="H294" authorId="0" shapeId="0">
      <text>
        <r>
          <rPr>
            <sz val="10"/>
            <rFont val="Arial"/>
            <family val="2"/>
          </rPr>
          <t>19.164,06
31-12-12 23:45 - 01-01-14 00:00</t>
        </r>
      </text>
    </comment>
    <comment ref="I294" authorId="0" shapeId="0">
      <text>
        <r>
          <rPr>
            <sz val="10"/>
            <rFont val="Arial"/>
            <family val="2"/>
          </rPr>
          <t>22.430,14
31-12-13 23:45 - 01-01-15 00:00</t>
        </r>
      </text>
    </comment>
    <comment ref="D295" authorId="0" shapeId="0">
      <text>
        <r>
          <rPr>
            <sz val="10"/>
            <rFont val="Arial"/>
            <family val="2"/>
          </rPr>
          <t>7.295,08 !
10-06-09 00:00 - 01-01-10 00:00</t>
        </r>
      </text>
    </comment>
    <comment ref="E295" authorId="0" shapeId="0">
      <text>
        <r>
          <rPr>
            <sz val="10"/>
            <rFont val="Arial"/>
            <family val="2"/>
          </rPr>
          <t>13.238,05
31-12-09 23:45 - 01-01-11 00:00</t>
        </r>
      </text>
    </comment>
    <comment ref="F295" authorId="0" shapeId="0">
      <text>
        <r>
          <rPr>
            <sz val="10"/>
            <rFont val="Arial"/>
            <family val="2"/>
          </rPr>
          <t>12.243,56
31-12-10 23:45 - 01-01-12 00:00</t>
        </r>
      </text>
    </comment>
    <comment ref="G295" authorId="0" shapeId="0">
      <text>
        <r>
          <rPr>
            <sz val="10"/>
            <rFont val="Arial"/>
            <family val="2"/>
          </rPr>
          <t>13.903,19
31-12-11 23:45 - 01-01-13 00:00</t>
        </r>
      </text>
    </comment>
    <comment ref="H295" authorId="0" shapeId="0">
      <text>
        <r>
          <rPr>
            <sz val="10"/>
            <rFont val="Arial"/>
            <family val="2"/>
          </rPr>
          <t>13.409,01
31-12-12 23:45 - 01-01-14 00:00</t>
        </r>
      </text>
    </comment>
    <comment ref="I295" authorId="0" shapeId="0">
      <text>
        <r>
          <rPr>
            <sz val="10"/>
            <rFont val="Arial"/>
            <family val="2"/>
          </rPr>
          <t>13.778,97
31-12-13 23:45 - 01-01-15 00:00</t>
        </r>
      </text>
    </comment>
    <comment ref="D296" authorId="0" shapeId="0">
      <text>
        <r>
          <rPr>
            <sz val="10"/>
            <rFont val="Arial"/>
            <family val="2"/>
          </rPr>
          <t>16.022,05 !
21-03-09 00:00 - 01-01-10 00:00</t>
        </r>
      </text>
    </comment>
    <comment ref="E296" authorId="0" shapeId="0">
      <text>
        <r>
          <rPr>
            <sz val="10"/>
            <rFont val="Arial"/>
            <family val="2"/>
          </rPr>
          <t>23.102,85
31-12-09 23:45 - 01-01-11 00:00</t>
        </r>
      </text>
    </comment>
    <comment ref="F296" authorId="0" shapeId="0">
      <text>
        <r>
          <rPr>
            <sz val="10"/>
            <rFont val="Arial"/>
            <family val="2"/>
          </rPr>
          <t>22.980,02
31-12-10 23:45 - 01-01-12 00:00</t>
        </r>
      </text>
    </comment>
    <comment ref="G296" authorId="0" shapeId="0">
      <text>
        <r>
          <rPr>
            <sz val="10"/>
            <rFont val="Arial"/>
            <family val="2"/>
          </rPr>
          <t>23.679,21
31-12-11 23:45 - 01-01-13 00:00</t>
        </r>
      </text>
    </comment>
    <comment ref="H296" authorId="0" shapeId="0">
      <text>
        <r>
          <rPr>
            <sz val="10"/>
            <rFont val="Arial"/>
            <family val="2"/>
          </rPr>
          <t>24.967,04
31-12-12 23:45 - 01-01-14 00:00</t>
        </r>
      </text>
    </comment>
    <comment ref="I296" authorId="0" shapeId="0">
      <text>
        <r>
          <rPr>
            <sz val="10"/>
            <rFont val="Arial"/>
            <family val="2"/>
          </rPr>
          <t>25.610,65
31-12-13 23:45 - 01-01-15 00:00</t>
        </r>
      </text>
    </comment>
    <comment ref="C297" authorId="0" shapeId="0">
      <text>
        <r>
          <rPr>
            <sz val="10"/>
            <rFont val="Arial"/>
            <family val="2"/>
          </rPr>
          <t>5.056,80 !
25-06-08 00:00 - 01-01-09 00:00</t>
        </r>
      </text>
    </comment>
    <comment ref="D297" authorId="0" shapeId="0">
      <text>
        <r>
          <rPr>
            <sz val="10"/>
            <rFont val="Arial"/>
            <family val="2"/>
          </rPr>
          <t>13.670,16
31-12-08 23:45 - 01-01-10 00:00</t>
        </r>
      </text>
    </comment>
    <comment ref="E297" authorId="0" shapeId="0">
      <text>
        <r>
          <rPr>
            <sz val="10"/>
            <rFont val="Arial"/>
            <family val="2"/>
          </rPr>
          <t>12.405,85
31-12-09 23:45 - 01-01-11 00:00</t>
        </r>
      </text>
    </comment>
    <comment ref="F297" authorId="0" shapeId="0">
      <text>
        <r>
          <rPr>
            <sz val="10"/>
            <rFont val="Arial"/>
            <family val="2"/>
          </rPr>
          <t>14.919,69
31-12-10 23:45 - 01-01-12 00:00</t>
        </r>
      </text>
    </comment>
    <comment ref="G297" authorId="0" shapeId="0">
      <text>
        <r>
          <rPr>
            <sz val="10"/>
            <rFont val="Arial"/>
            <family val="2"/>
          </rPr>
          <t>14.156,67
31-12-11 23:45 - 01-01-13 00:00</t>
        </r>
      </text>
    </comment>
    <comment ref="H297" authorId="0" shapeId="0">
      <text>
        <r>
          <rPr>
            <sz val="10"/>
            <rFont val="Arial"/>
            <family val="2"/>
          </rPr>
          <t>12.502,93
31-12-12 23:45 - 01-01-14 00:00</t>
        </r>
      </text>
    </comment>
    <comment ref="I297" authorId="0" shapeId="0">
      <text>
        <r>
          <rPr>
            <sz val="10"/>
            <rFont val="Arial"/>
            <family val="2"/>
          </rPr>
          <t>14.702,25
31-12-13 23:45 - 01-01-15 00:00</t>
        </r>
      </text>
    </comment>
    <comment ref="C298" authorId="0" shapeId="0">
      <text>
        <r>
          <rPr>
            <sz val="10"/>
            <rFont val="Arial"/>
            <family val="2"/>
          </rPr>
          <t>2.075,37 !
25-06-08 00:00 - 01-01-09 00:00</t>
        </r>
      </text>
    </comment>
    <comment ref="D298" authorId="0" shapeId="0">
      <text>
        <r>
          <rPr>
            <sz val="10"/>
            <rFont val="Arial"/>
            <family val="2"/>
          </rPr>
          <t>6.795,05
31-12-08 23:45 - 01-01-10 00:00</t>
        </r>
      </text>
    </comment>
    <comment ref="E298" authorId="0" shapeId="0">
      <text>
        <r>
          <rPr>
            <sz val="10"/>
            <rFont val="Arial"/>
            <family val="2"/>
          </rPr>
          <t>6.998,89
31-12-09 23:45 - 01-01-11 00:00</t>
        </r>
      </text>
    </comment>
    <comment ref="F298" authorId="0" shapeId="0">
      <text>
        <r>
          <rPr>
            <sz val="10"/>
            <rFont val="Arial"/>
            <family val="2"/>
          </rPr>
          <t>6.967,81
31-12-10 23:45 - 01-01-12 00:00</t>
        </r>
      </text>
    </comment>
    <comment ref="G298" authorId="0" shapeId="0">
      <text>
        <r>
          <rPr>
            <sz val="10"/>
            <rFont val="Arial"/>
            <family val="2"/>
          </rPr>
          <t>6.270,74
31-12-11 23:45 - 01-01-13 00:00</t>
        </r>
      </text>
    </comment>
    <comment ref="H298" authorId="0" shapeId="0">
      <text>
        <r>
          <rPr>
            <sz val="10"/>
            <rFont val="Arial"/>
            <family val="2"/>
          </rPr>
          <t>4.879,56
31-12-12 23:45 - 01-01-14 00:00</t>
        </r>
      </text>
    </comment>
    <comment ref="I298" authorId="0" shapeId="0">
      <text>
        <r>
          <rPr>
            <sz val="10"/>
            <rFont val="Arial"/>
            <family val="2"/>
          </rPr>
          <t>5.199,94
31-12-13 23:45 - 01-01-15 00:00</t>
        </r>
      </text>
    </comment>
    <comment ref="C299" authorId="0" shapeId="0">
      <text>
        <r>
          <rPr>
            <sz val="10"/>
            <rFont val="Arial"/>
            <family val="2"/>
          </rPr>
          <t>1.630,06 !
27-07-08 00:00 - 01-01-09 00:00</t>
        </r>
      </text>
    </comment>
    <comment ref="D299" authorId="0" shapeId="0">
      <text>
        <r>
          <rPr>
            <sz val="10"/>
            <rFont val="Arial"/>
            <family val="2"/>
          </rPr>
          <t>7.781,55
31-12-08 23:45 - 01-01-10 00:00</t>
        </r>
      </text>
    </comment>
    <comment ref="E299" authorId="0" shapeId="0">
      <text>
        <r>
          <rPr>
            <sz val="10"/>
            <rFont val="Arial"/>
            <family val="2"/>
          </rPr>
          <t>6.514,23
31-12-09 23:45 - 01-01-11 00:00</t>
        </r>
      </text>
    </comment>
    <comment ref="F299" authorId="0" shapeId="0">
      <text>
        <r>
          <rPr>
            <sz val="10"/>
            <rFont val="Arial"/>
            <family val="2"/>
          </rPr>
          <t>9.225,09
31-12-10 23:45 - 01-01-12 00:00</t>
        </r>
      </text>
    </comment>
    <comment ref="G299" authorId="0" shapeId="0">
      <text>
        <r>
          <rPr>
            <sz val="10"/>
            <rFont val="Arial"/>
            <family val="2"/>
          </rPr>
          <t>8.898,07
31-12-11 23:45 - 01-01-13 00:00</t>
        </r>
      </text>
    </comment>
    <comment ref="H299" authorId="0" shapeId="0">
      <text>
        <r>
          <rPr>
            <sz val="10"/>
            <rFont val="Arial"/>
            <family val="2"/>
          </rPr>
          <t>8.941,27
31-12-12 23:45 - 01-01-14 00:00</t>
        </r>
      </text>
    </comment>
    <comment ref="I299" authorId="0" shapeId="0">
      <text>
        <r>
          <rPr>
            <sz val="10"/>
            <rFont val="Arial"/>
            <family val="2"/>
          </rPr>
          <t>7.451,04
31-12-13 23:45 - 01-01-15 00:00</t>
        </r>
      </text>
    </comment>
    <comment ref="E300" authorId="0" shapeId="0">
      <text>
        <r>
          <rPr>
            <sz val="10"/>
            <rFont val="Arial"/>
            <family val="2"/>
          </rPr>
          <t>4.797,29 !
24-06-10 00:00 - 01-01-11 00:00</t>
        </r>
      </text>
    </comment>
    <comment ref="F300" authorId="0" shapeId="0">
      <text>
        <r>
          <rPr>
            <sz val="10"/>
            <rFont val="Arial"/>
            <family val="2"/>
          </rPr>
          <t>9.421,96
31-12-10 23:45 - 01-01-12 00:00</t>
        </r>
      </text>
    </comment>
    <comment ref="G300" authorId="0" shapeId="0">
      <text>
        <r>
          <rPr>
            <sz val="10"/>
            <rFont val="Arial"/>
            <family val="2"/>
          </rPr>
          <t>10.137,82
31-12-11 23:45 - 01-01-13 00:00</t>
        </r>
      </text>
    </comment>
    <comment ref="H300" authorId="0" shapeId="0">
      <text>
        <r>
          <rPr>
            <sz val="10"/>
            <rFont val="Arial"/>
            <family val="2"/>
          </rPr>
          <t>11.057,23
31-12-12 23:45 - 01-01-14 00:00</t>
        </r>
      </text>
    </comment>
    <comment ref="I300" authorId="0" shapeId="0">
      <text>
        <r>
          <rPr>
            <sz val="10"/>
            <rFont val="Arial"/>
            <family val="2"/>
          </rPr>
          <t>6.799,05
31-12-13 23:45 - 01-01-15 00:00</t>
        </r>
      </text>
    </comment>
    <comment ref="D301" authorId="0" shapeId="0">
      <text>
        <r>
          <rPr>
            <sz val="10"/>
            <rFont val="Arial"/>
            <family val="2"/>
          </rPr>
          <t>2.385,03 !
27-08-09 00:00 - 01-01-10 00:00</t>
        </r>
      </text>
    </comment>
    <comment ref="E301" authorId="0" shapeId="0">
      <text>
        <r>
          <rPr>
            <sz val="10"/>
            <rFont val="Arial"/>
            <family val="2"/>
          </rPr>
          <t>7.479,09
31-12-09 23:45 - 01-01-11 00:00</t>
        </r>
      </text>
    </comment>
    <comment ref="F301" authorId="0" shapeId="0">
      <text>
        <r>
          <rPr>
            <sz val="10"/>
            <rFont val="Arial"/>
            <family val="2"/>
          </rPr>
          <t>8.010,49
31-12-10 23:45 - 01-01-12 00:00</t>
        </r>
      </text>
    </comment>
    <comment ref="G301" authorId="0" shapeId="0">
      <text>
        <r>
          <rPr>
            <sz val="10"/>
            <rFont val="Arial"/>
            <family val="2"/>
          </rPr>
          <t>7.087,53
31-12-11 23:45 - 01-01-13 00:00</t>
        </r>
      </text>
    </comment>
    <comment ref="H301" authorId="0" shapeId="0">
      <text>
        <r>
          <rPr>
            <sz val="10"/>
            <rFont val="Arial"/>
            <family val="2"/>
          </rPr>
          <t>1.425,52
31-12-12 23:45 - 01-01-14 00:00</t>
        </r>
      </text>
    </comment>
    <comment ref="I301" authorId="0" shapeId="0">
      <text>
        <r>
          <rPr>
            <sz val="10"/>
            <rFont val="Arial"/>
            <family val="2"/>
          </rPr>
          <t>5.227,19
31-12-13 23:45 - 01-01-15 00:00</t>
        </r>
      </text>
    </comment>
    <comment ref="C302" authorId="0" shapeId="0">
      <text>
        <r>
          <rPr>
            <sz val="10"/>
            <rFont val="Arial"/>
            <family val="2"/>
          </rPr>
          <t>3.840,64 !
25-06-08 00:00 - 01-01-09 00:00</t>
        </r>
      </text>
    </comment>
    <comment ref="D302" authorId="0" shapeId="0">
      <text>
        <r>
          <rPr>
            <sz val="10"/>
            <rFont val="Arial"/>
            <family val="2"/>
          </rPr>
          <t>15.061,83
31-12-08 23:45 - 01-01-10 00:00</t>
        </r>
      </text>
    </comment>
    <comment ref="E302" authorId="0" shapeId="0">
      <text>
        <r>
          <rPr>
            <sz val="10"/>
            <rFont val="Arial"/>
            <family val="2"/>
          </rPr>
          <t>15.653,85
31-12-09 23:45 - 01-01-11 00:00</t>
        </r>
      </text>
    </comment>
    <comment ref="F302" authorId="0" shapeId="0">
      <text>
        <r>
          <rPr>
            <sz val="10"/>
            <rFont val="Arial"/>
            <family val="2"/>
          </rPr>
          <t>13.790,00
31-12-10 23:45 - 01-01-12 00:00</t>
        </r>
      </text>
    </comment>
    <comment ref="G302" authorId="0" shapeId="0">
      <text>
        <r>
          <rPr>
            <sz val="10"/>
            <rFont val="Arial"/>
            <family val="2"/>
          </rPr>
          <t>14.652,27
31-12-11 23:45 - 01-01-13 00:00</t>
        </r>
      </text>
    </comment>
    <comment ref="H302" authorId="0" shapeId="0">
      <text>
        <r>
          <rPr>
            <sz val="10"/>
            <rFont val="Arial"/>
            <family val="2"/>
          </rPr>
          <t>12.539,60
31-12-12 23:45 - 01-01-14 00:00</t>
        </r>
      </text>
    </comment>
    <comment ref="I302" authorId="0" shapeId="0">
      <text>
        <r>
          <rPr>
            <sz val="10"/>
            <rFont val="Arial"/>
            <family val="2"/>
          </rPr>
          <t>12.805,13
31-12-13 23:45 - 01-01-15 00:00</t>
        </r>
      </text>
    </comment>
    <comment ref="C303" authorId="0" shapeId="0">
      <text>
        <r>
          <rPr>
            <sz val="10"/>
            <rFont val="Arial"/>
            <family val="2"/>
          </rPr>
          <t>15.914,31 !
25-06-08 00:00 - 01-01-09 00:00</t>
        </r>
      </text>
    </comment>
    <comment ref="D303" authorId="0" shapeId="0">
      <text>
        <r>
          <rPr>
            <sz val="10"/>
            <rFont val="Arial"/>
            <family val="2"/>
          </rPr>
          <t>55.177,78
31-12-08 23:45 - 01-01-10 00:00</t>
        </r>
      </text>
    </comment>
    <comment ref="E303" authorId="0" shapeId="0">
      <text>
        <r>
          <rPr>
            <sz val="10"/>
            <rFont val="Arial"/>
            <family val="2"/>
          </rPr>
          <t>52.257,68
31-12-09 23:45 - 01-01-11 00:00</t>
        </r>
      </text>
    </comment>
    <comment ref="F303" authorId="0" shapeId="0">
      <text>
        <r>
          <rPr>
            <sz val="10"/>
            <rFont val="Arial"/>
            <family val="2"/>
          </rPr>
          <t>47.524,81
31-12-10 23:45 - 01-01-12 00:00</t>
        </r>
      </text>
    </comment>
    <comment ref="G303" authorId="0" shapeId="0">
      <text>
        <r>
          <rPr>
            <sz val="10"/>
            <rFont val="Arial"/>
            <family val="2"/>
          </rPr>
          <t>46.233,68
31-12-11 23:45 - 01-01-13 00:00</t>
        </r>
      </text>
    </comment>
    <comment ref="H303" authorId="0" shapeId="0">
      <text>
        <r>
          <rPr>
            <sz val="10"/>
            <rFont val="Arial"/>
            <family val="2"/>
          </rPr>
          <t>44.252,80
31-12-12 23:45 - 01-01-14 00:00</t>
        </r>
      </text>
    </comment>
    <comment ref="I303" authorId="0" shapeId="0">
      <text>
        <r>
          <rPr>
            <sz val="10"/>
            <rFont val="Arial"/>
            <family val="2"/>
          </rPr>
          <t>43.308,37
31-12-13 23:45 - 01-01-15 00:00</t>
        </r>
      </text>
    </comment>
    <comment ref="C304" authorId="0" shapeId="0">
      <text>
        <r>
          <rPr>
            <sz val="10"/>
            <rFont val="Arial"/>
            <family val="2"/>
          </rPr>
          <t>4.408,30 !
25-06-08 00:00 - 01-01-09 00:00</t>
        </r>
      </text>
    </comment>
    <comment ref="D304" authorId="0" shapeId="0">
      <text>
        <r>
          <rPr>
            <sz val="10"/>
            <rFont val="Arial"/>
            <family val="2"/>
          </rPr>
          <t>17.767,18
31-12-08 23:45 - 01-01-10 00:00</t>
        </r>
      </text>
    </comment>
    <comment ref="E304" authorId="0" shapeId="0">
      <text>
        <r>
          <rPr>
            <sz val="10"/>
            <rFont val="Arial"/>
            <family val="2"/>
          </rPr>
          <t>17.443,86
31-12-09 23:45 - 01-01-11 00:00</t>
        </r>
      </text>
    </comment>
    <comment ref="F304" authorId="0" shapeId="0">
      <text>
        <r>
          <rPr>
            <sz val="10"/>
            <rFont val="Arial"/>
            <family val="2"/>
          </rPr>
          <t>15.609,32
31-12-10 23:45 - 01-01-12 00:00</t>
        </r>
      </text>
    </comment>
    <comment ref="G304" authorId="0" shapeId="0">
      <text>
        <r>
          <rPr>
            <sz val="10"/>
            <rFont val="Arial"/>
            <family val="2"/>
          </rPr>
          <t>14.869,53
31-12-11 23:45 - 01-01-13 00:00</t>
        </r>
      </text>
    </comment>
    <comment ref="H304" authorId="0" shapeId="0">
      <text>
        <r>
          <rPr>
            <sz val="10"/>
            <rFont val="Arial"/>
            <family val="2"/>
          </rPr>
          <t>14.649,86
31-12-12 23:45 - 01-01-14 00:00</t>
        </r>
      </text>
    </comment>
    <comment ref="I304" authorId="0" shapeId="0">
      <text>
        <r>
          <rPr>
            <sz val="10"/>
            <rFont val="Arial"/>
            <family val="2"/>
          </rPr>
          <t>16.174,32
31-12-13 23:45 - 01-01-15 00:00</t>
        </r>
      </text>
    </comment>
    <comment ref="C305" authorId="0" shapeId="0">
      <text>
        <r>
          <rPr>
            <sz val="10"/>
            <rFont val="Arial"/>
            <family val="2"/>
          </rPr>
          <t>6.088,52 !
25-06-08 00:00 - 01-01-09 00:00</t>
        </r>
      </text>
    </comment>
    <comment ref="D305" authorId="0" shapeId="0">
      <text>
        <r>
          <rPr>
            <sz val="10"/>
            <rFont val="Arial"/>
            <family val="2"/>
          </rPr>
          <t>22.959,25
31-12-08 23:45 - 01-01-10 00:00</t>
        </r>
      </text>
    </comment>
    <comment ref="E305" authorId="0" shapeId="0">
      <text>
        <r>
          <rPr>
            <sz val="10"/>
            <rFont val="Arial"/>
            <family val="2"/>
          </rPr>
          <t>22.429,60
31-12-09 23:45 - 01-01-11 00:00</t>
        </r>
      </text>
    </comment>
    <comment ref="F305" authorId="0" shapeId="0">
      <text>
        <r>
          <rPr>
            <sz val="10"/>
            <rFont val="Arial"/>
            <family val="2"/>
          </rPr>
          <t>11.551,04
31-12-10 23:45 - 01-01-12 00:00</t>
        </r>
      </text>
    </comment>
    <comment ref="G305" authorId="0" shapeId="0">
      <text>
        <r>
          <rPr>
            <sz val="10"/>
            <rFont val="Arial"/>
            <family val="2"/>
          </rPr>
          <t>10.257,18
31-12-11 23:45 - 01-01-13 00:00</t>
        </r>
      </text>
    </comment>
    <comment ref="H305" authorId="0" shapeId="0">
      <text>
        <r>
          <rPr>
            <sz val="10"/>
            <rFont val="Arial"/>
            <family val="2"/>
          </rPr>
          <t>10.261,35
31-12-12 23:45 - 01-01-14 00:00</t>
        </r>
      </text>
    </comment>
    <comment ref="I305" authorId="0" shapeId="0">
      <text>
        <r>
          <rPr>
            <sz val="10"/>
            <rFont val="Arial"/>
            <family val="2"/>
          </rPr>
          <t>10.426,75
31-12-13 23:45 - 01-01-15 00:00</t>
        </r>
      </text>
    </comment>
    <comment ref="C306" authorId="0" shapeId="0">
      <text>
        <r>
          <rPr>
            <sz val="10"/>
            <rFont val="Arial"/>
            <family val="2"/>
          </rPr>
          <t>12.626,53 !
25-06-08 00:00 - 01-01-09 00:00</t>
        </r>
      </text>
    </comment>
    <comment ref="D306" authorId="0" shapeId="0">
      <text>
        <r>
          <rPr>
            <sz val="10"/>
            <rFont val="Arial"/>
            <family val="2"/>
          </rPr>
          <t>36.182,89
31-12-08 23:45 - 01-01-10 00:00</t>
        </r>
      </text>
    </comment>
    <comment ref="E306" authorId="0" shapeId="0">
      <text>
        <r>
          <rPr>
            <sz val="10"/>
            <rFont val="Arial"/>
            <family val="2"/>
          </rPr>
          <t>34.065,02
31-12-09 23:45 - 01-01-11 00:00</t>
        </r>
      </text>
    </comment>
    <comment ref="F306" authorId="0" shapeId="0">
      <text>
        <r>
          <rPr>
            <sz val="10"/>
            <rFont val="Arial"/>
            <family val="2"/>
          </rPr>
          <t>30.756,44
31-12-10 23:45 - 01-01-12 00:00</t>
        </r>
      </text>
    </comment>
    <comment ref="G306" authorId="0" shapeId="0">
      <text>
        <r>
          <rPr>
            <sz val="10"/>
            <rFont val="Arial"/>
            <family val="2"/>
          </rPr>
          <t>26.382,12
31-12-11 23:45 - 01-01-13 00:00</t>
        </r>
      </text>
    </comment>
    <comment ref="H306" authorId="0" shapeId="0">
      <text>
        <r>
          <rPr>
            <sz val="10"/>
            <rFont val="Arial"/>
            <family val="2"/>
          </rPr>
          <t>19.547,12
31-12-12 23:45 - 01-01-14 00:00</t>
        </r>
      </text>
    </comment>
    <comment ref="I306" authorId="0" shapeId="0">
      <text>
        <r>
          <rPr>
            <sz val="10"/>
            <rFont val="Arial"/>
            <family val="2"/>
          </rPr>
          <t>17.861,59
31-12-13 23:45 - 01-01-15 00:00</t>
        </r>
      </text>
    </comment>
    <comment ref="F307" authorId="0" shapeId="0">
      <text>
        <r>
          <rPr>
            <sz val="10"/>
            <rFont val="Arial"/>
            <family val="2"/>
          </rPr>
          <t>900,00
01-01-11 00:00 - 01-01-12 00:00</t>
        </r>
      </text>
    </comment>
    <comment ref="G307" authorId="0" shapeId="0">
      <text>
        <r>
          <rPr>
            <sz val="10"/>
            <rFont val="Arial"/>
            <family val="2"/>
          </rPr>
          <t>900,00
01-01-11 00:00 - 01-01-13 00:00</t>
        </r>
      </text>
    </comment>
    <comment ref="H307" authorId="0" shapeId="0">
      <text>
        <r>
          <rPr>
            <sz val="10"/>
            <rFont val="Arial"/>
            <family val="2"/>
          </rPr>
          <t>900,00
01-01-12 00:00 - 01-01-14 00:00</t>
        </r>
      </text>
    </comment>
    <comment ref="F308" authorId="0" shapeId="0">
      <text>
        <r>
          <rPr>
            <sz val="10"/>
            <rFont val="Arial"/>
            <family val="2"/>
          </rPr>
          <t>285,00
01-01-11 00:00 - 01-01-12 00:00</t>
        </r>
      </text>
    </comment>
    <comment ref="G308" authorId="0" shapeId="0">
      <text>
        <r>
          <rPr>
            <sz val="10"/>
            <rFont val="Arial"/>
            <family val="2"/>
          </rPr>
          <t>285,00
01-01-11 00:00 - 01-01-13 00:00</t>
        </r>
      </text>
    </comment>
    <comment ref="H308" authorId="0" shapeId="0">
      <text>
        <r>
          <rPr>
            <sz val="10"/>
            <rFont val="Arial"/>
            <family val="2"/>
          </rPr>
          <t>285,00
01-01-12 00:00 - 01-01-14 00:00</t>
        </r>
      </text>
    </comment>
    <comment ref="I308" authorId="0" shapeId="0">
      <text>
        <r>
          <rPr>
            <sz val="10"/>
            <rFont val="Arial"/>
            <family val="2"/>
          </rPr>
          <t>284,00
01-01-13 00:00 - 01-01-15 00:00</t>
        </r>
      </text>
    </comment>
    <comment ref="F309" authorId="0" shapeId="0">
      <text>
        <r>
          <rPr>
            <sz val="10"/>
            <rFont val="Arial"/>
            <family val="2"/>
          </rPr>
          <t>1.863,00
01-01-11 00:00 - 01-01-12 00:00</t>
        </r>
      </text>
    </comment>
    <comment ref="G309" authorId="0" shapeId="0">
      <text>
        <r>
          <rPr>
            <sz val="10"/>
            <rFont val="Arial"/>
            <family val="2"/>
          </rPr>
          <t>1.857,92
01-01-11 00:00 - 01-01-13 00:00</t>
        </r>
      </text>
    </comment>
    <comment ref="H309" authorId="0" shapeId="0">
      <text>
        <r>
          <rPr>
            <sz val="10"/>
            <rFont val="Arial"/>
            <family val="2"/>
          </rPr>
          <t>1.863,00
01-01-12 00:00 - 01-01-14 00:00</t>
        </r>
      </text>
    </comment>
    <comment ref="F310" authorId="0" shapeId="0">
      <text>
        <r>
          <rPr>
            <sz val="10"/>
            <rFont val="Arial"/>
            <family val="2"/>
          </rPr>
          <t>1.753,00
01-01-11 00:00 - 01-01-12 00:00</t>
        </r>
      </text>
    </comment>
    <comment ref="G310" authorId="0" shapeId="0">
      <text>
        <r>
          <rPr>
            <sz val="10"/>
            <rFont val="Arial"/>
            <family val="2"/>
          </rPr>
          <t>1.748,22
01-01-11 00:00 - 01-01-13 00:00</t>
        </r>
      </text>
    </comment>
    <comment ref="H310" authorId="0" shapeId="0">
      <text>
        <r>
          <rPr>
            <sz val="10"/>
            <rFont val="Arial"/>
            <family val="2"/>
          </rPr>
          <t>1.753,00
01-01-12 00:00 - 01-01-14 00:00</t>
        </r>
      </text>
    </comment>
    <comment ref="F311" authorId="0" shapeId="0">
      <text>
        <r>
          <rPr>
            <sz val="10"/>
            <rFont val="Arial"/>
            <family val="2"/>
          </rPr>
          <t>0,00
01-01-11 00:00 - 01-01-12 00:00</t>
        </r>
      </text>
    </comment>
    <comment ref="G311" authorId="0" shapeId="0">
      <text>
        <r>
          <rPr>
            <sz val="10"/>
            <rFont val="Arial"/>
            <family val="2"/>
          </rPr>
          <t>0,00
01-01-11 00:00 - 01-01-13 00:00</t>
        </r>
      </text>
    </comment>
    <comment ref="H311" authorId="0" shapeId="0">
      <text>
        <r>
          <rPr>
            <sz val="10"/>
            <rFont val="Arial"/>
            <family val="2"/>
          </rPr>
          <t>0,00
01-01-12 00:00 - 01-01-14 00:00</t>
        </r>
      </text>
    </comment>
    <comment ref="I311" authorId="0" shapeId="0">
      <text>
        <r>
          <rPr>
            <sz val="10"/>
            <rFont val="Arial"/>
            <family val="2"/>
          </rPr>
          <t>0,00
01-01-13 00:00 - 01-01-15 00:00</t>
        </r>
      </text>
    </comment>
    <comment ref="F312" authorId="0" shapeId="0">
      <text>
        <r>
          <rPr>
            <sz val="10"/>
            <rFont val="Arial"/>
            <family val="2"/>
          </rPr>
          <t>876,00
01-01-11 00:00 - 01-01-12 00:00</t>
        </r>
      </text>
    </comment>
    <comment ref="G312" authorId="0" shapeId="0">
      <text>
        <r>
          <rPr>
            <sz val="10"/>
            <rFont val="Arial"/>
            <family val="2"/>
          </rPr>
          <t>873,61
01-01-11 00:00 - 01-01-13 00:00</t>
        </r>
      </text>
    </comment>
    <comment ref="H312" authorId="0" shapeId="0">
      <text>
        <r>
          <rPr>
            <sz val="10"/>
            <rFont val="Arial"/>
            <family val="2"/>
          </rPr>
          <t>876,00
01-01-12 00:00 - 01-01-14 00:00</t>
        </r>
      </text>
    </comment>
    <comment ref="E313" authorId="0" shapeId="0">
      <text>
        <r>
          <rPr>
            <sz val="10"/>
            <rFont val="Arial"/>
            <family val="2"/>
          </rPr>
          <t>3.285,34
01-01-10 00:00 - 01-01-11 00:00</t>
        </r>
      </text>
    </comment>
    <comment ref="F313" authorId="0" shapeId="0">
      <text>
        <r>
          <rPr>
            <sz val="10"/>
            <rFont val="Arial"/>
            <family val="2"/>
          </rPr>
          <t>2.932,63
01-01-10 00:00 - 01-01-12 00:00</t>
        </r>
      </text>
    </comment>
    <comment ref="G313" authorId="0" shapeId="0">
      <text>
        <r>
          <rPr>
            <sz val="10"/>
            <rFont val="Arial"/>
            <family val="2"/>
          </rPr>
          <t>3.566,20
01-01-11 00:00 - 01-01-13 00:00</t>
        </r>
      </text>
    </comment>
    <comment ref="H313" authorId="0" shapeId="0">
      <text>
        <r>
          <rPr>
            <sz val="10"/>
            <rFont val="Arial"/>
            <family val="2"/>
          </rPr>
          <t>0,00
01-01-12 00:00 - 01-01-14 00:00</t>
        </r>
      </text>
    </comment>
    <comment ref="I313" authorId="0" shapeId="0">
      <text>
        <r>
          <rPr>
            <sz val="10"/>
            <rFont val="Arial"/>
            <family val="2"/>
          </rPr>
          <t>11,00
01-01-13 00:00 - 01-01-15 00:00</t>
        </r>
      </text>
    </comment>
    <comment ref="F314" authorId="0" shapeId="0">
      <text>
        <r>
          <rPr>
            <sz val="10"/>
            <rFont val="Arial"/>
            <family val="2"/>
          </rPr>
          <t>2.499,00
01-01-11 00:00 - 01-01-12 00:00</t>
        </r>
      </text>
    </comment>
    <comment ref="G314" authorId="0" shapeId="0">
      <text>
        <r>
          <rPr>
            <sz val="10"/>
            <rFont val="Arial"/>
            <family val="2"/>
          </rPr>
          <t>1.917,00
01-01-11 00:00 - 01-01-13 00:00</t>
        </r>
      </text>
    </comment>
    <comment ref="H314" authorId="0" shapeId="0">
      <text>
        <r>
          <rPr>
            <sz val="10"/>
            <rFont val="Arial"/>
            <family val="2"/>
          </rPr>
          <t>2.492,17
01-01-12 00:00 - 01-01-14 00:00</t>
        </r>
      </text>
    </comment>
    <comment ref="G315" authorId="0" shapeId="0">
      <text>
        <r>
          <rPr>
            <sz val="10"/>
            <rFont val="Arial"/>
            <family val="2"/>
          </rPr>
          <t>0,00
01-01-12 00:00 - 01-01-13 00:00</t>
        </r>
      </text>
    </comment>
    <comment ref="H315" authorId="0" shapeId="0">
      <text>
        <r>
          <rPr>
            <sz val="10"/>
            <rFont val="Arial"/>
            <family val="2"/>
          </rPr>
          <t>0,00
01-01-12 00:00 - 01-01-14 00:00</t>
        </r>
      </text>
    </comment>
    <comment ref="I315" authorId="0" shapeId="0">
      <text>
        <r>
          <rPr>
            <sz val="10"/>
            <rFont val="Arial"/>
            <family val="2"/>
          </rPr>
          <t>0,00
01-01-13 00:00 - 01-01-15 00:00</t>
        </r>
      </text>
    </comment>
    <comment ref="F316" authorId="0" shapeId="0">
      <text>
        <r>
          <rPr>
            <sz val="10"/>
            <rFont val="Arial"/>
            <family val="2"/>
          </rPr>
          <t>2.100,00
01-01-11 00:00 - 01-01-12 00:00</t>
        </r>
      </text>
    </comment>
    <comment ref="G316" authorId="0" shapeId="0">
      <text>
        <r>
          <rPr>
            <sz val="10"/>
            <rFont val="Arial"/>
            <family val="2"/>
          </rPr>
          <t>2.101,00
01-01-11 00:00 - 01-01-13 00:00</t>
        </r>
      </text>
    </comment>
    <comment ref="H316" authorId="0" shapeId="0">
      <text>
        <r>
          <rPr>
            <sz val="10"/>
            <rFont val="Arial"/>
            <family val="2"/>
          </rPr>
          <t>2.094,26
01-01-12 00:00 - 01-01-14 00:00</t>
        </r>
      </text>
    </comment>
    <comment ref="F317" authorId="0" shapeId="0">
      <text>
        <r>
          <rPr>
            <sz val="10"/>
            <rFont val="Arial"/>
            <family val="2"/>
          </rPr>
          <t>317,00
01-01-11 00:00 - 01-01-12 00:00</t>
        </r>
      </text>
    </comment>
    <comment ref="G317" authorId="0" shapeId="0">
      <text>
        <r>
          <rPr>
            <sz val="10"/>
            <rFont val="Arial"/>
            <family val="2"/>
          </rPr>
          <t>244,00
01-01-11 00:00 - 01-01-13 00:00</t>
        </r>
      </text>
    </comment>
    <comment ref="H317" authorId="0" shapeId="0">
      <text>
        <r>
          <rPr>
            <sz val="10"/>
            <rFont val="Arial"/>
            <family val="2"/>
          </rPr>
          <t>316,13
01-01-12 00:00 - 01-01-14 00:00</t>
        </r>
      </text>
    </comment>
    <comment ref="I317" authorId="0" shapeId="0">
      <text>
        <r>
          <rPr>
            <sz val="10"/>
            <rFont val="Arial"/>
            <family val="2"/>
          </rPr>
          <t>318,00
01-01-13 00:00 - 01-01-15 00:00</t>
        </r>
      </text>
    </comment>
    <comment ref="F318" authorId="0" shapeId="0">
      <text>
        <r>
          <rPr>
            <sz val="10"/>
            <rFont val="Arial"/>
            <family val="2"/>
          </rPr>
          <t>329,00
01-01-11 00:00 - 01-01-12 00:00</t>
        </r>
      </text>
    </comment>
    <comment ref="G318" authorId="0" shapeId="0">
      <text>
        <r>
          <rPr>
            <sz val="10"/>
            <rFont val="Arial"/>
            <family val="2"/>
          </rPr>
          <t>302,00
01-01-11 00:00 - 01-01-13 00:00</t>
        </r>
      </text>
    </comment>
    <comment ref="H318" authorId="0" shapeId="0">
      <text>
        <r>
          <rPr>
            <sz val="10"/>
            <rFont val="Arial"/>
            <family val="2"/>
          </rPr>
          <t>328,10
01-01-12 00:00 - 01-01-14 00:00</t>
        </r>
      </text>
    </comment>
    <comment ref="F319" authorId="0" shapeId="0">
      <text>
        <r>
          <rPr>
            <sz val="10"/>
            <rFont val="Arial"/>
            <family val="2"/>
          </rPr>
          <t>329,00
01-01-11 00:00 - 01-01-12 00:00</t>
        </r>
      </text>
    </comment>
    <comment ref="G319" authorId="0" shapeId="0">
      <text>
        <r>
          <rPr>
            <sz val="10"/>
            <rFont val="Arial"/>
            <family val="2"/>
          </rPr>
          <t>302,00
01-01-11 00:00 - 01-01-13 00:00</t>
        </r>
      </text>
    </comment>
    <comment ref="H319" authorId="0" shapeId="0">
      <text>
        <r>
          <rPr>
            <sz val="10"/>
            <rFont val="Arial"/>
            <family val="2"/>
          </rPr>
          <t>328,10
01-01-12 00:00 - 01-01-14 00:00</t>
        </r>
      </text>
    </comment>
    <comment ref="F320" authorId="0" shapeId="0">
      <text>
        <r>
          <rPr>
            <sz val="10"/>
            <rFont val="Arial"/>
            <family val="2"/>
          </rPr>
          <t>301,00
01-01-11 00:00 - 01-01-12 00:00</t>
        </r>
      </text>
    </comment>
    <comment ref="G320" authorId="0" shapeId="0">
      <text>
        <r>
          <rPr>
            <sz val="10"/>
            <rFont val="Arial"/>
            <family val="2"/>
          </rPr>
          <t>301,00
01-01-11 00:00 - 01-01-13 00:00</t>
        </r>
      </text>
    </comment>
    <comment ref="H320" authorId="0" shapeId="0">
      <text>
        <r>
          <rPr>
            <sz val="10"/>
            <rFont val="Arial"/>
            <family val="2"/>
          </rPr>
          <t>300,18
01-01-12 00:00 - 01-01-14 00:00</t>
        </r>
      </text>
    </comment>
    <comment ref="F321" authorId="0" shapeId="0">
      <text>
        <r>
          <rPr>
            <sz val="10"/>
            <rFont val="Arial"/>
            <family val="2"/>
          </rPr>
          <t>329,00
01-01-11 00:00 - 01-01-12 00:00</t>
        </r>
      </text>
    </comment>
    <comment ref="G321" authorId="0" shapeId="0">
      <text>
        <r>
          <rPr>
            <sz val="10"/>
            <rFont val="Arial"/>
            <family val="2"/>
          </rPr>
          <t>329,00
01-01-11 00:00 - 01-01-13 00:00</t>
        </r>
      </text>
    </comment>
    <comment ref="H321" authorId="0" shapeId="0">
      <text>
        <r>
          <rPr>
            <sz val="10"/>
            <rFont val="Arial"/>
            <family val="2"/>
          </rPr>
          <t>329,00
01-01-12 00:00 - 01-01-14 00:00</t>
        </r>
      </text>
    </comment>
    <comment ref="F322" authorId="0" shapeId="0">
      <text>
        <r>
          <rPr>
            <sz val="10"/>
            <rFont val="Arial"/>
            <family val="2"/>
          </rPr>
          <t>333,00
01-01-11 00:00 - 01-01-12 00:00</t>
        </r>
      </text>
    </comment>
    <comment ref="G322" authorId="0" shapeId="0">
      <text>
        <r>
          <rPr>
            <sz val="10"/>
            <rFont val="Arial"/>
            <family val="2"/>
          </rPr>
          <t>333,00
01-01-11 00:00 - 01-01-13 00:00</t>
        </r>
      </text>
    </comment>
    <comment ref="H322" authorId="0" shapeId="0">
      <text>
        <r>
          <rPr>
            <sz val="10"/>
            <rFont val="Arial"/>
            <family val="2"/>
          </rPr>
          <t>333,00
01-01-12 00:00 - 01-01-14 00:00</t>
        </r>
      </text>
    </comment>
    <comment ref="F323" authorId="0" shapeId="0">
      <text>
        <r>
          <rPr>
            <sz val="10"/>
            <rFont val="Arial"/>
            <family val="2"/>
          </rPr>
          <t>334,00
01-01-11 00:00 - 01-01-12 00:00</t>
        </r>
      </text>
    </comment>
    <comment ref="G323" authorId="0" shapeId="0">
      <text>
        <r>
          <rPr>
            <sz val="10"/>
            <rFont val="Arial"/>
            <family val="2"/>
          </rPr>
          <t>166,73
01-01-11 00:00 - 01-01-14 00:00</t>
        </r>
      </text>
    </comment>
    <comment ref="H323" authorId="0" shapeId="0">
      <text>
        <r>
          <rPr>
            <sz val="10"/>
            <rFont val="Arial"/>
            <family val="2"/>
          </rPr>
          <t>166,27
01-01-12 00:00 - 01-01-14 00:00</t>
        </r>
      </text>
    </comment>
    <comment ref="F324" authorId="0" shapeId="0">
      <text>
        <r>
          <rPr>
            <sz val="10"/>
            <rFont val="Arial"/>
            <family val="2"/>
          </rPr>
          <t>4.641,00
01-01-11 00:00 - 01-01-12 00:00</t>
        </r>
      </text>
    </comment>
    <comment ref="G324" authorId="0" shapeId="0">
      <text>
        <r>
          <rPr>
            <sz val="10"/>
            <rFont val="Arial"/>
            <family val="2"/>
          </rPr>
          <t>1.322,31
01-01-11 00:00 - 01-01-14 00:00</t>
        </r>
      </text>
    </comment>
    <comment ref="H324" authorId="0" shapeId="0">
      <text>
        <r>
          <rPr>
            <sz val="10"/>
            <rFont val="Arial"/>
            <family val="2"/>
          </rPr>
          <t>1.318,69
01-01-12 00:00 - 01-01-14 00:00</t>
        </r>
      </text>
    </comment>
    <comment ref="I324" authorId="0" shapeId="0">
      <text>
        <r>
          <rPr>
            <sz val="10"/>
            <rFont val="Arial"/>
            <family val="2"/>
          </rPr>
          <t>2.641,00
01-01-12 00:00 - 01-01-15 00:00</t>
        </r>
      </text>
    </comment>
    <comment ref="F325" authorId="0" shapeId="0">
      <text>
        <r>
          <rPr>
            <sz val="10"/>
            <rFont val="Arial"/>
            <family val="2"/>
          </rPr>
          <t>136,00
01-01-11 00:00 - 01-01-12 00:00</t>
        </r>
      </text>
    </comment>
    <comment ref="G325" authorId="0" shapeId="0">
      <text>
        <r>
          <rPr>
            <sz val="10"/>
            <rFont val="Arial"/>
            <family val="2"/>
          </rPr>
          <t>68,09
01-01-11 00:00 - 01-01-14 00:00</t>
        </r>
      </text>
    </comment>
    <comment ref="H325" authorId="0" shapeId="0">
      <text>
        <r>
          <rPr>
            <sz val="10"/>
            <rFont val="Arial"/>
            <family val="2"/>
          </rPr>
          <t>67,91
01-01-12 00:00 - 01-01-14 00:00</t>
        </r>
      </text>
    </comment>
    <comment ref="E326" authorId="0" shapeId="0">
      <text>
        <r>
          <rPr>
            <sz val="10"/>
            <rFont val="Arial"/>
            <family val="2"/>
          </rPr>
          <t>7.208,75
01-01-10 00:00 - 01-01-11 00:00</t>
        </r>
      </text>
    </comment>
    <comment ref="F326" authorId="0" shapeId="0">
      <text>
        <r>
          <rPr>
            <sz val="10"/>
            <rFont val="Arial"/>
            <family val="2"/>
          </rPr>
          <t>7.283,93
01-01-10 00:00 - 01-01-12 00:00</t>
        </r>
      </text>
    </comment>
    <comment ref="G326" authorId="0" shapeId="0">
      <text>
        <r>
          <rPr>
            <sz val="10"/>
            <rFont val="Arial"/>
            <family val="2"/>
          </rPr>
          <t>853,14
01-01-11 00:00 - 01-01-13 00:00</t>
        </r>
      </text>
    </comment>
    <comment ref="H326" authorId="0" shapeId="0">
      <text>
        <r>
          <rPr>
            <sz val="10"/>
            <rFont val="Arial"/>
            <family val="2"/>
          </rPr>
          <t>0,00
01-01-12 00:00 - 01-01-14 00:00</t>
        </r>
      </text>
    </comment>
    <comment ref="I326" authorId="0" shapeId="0">
      <text>
        <r>
          <rPr>
            <sz val="10"/>
            <rFont val="Arial"/>
            <family val="2"/>
          </rPr>
          <t>886,00
01-01-13 00:00 - 01-01-15 00:00</t>
        </r>
      </text>
    </comment>
    <comment ref="F327" authorId="0" shapeId="0">
      <text>
        <r>
          <rPr>
            <sz val="10"/>
            <rFont val="Arial"/>
            <family val="2"/>
          </rPr>
          <t>1.753,00
01-01-11 00:00 - 01-01-12 00:00</t>
        </r>
      </text>
    </comment>
    <comment ref="G327" authorId="0" shapeId="0">
      <text>
        <r>
          <rPr>
            <sz val="10"/>
            <rFont val="Arial"/>
            <family val="2"/>
          </rPr>
          <t>877,70
01-01-11 00:00 - 01-01-14 00:00</t>
        </r>
      </text>
    </comment>
    <comment ref="H327" authorId="0" shapeId="0">
      <text>
        <r>
          <rPr>
            <sz val="10"/>
            <rFont val="Arial"/>
            <family val="2"/>
          </rPr>
          <t>875,30
01-01-12 00:00 - 01-01-14 00:00</t>
        </r>
      </text>
    </comment>
    <comment ref="F328" authorId="0" shapeId="0">
      <text>
        <r>
          <rPr>
            <sz val="10"/>
            <rFont val="Arial"/>
            <family val="2"/>
          </rPr>
          <t>1.753,00
01-01-11 00:00 - 01-01-12 00:00</t>
        </r>
      </text>
    </comment>
    <comment ref="G328" authorId="0" shapeId="0">
      <text>
        <r>
          <rPr>
            <sz val="10"/>
            <rFont val="Arial"/>
            <family val="2"/>
          </rPr>
          <t>877,70
01-01-11 00:00 - 01-01-14 00:00</t>
        </r>
      </text>
    </comment>
    <comment ref="H328" authorId="0" shapeId="0">
      <text>
        <r>
          <rPr>
            <sz val="10"/>
            <rFont val="Arial"/>
            <family val="2"/>
          </rPr>
          <t>875,30
01-01-12 00:00 - 01-01-14 00:00</t>
        </r>
      </text>
    </comment>
    <comment ref="F329" authorId="0" shapeId="0">
      <text>
        <r>
          <rPr>
            <sz val="10"/>
            <rFont val="Arial"/>
            <family val="2"/>
          </rPr>
          <t>1.753,00
01-01-11 00:00 - 01-01-12 00:00</t>
        </r>
      </text>
    </comment>
    <comment ref="G329" authorId="0" shapeId="0">
      <text>
        <r>
          <rPr>
            <sz val="10"/>
            <rFont val="Arial"/>
            <family val="2"/>
          </rPr>
          <t>877,70
01-01-11 00:00 - 01-01-14 00:00</t>
        </r>
      </text>
    </comment>
    <comment ref="H329" authorId="0" shapeId="0">
      <text>
        <r>
          <rPr>
            <sz val="10"/>
            <rFont val="Arial"/>
            <family val="2"/>
          </rPr>
          <t>875,30
01-01-12 00:00 - 01-01-14 00:00</t>
        </r>
      </text>
    </comment>
    <comment ref="F330" authorId="0" shapeId="0">
      <text>
        <r>
          <rPr>
            <sz val="10"/>
            <rFont val="Arial"/>
            <family val="2"/>
          </rPr>
          <t>1.753,00
01-01-11 00:00 - 01-01-12 00:00</t>
        </r>
      </text>
    </comment>
    <comment ref="G330" authorId="0" shapeId="0">
      <text>
        <r>
          <rPr>
            <sz val="10"/>
            <rFont val="Arial"/>
            <family val="2"/>
          </rPr>
          <t>877,70
01-01-11 00:00 - 01-01-14 00:00</t>
        </r>
      </text>
    </comment>
    <comment ref="H330" authorId="0" shapeId="0">
      <text>
        <r>
          <rPr>
            <sz val="10"/>
            <rFont val="Arial"/>
            <family val="2"/>
          </rPr>
          <t>875,30
01-01-12 00:00 - 01-01-14 00:00</t>
        </r>
      </text>
    </comment>
    <comment ref="C334" authorId="0" shapeId="0">
      <text>
        <r>
          <rPr>
            <sz val="10"/>
            <rFont val="Arial"/>
            <family val="2"/>
          </rPr>
          <t>17.524,91
31-12-07 23:45 - 01-01-09 00:00</t>
        </r>
      </text>
    </comment>
    <comment ref="D334" authorId="0" shapeId="0">
      <text>
        <r>
          <rPr>
            <sz val="10"/>
            <rFont val="Arial"/>
            <family val="2"/>
          </rPr>
          <t>16.991,80
31-12-08 23:45 - 01-01-10 00:00</t>
        </r>
      </text>
    </comment>
    <comment ref="E334" authorId="0" shapeId="0">
      <text>
        <r>
          <rPr>
            <sz val="10"/>
            <rFont val="Arial"/>
            <family val="2"/>
          </rPr>
          <t>16.620,79
31-12-09 23:45 - 01-01-11 00:00</t>
        </r>
      </text>
    </comment>
    <comment ref="F334" authorId="0" shapeId="0">
      <text>
        <r>
          <rPr>
            <sz val="10"/>
            <rFont val="Arial"/>
            <family val="2"/>
          </rPr>
          <t>17.489,62
31-12-10 23:45 - 01-01-12 00:00</t>
        </r>
      </text>
    </comment>
    <comment ref="G334" authorId="0" shapeId="0">
      <text>
        <r>
          <rPr>
            <sz val="10"/>
            <rFont val="Arial"/>
            <family val="2"/>
          </rPr>
          <t>17.540,02
31-12-11 23:45 - 01-01-13 00:00</t>
        </r>
      </text>
    </comment>
    <comment ref="H334" authorId="0" shapeId="0">
      <text>
        <r>
          <rPr>
            <sz val="10"/>
            <rFont val="Arial"/>
            <family val="2"/>
          </rPr>
          <t>17.833,36
31-12-12 23:45 - 01-01-14 00:00</t>
        </r>
      </text>
    </comment>
    <comment ref="C335" authorId="0" shapeId="0">
      <text>
        <r>
          <rPr>
            <sz val="10"/>
            <rFont val="Arial"/>
            <family val="2"/>
          </rPr>
          <t>26.779,93
31-12-07 23:45 - 01-01-09 00:00</t>
        </r>
      </text>
    </comment>
    <comment ref="D335" authorId="0" shapeId="0">
      <text>
        <r>
          <rPr>
            <sz val="10"/>
            <rFont val="Arial"/>
            <family val="2"/>
          </rPr>
          <t>26.506,40
31-12-08 23:45 - 01-01-10 00:00</t>
        </r>
      </text>
    </comment>
    <comment ref="E335" authorId="0" shapeId="0">
      <text>
        <r>
          <rPr>
            <sz val="10"/>
            <rFont val="Arial"/>
            <family val="2"/>
          </rPr>
          <t>24.420,94
31-12-09 23:45 - 01-01-11 00:00</t>
        </r>
      </text>
    </comment>
    <comment ref="F335" authorId="0" shapeId="0">
      <text>
        <r>
          <rPr>
            <sz val="10"/>
            <rFont val="Arial"/>
            <family val="2"/>
          </rPr>
          <t>19.389,85
31-12-10 23:45 - 01-01-12 00:00</t>
        </r>
      </text>
    </comment>
    <comment ref="G335" authorId="0" shapeId="0">
      <text>
        <r>
          <rPr>
            <sz val="10"/>
            <rFont val="Arial"/>
            <family val="2"/>
          </rPr>
          <t>18.132,58
31-12-11 23:45 - 01-01-13 00:00</t>
        </r>
      </text>
    </comment>
    <comment ref="H335" authorId="0" shapeId="0">
      <text>
        <r>
          <rPr>
            <sz val="10"/>
            <rFont val="Arial"/>
            <family val="2"/>
          </rPr>
          <t>18.127,68
31-12-12 23:45 - 01-01-14 00:00</t>
        </r>
      </text>
    </comment>
    <comment ref="C336" authorId="0" shapeId="0">
      <text>
        <r>
          <rPr>
            <sz val="10"/>
            <rFont val="Arial"/>
            <family val="2"/>
          </rPr>
          <t>20.014,09 !
02-03-08 00:00 - 01-01-09 00:00</t>
        </r>
      </text>
    </comment>
    <comment ref="D336" authorId="0" shapeId="0">
      <text>
        <r>
          <rPr>
            <sz val="10"/>
            <rFont val="Arial"/>
            <family val="2"/>
          </rPr>
          <t>28.281,54
31-12-08 23:45 - 01-01-10 00:00</t>
        </r>
      </text>
    </comment>
    <comment ref="E336" authorId="0" shapeId="0">
      <text>
        <r>
          <rPr>
            <sz val="10"/>
            <rFont val="Arial"/>
            <family val="2"/>
          </rPr>
          <t>27.138,92
31-12-09 23:45 - 01-01-11 00:00</t>
        </r>
      </text>
    </comment>
    <comment ref="F336" authorId="0" shapeId="0">
      <text>
        <r>
          <rPr>
            <sz val="10"/>
            <rFont val="Arial"/>
            <family val="2"/>
          </rPr>
          <t>28.239,41
31-12-10 23:45 - 01-01-12 00:00</t>
        </r>
      </text>
    </comment>
    <comment ref="G336" authorId="0" shapeId="0">
      <text>
        <r>
          <rPr>
            <sz val="10"/>
            <rFont val="Arial"/>
            <family val="2"/>
          </rPr>
          <t>28.606,66
31-12-11 23:45 - 01-01-13 00:00</t>
        </r>
      </text>
    </comment>
    <comment ref="H336" authorId="0" shapeId="0">
      <text>
        <r>
          <rPr>
            <sz val="10"/>
            <rFont val="Arial"/>
            <family val="2"/>
          </rPr>
          <t>28.861,63
31-12-12 23:45 - 01-01-14 00:00</t>
        </r>
      </text>
    </comment>
    <comment ref="C337" authorId="0" shapeId="0">
      <text>
        <r>
          <rPr>
            <sz val="10"/>
            <rFont val="Arial"/>
            <family val="2"/>
          </rPr>
          <t>1.588,80 !
24-05-08 00:00 - 01-01-09 00:00</t>
        </r>
      </text>
    </comment>
    <comment ref="D337" authorId="0" shapeId="0">
      <text>
        <r>
          <rPr>
            <sz val="10"/>
            <rFont val="Arial"/>
            <family val="2"/>
          </rPr>
          <t>3.016,99
31-12-08 23:45 - 01-01-10 00:00</t>
        </r>
      </text>
    </comment>
    <comment ref="E337" authorId="0" shapeId="0">
      <text>
        <r>
          <rPr>
            <sz val="10"/>
            <rFont val="Arial"/>
            <family val="2"/>
          </rPr>
          <t>3.031,20
31-12-09 23:45 - 03-01-11 00:15</t>
        </r>
      </text>
    </comment>
    <comment ref="F337" authorId="0" shapeId="0">
      <text>
        <r>
          <rPr>
            <sz val="10"/>
            <rFont val="Arial"/>
            <family val="2"/>
          </rPr>
          <t>3.154,63
28-12-10 02:00 - 01-01-12 00:00</t>
        </r>
      </text>
    </comment>
    <comment ref="G337" authorId="0" shapeId="0">
      <text>
        <r>
          <rPr>
            <sz val="10"/>
            <rFont val="Arial"/>
            <family val="2"/>
          </rPr>
          <t>2.689,17
31-12-11 23:45 - 01-01-13 00:00</t>
        </r>
      </text>
    </comment>
    <comment ref="H337" authorId="0" shapeId="0">
      <text>
        <r>
          <rPr>
            <sz val="10"/>
            <rFont val="Arial"/>
            <family val="2"/>
          </rPr>
          <t>2.757,34
31-12-12 23:45 - 01-01-14 00:00</t>
        </r>
      </text>
    </comment>
    <comment ref="C338" authorId="0" shapeId="0">
      <text>
        <r>
          <rPr>
            <sz val="10"/>
            <rFont val="Arial"/>
            <family val="2"/>
          </rPr>
          <t>3.352,12 !
16-08-08 00:00 - 01-01-09 00:00</t>
        </r>
      </text>
    </comment>
    <comment ref="D338" authorId="0" shapeId="0">
      <text>
        <r>
          <rPr>
            <sz val="10"/>
            <rFont val="Arial"/>
            <family val="2"/>
          </rPr>
          <t>9.062,00
31-12-08 23:45 - 01-01-10 00:00</t>
        </r>
      </text>
    </comment>
    <comment ref="E338" authorId="0" shapeId="0">
      <text>
        <r>
          <rPr>
            <sz val="10"/>
            <rFont val="Arial"/>
            <family val="2"/>
          </rPr>
          <t>8.058,23
31-12-09 23:45 - 01-01-11 00:00</t>
        </r>
      </text>
    </comment>
    <comment ref="F338" authorId="0" shapeId="0">
      <text>
        <r>
          <rPr>
            <sz val="10"/>
            <rFont val="Arial"/>
            <family val="2"/>
          </rPr>
          <t>8.348,74
31-12-10 23:45 - 01-01-12 00:00</t>
        </r>
      </text>
    </comment>
    <comment ref="G338" authorId="0" shapeId="0">
      <text>
        <r>
          <rPr>
            <sz val="10"/>
            <rFont val="Arial"/>
            <family val="2"/>
          </rPr>
          <t>8.077,09
31-12-11 23:45 - 01-01-13 00:00</t>
        </r>
      </text>
    </comment>
    <comment ref="H338" authorId="0" shapeId="0">
      <text>
        <r>
          <rPr>
            <sz val="10"/>
            <rFont val="Arial"/>
            <family val="2"/>
          </rPr>
          <t>7.776,13
31-12-12 23:45 - 01-01-14 00:00</t>
        </r>
      </text>
    </comment>
    <comment ref="C339" authorId="0" shapeId="0">
      <text>
        <r>
          <rPr>
            <sz val="10"/>
            <rFont val="Arial"/>
            <family val="2"/>
          </rPr>
          <t>2.010,19
31-12-07 23:45 - 01-01-09 00:00</t>
        </r>
      </text>
    </comment>
    <comment ref="D339" authorId="0" shapeId="0">
      <text>
        <r>
          <rPr>
            <sz val="10"/>
            <rFont val="Arial"/>
            <family val="2"/>
          </rPr>
          <t>2.014,93
31-12-08 23:45 - 01-01-10 00:00</t>
        </r>
      </text>
    </comment>
    <comment ref="E339" authorId="0" shapeId="0">
      <text>
        <r>
          <rPr>
            <sz val="10"/>
            <rFont val="Arial"/>
            <family val="2"/>
          </rPr>
          <t>2.084,35
31-12-09 23:45 - 01-01-11 00:00</t>
        </r>
      </text>
    </comment>
    <comment ref="F339" authorId="0" shapeId="0">
      <text>
        <r>
          <rPr>
            <sz val="10"/>
            <rFont val="Arial"/>
            <family val="2"/>
          </rPr>
          <t>2.050,77
31-12-10 23:45 - 01-01-12 00:00</t>
        </r>
      </text>
    </comment>
    <comment ref="G339" authorId="0" shapeId="0">
      <text>
        <r>
          <rPr>
            <sz val="10"/>
            <rFont val="Arial"/>
            <family val="2"/>
          </rPr>
          <t>1.989,92
31-12-11 23:45 - 01-01-13 00:00</t>
        </r>
      </text>
    </comment>
    <comment ref="H339" authorId="0" shapeId="0">
      <text>
        <r>
          <rPr>
            <sz val="10"/>
            <rFont val="Arial"/>
            <family val="2"/>
          </rPr>
          <t>1.992,85
31-12-12 23:45 - 01-01-14 00:00</t>
        </r>
      </text>
    </comment>
    <comment ref="C340" authorId="0" shapeId="0">
      <text>
        <r>
          <rPr>
            <sz val="10"/>
            <rFont val="Arial"/>
            <family val="2"/>
          </rPr>
          <t>4.208,66 !
12-04-08 00:00 - 01-01-09 00:00</t>
        </r>
      </text>
    </comment>
    <comment ref="D340" authorId="0" shapeId="0">
      <text>
        <r>
          <rPr>
            <sz val="10"/>
            <rFont val="Arial"/>
            <family val="2"/>
          </rPr>
          <t>6.916,17
31-12-08 23:45 - 01-01-10 00:00</t>
        </r>
      </text>
    </comment>
    <comment ref="E340" authorId="0" shapeId="0">
      <text>
        <r>
          <rPr>
            <sz val="10"/>
            <rFont val="Arial"/>
            <family val="2"/>
          </rPr>
          <t>6.759,00
31-12-09 23:45 - 01-01-11 00:00</t>
        </r>
      </text>
    </comment>
    <comment ref="F340" authorId="0" shapeId="0">
      <text>
        <r>
          <rPr>
            <sz val="10"/>
            <rFont val="Arial"/>
            <family val="2"/>
          </rPr>
          <t>7.070,39
31-12-10 23:45 - 01-01-12 00:00</t>
        </r>
      </text>
    </comment>
    <comment ref="G340" authorId="0" shapeId="0">
      <text>
        <r>
          <rPr>
            <sz val="10"/>
            <rFont val="Arial"/>
            <family val="2"/>
          </rPr>
          <t>7.064,21
31-12-11 23:45 - 01-01-13 00:00</t>
        </r>
      </text>
    </comment>
    <comment ref="H340" authorId="0" shapeId="0">
      <text>
        <r>
          <rPr>
            <sz val="10"/>
            <rFont val="Arial"/>
            <family val="2"/>
          </rPr>
          <t>7.040,42
31-12-12 23:45 - 01-01-14 00:00</t>
        </r>
      </text>
    </comment>
    <comment ref="C341" authorId="0" shapeId="0">
      <text>
        <r>
          <rPr>
            <sz val="10"/>
            <rFont val="Arial"/>
            <family val="2"/>
          </rPr>
          <t>5.467,21 !
21-02-08 00:00 - 01-01-09 00:00</t>
        </r>
      </text>
    </comment>
    <comment ref="D341" authorId="0" shapeId="0">
      <text>
        <r>
          <rPr>
            <sz val="10"/>
            <rFont val="Arial"/>
            <family val="2"/>
          </rPr>
          <t>6.421,76
31-12-08 23:45 - 01-01-10 00:00</t>
        </r>
      </text>
    </comment>
    <comment ref="E341" authorId="0" shapeId="0">
      <text>
        <r>
          <rPr>
            <sz val="10"/>
            <rFont val="Arial"/>
            <family val="2"/>
          </rPr>
          <t>5.725,00
31-12-09 23:45 - 01-01-11 00:00</t>
        </r>
      </text>
    </comment>
    <comment ref="F341" authorId="0" shapeId="0">
      <text>
        <r>
          <rPr>
            <sz val="10"/>
            <rFont val="Arial"/>
            <family val="2"/>
          </rPr>
          <t>5.388,34
31-12-10 23:45 - 01-01-12 00:00</t>
        </r>
      </text>
    </comment>
    <comment ref="G341" authorId="0" shapeId="0">
      <text>
        <r>
          <rPr>
            <sz val="10"/>
            <rFont val="Arial"/>
            <family val="2"/>
          </rPr>
          <t>5.606,51
31-12-11 23:45 - 01-01-13 00:00</t>
        </r>
      </text>
    </comment>
    <comment ref="H341" authorId="0" shapeId="0">
      <text>
        <r>
          <rPr>
            <sz val="10"/>
            <rFont val="Arial"/>
            <family val="2"/>
          </rPr>
          <t>5.667,72
31-12-12 23:45 - 01-01-14 00:00</t>
        </r>
      </text>
    </comment>
    <comment ref="J342" authorId="0" shapeId="0">
      <text>
        <r>
          <rPr>
            <sz val="11"/>
            <color indexed="8"/>
            <rFont val="Calibri"/>
            <family val="2"/>
            <scheme val="minor"/>
          </rPr>
          <t>164,00</t>
        </r>
      </text>
    </comment>
    <comment ref="J343" authorId="0" shapeId="0">
      <text>
        <r>
          <rPr>
            <sz val="11"/>
            <color indexed="8"/>
            <rFont val="Calibri"/>
            <family val="2"/>
            <scheme val="minor"/>
          </rPr>
          <t>164,00</t>
        </r>
      </text>
    </comment>
    <comment ref="J344" authorId="0" shapeId="0">
      <text>
        <r>
          <rPr>
            <sz val="11"/>
            <color indexed="8"/>
            <rFont val="Calibri"/>
            <family val="2"/>
            <scheme val="minor"/>
          </rPr>
          <t>164,00</t>
        </r>
      </text>
    </comment>
    <comment ref="C345" authorId="0" shapeId="0">
      <text>
        <r>
          <rPr>
            <sz val="10"/>
            <rFont val="Arial"/>
            <family val="2"/>
          </rPr>
          <t>259,24 !
19-11-08 00:00 - 01-01-09 00:00</t>
        </r>
      </text>
    </comment>
    <comment ref="D345" authorId="0" shapeId="0">
      <text>
        <r>
          <rPr>
            <sz val="10"/>
            <rFont val="Arial"/>
            <family val="2"/>
          </rPr>
          <t>3.090,81
31-12-08 23:45 - 01-01-10 00:00</t>
        </r>
      </text>
    </comment>
    <comment ref="E345" authorId="0" shapeId="0">
      <text>
        <r>
          <rPr>
            <sz val="10"/>
            <rFont val="Arial"/>
            <family val="2"/>
          </rPr>
          <t>3.266,26
31-12-09 23:45 - 01-01-11 00:00</t>
        </r>
      </text>
    </comment>
    <comment ref="F345" authorId="0" shapeId="0">
      <text>
        <r>
          <rPr>
            <sz val="10"/>
            <rFont val="Arial"/>
            <family val="2"/>
          </rPr>
          <t>3.295,18
31-12-10 23:45 - 01-01-12 00:00</t>
        </r>
      </text>
    </comment>
    <comment ref="G345" authorId="0" shapeId="0">
      <text>
        <r>
          <rPr>
            <sz val="10"/>
            <rFont val="Arial"/>
            <family val="2"/>
          </rPr>
          <t>3.315,16
31-12-11 23:45 - 01-01-13 00:00</t>
        </r>
      </text>
    </comment>
    <comment ref="H345" authorId="0" shapeId="0">
      <text>
        <r>
          <rPr>
            <sz val="10"/>
            <rFont val="Arial"/>
            <family val="2"/>
          </rPr>
          <t>3.145,16
31-12-12 23:45 - 01-01-14 00:00</t>
        </r>
      </text>
    </comment>
    <comment ref="J346" authorId="0" shapeId="0">
      <text>
        <r>
          <rPr>
            <sz val="11"/>
            <color indexed="8"/>
            <rFont val="Calibri"/>
            <family val="2"/>
            <scheme val="minor"/>
          </rPr>
          <t>110,00</t>
        </r>
      </text>
    </comment>
    <comment ref="J347" authorId="0" shapeId="0">
      <text>
        <r>
          <rPr>
            <sz val="11"/>
            <color indexed="8"/>
            <rFont val="Calibri"/>
            <family val="2"/>
            <scheme val="minor"/>
          </rPr>
          <t>110,00</t>
        </r>
      </text>
    </comment>
    <comment ref="J348" authorId="0" shapeId="0">
      <text>
        <r>
          <rPr>
            <sz val="11"/>
            <color indexed="8"/>
            <rFont val="Calibri"/>
            <family val="2"/>
            <scheme val="minor"/>
          </rPr>
          <t>107,50</t>
        </r>
      </text>
    </comment>
    <comment ref="J349" authorId="0" shapeId="0">
      <text>
        <r>
          <rPr>
            <sz val="11"/>
            <color indexed="8"/>
            <rFont val="Calibri"/>
            <family val="2"/>
            <scheme val="minor"/>
          </rPr>
          <t>110,00</t>
        </r>
      </text>
    </comment>
    <comment ref="J350" authorId="0" shapeId="0">
      <text>
        <r>
          <rPr>
            <sz val="11"/>
            <color indexed="8"/>
            <rFont val="Calibri"/>
            <family val="2"/>
            <scheme val="minor"/>
          </rPr>
          <t>165,00</t>
        </r>
      </text>
    </comment>
    <comment ref="J351" authorId="0" shapeId="0">
      <text>
        <r>
          <rPr>
            <sz val="11"/>
            <color indexed="8"/>
            <rFont val="Calibri"/>
            <family val="2"/>
            <scheme val="minor"/>
          </rPr>
          <t>438,00</t>
        </r>
      </text>
    </comment>
    <comment ref="J352" authorId="0" shapeId="0">
      <text>
        <r>
          <rPr>
            <sz val="11"/>
            <color indexed="8"/>
            <rFont val="Calibri"/>
            <family val="2"/>
            <scheme val="minor"/>
          </rPr>
          <t>438,00</t>
        </r>
      </text>
    </comment>
    <comment ref="C353" authorId="0" shapeId="0">
      <text>
        <r>
          <rPr>
            <sz val="10"/>
            <rFont val="Arial"/>
            <family val="2"/>
          </rPr>
          <t>111,68 !
30-11-08 00:00 - 01-01-09 00:00</t>
        </r>
      </text>
    </comment>
    <comment ref="D353" authorId="0" shapeId="0">
      <text>
        <r>
          <rPr>
            <sz val="10"/>
            <rFont val="Arial"/>
            <family val="2"/>
          </rPr>
          <t>1.291,56
31-12-08 23:45 - 01-01-10 00:00</t>
        </r>
      </text>
    </comment>
    <comment ref="E353" authorId="0" shapeId="0">
      <text>
        <r>
          <rPr>
            <sz val="10"/>
            <rFont val="Arial"/>
            <family val="2"/>
          </rPr>
          <t>1.350,35
31-12-09 23:45 - 01-01-11 00:00</t>
        </r>
      </text>
    </comment>
    <comment ref="F353" authorId="0" shapeId="0">
      <text>
        <r>
          <rPr>
            <sz val="10"/>
            <rFont val="Arial"/>
            <family val="2"/>
          </rPr>
          <t>1.338,11
31-12-10 23:45 - 01-01-12 00:00</t>
        </r>
      </text>
    </comment>
    <comment ref="G353" authorId="0" shapeId="0">
      <text>
        <r>
          <rPr>
            <sz val="10"/>
            <rFont val="Arial"/>
            <family val="2"/>
          </rPr>
          <t>1.317,10
31-12-11 23:45 - 01-01-13 00:00</t>
        </r>
      </text>
    </comment>
    <comment ref="H353" authorId="0" shapeId="0">
      <text>
        <r>
          <rPr>
            <sz val="10"/>
            <rFont val="Arial"/>
            <family val="2"/>
          </rPr>
          <t>1.318,36
31-12-12 23:45 - 01-01-14 00:00</t>
        </r>
      </text>
    </comment>
    <comment ref="D354" authorId="0" shapeId="0">
      <text>
        <r>
          <rPr>
            <sz val="10"/>
            <rFont val="Arial"/>
            <family val="2"/>
          </rPr>
          <t>987,20 !
20-04-09 00:00 - 01-01-10 00:00</t>
        </r>
      </text>
    </comment>
    <comment ref="E354" authorId="0" shapeId="0">
      <text>
        <r>
          <rPr>
            <sz val="10"/>
            <rFont val="Arial"/>
            <family val="2"/>
          </rPr>
          <t>2.074,92
31-12-09 23:45 - 01-01-11 00:00</t>
        </r>
      </text>
    </comment>
    <comment ref="F354" authorId="0" shapeId="0">
      <text>
        <r>
          <rPr>
            <sz val="10"/>
            <rFont val="Arial"/>
            <family val="2"/>
          </rPr>
          <t>2.117,39
31-12-10 23:45 - 01-01-12 00:00</t>
        </r>
      </text>
    </comment>
    <comment ref="G354" authorId="0" shapeId="0">
      <text>
        <r>
          <rPr>
            <sz val="10"/>
            <rFont val="Arial"/>
            <family val="2"/>
          </rPr>
          <t>2.155,34
31-12-11 23:45 - 01-01-13 00:00</t>
        </r>
      </text>
    </comment>
    <comment ref="H354" authorId="0" shapeId="0">
      <text>
        <r>
          <rPr>
            <sz val="10"/>
            <rFont val="Arial"/>
            <family val="2"/>
          </rPr>
          <t>2.159,94
31-12-12 23:45 - 01-01-14 00:00</t>
        </r>
      </text>
    </comment>
    <comment ref="E355" authorId="0" shapeId="0">
      <text>
        <r>
          <rPr>
            <sz val="10"/>
            <rFont val="Arial"/>
            <family val="2"/>
          </rPr>
          <t>4.018,56 !
07-07-10 00:00 - 01-01-11 00:00</t>
        </r>
      </text>
    </comment>
    <comment ref="F355" authorId="0" shapeId="0">
      <text>
        <r>
          <rPr>
            <sz val="10"/>
            <rFont val="Arial"/>
            <family val="2"/>
          </rPr>
          <t>9.884,94
31-12-10 23:45 - 01-01-12 00:00</t>
        </r>
      </text>
    </comment>
    <comment ref="G355" authorId="0" shapeId="0">
      <text>
        <r>
          <rPr>
            <sz val="10"/>
            <rFont val="Arial"/>
            <family val="2"/>
          </rPr>
          <t>9.456,23
31-12-11 23:45 - 01-01-13 00:00</t>
        </r>
      </text>
    </comment>
    <comment ref="H355" authorId="0" shapeId="0">
      <text>
        <r>
          <rPr>
            <sz val="10"/>
            <rFont val="Arial"/>
            <family val="2"/>
          </rPr>
          <t>9.184,09
31-12-12 23:45 - 01-01-14 00:00</t>
        </r>
      </text>
    </comment>
    <comment ref="E356" authorId="0" shapeId="0">
      <text>
        <r>
          <rPr>
            <sz val="10"/>
            <rFont val="Arial"/>
            <family val="2"/>
          </rPr>
          <t>2.392,31 !
17-03-10 00:00 - 01-01-11 00:00</t>
        </r>
      </text>
    </comment>
    <comment ref="F356" authorId="0" shapeId="0">
      <text>
        <r>
          <rPr>
            <sz val="10"/>
            <rFont val="Arial"/>
            <family val="2"/>
          </rPr>
          <t>2.811,31
31-12-10 23:45 - 01-01-12 00:00</t>
        </r>
      </text>
    </comment>
    <comment ref="G356" authorId="0" shapeId="0">
      <text>
        <r>
          <rPr>
            <sz val="10"/>
            <rFont val="Arial"/>
            <family val="2"/>
          </rPr>
          <t>2.898,86
31-12-11 23:45 - 01-01-13 00:00</t>
        </r>
      </text>
    </comment>
    <comment ref="H356" authorId="0" shapeId="0">
      <text>
        <r>
          <rPr>
            <sz val="10"/>
            <rFont val="Arial"/>
            <family val="2"/>
          </rPr>
          <t>2.861,90
31-12-12 23:45 - 01-01-14 00:00</t>
        </r>
      </text>
    </comment>
    <comment ref="E357" authorId="0" shapeId="0">
      <text>
        <r>
          <rPr>
            <sz val="10"/>
            <rFont val="Arial"/>
            <family val="2"/>
          </rPr>
          <t>95,38 !
03-07-10 00:00 - 01-01-11 00:00</t>
        </r>
      </text>
    </comment>
    <comment ref="F357" authorId="0" shapeId="0">
      <text>
        <r>
          <rPr>
            <sz val="10"/>
            <rFont val="Arial"/>
            <family val="2"/>
          </rPr>
          <t>191,63
31-12-10 23:45 - 01-01-12 00:00</t>
        </r>
      </text>
    </comment>
    <comment ref="G357" authorId="0" shapeId="0">
      <text>
        <r>
          <rPr>
            <sz val="10"/>
            <rFont val="Arial"/>
            <family val="2"/>
          </rPr>
          <t>191,85
31-12-11 23:45 - 01-01-13 00:00</t>
        </r>
      </text>
    </comment>
    <comment ref="H357" authorId="0" shapeId="0">
      <text>
        <r>
          <rPr>
            <sz val="10"/>
            <rFont val="Arial"/>
            <family val="2"/>
          </rPr>
          <t>191,51
31-12-12 23:45 - 01-01-14 00:00</t>
        </r>
      </text>
    </comment>
    <comment ref="E358" authorId="0" shapeId="0">
      <text>
        <r>
          <rPr>
            <sz val="10"/>
            <rFont val="Arial"/>
            <family val="2"/>
          </rPr>
          <t>44,87 !
27-09-10 00:00 - 01-01-11 00:00</t>
        </r>
      </text>
    </comment>
    <comment ref="F358" authorId="0" shapeId="0">
      <text>
        <r>
          <rPr>
            <sz val="10"/>
            <rFont val="Arial"/>
            <family val="2"/>
          </rPr>
          <t>176,30
31-12-10 23:45 - 01-01-12 00:00</t>
        </r>
      </text>
    </comment>
    <comment ref="G358" authorId="0" shapeId="0">
      <text>
        <r>
          <rPr>
            <sz val="10"/>
            <rFont val="Arial"/>
            <family val="2"/>
          </rPr>
          <t>176,18
31-12-11 23:45 - 01-01-13 00:00</t>
        </r>
      </text>
    </comment>
    <comment ref="H358" authorId="0" shapeId="0">
      <text>
        <r>
          <rPr>
            <sz val="10"/>
            <rFont val="Arial"/>
            <family val="2"/>
          </rPr>
          <t>179,18
31-12-12 23:45 - 01-01-14 00:00</t>
        </r>
      </text>
    </comment>
    <comment ref="F359" authorId="0" shapeId="0">
      <text>
        <r>
          <rPr>
            <sz val="10"/>
            <rFont val="Arial"/>
            <family val="2"/>
          </rPr>
          <t>1.006,21 !
27-06-11 00:00 - 01-01-12 00:00</t>
        </r>
      </text>
    </comment>
    <comment ref="G359" authorId="0" shapeId="0">
      <text>
        <r>
          <rPr>
            <sz val="10"/>
            <rFont val="Arial"/>
            <family val="2"/>
          </rPr>
          <t>2.245,67
31-12-11 23:45 - 01-01-13 00:00</t>
        </r>
      </text>
    </comment>
    <comment ref="H359" authorId="0" shapeId="0">
      <text>
        <r>
          <rPr>
            <sz val="10"/>
            <rFont val="Arial"/>
            <family val="2"/>
          </rPr>
          <t>2.424,45
31-12-12 23:45 - 01-01-14 00:00</t>
        </r>
      </text>
    </comment>
    <comment ref="C360" authorId="0" shapeId="0">
      <text>
        <r>
          <rPr>
            <sz val="10"/>
            <rFont val="Arial"/>
            <family val="2"/>
          </rPr>
          <t>10.995,94 !
01-03-08 00:00 - 01-01-09 00:00</t>
        </r>
      </text>
    </comment>
    <comment ref="D360" authorId="0" shapeId="0">
      <text>
        <r>
          <rPr>
            <sz val="10"/>
            <rFont val="Arial"/>
            <family val="2"/>
          </rPr>
          <t>15.223,33
31-12-08 23:45 - 01-01-10 00:00</t>
        </r>
      </text>
    </comment>
    <comment ref="E360" authorId="0" shapeId="0">
      <text>
        <r>
          <rPr>
            <sz val="10"/>
            <rFont val="Arial"/>
            <family val="2"/>
          </rPr>
          <t>15.096,43
31-12-09 23:45 - 01-01-11 00:00</t>
        </r>
      </text>
    </comment>
    <comment ref="F360" authorId="0" shapeId="0">
      <text>
        <r>
          <rPr>
            <sz val="10"/>
            <rFont val="Arial"/>
            <family val="2"/>
          </rPr>
          <t>15.555,68
31-12-10 23:45 - 01-01-12 00:00</t>
        </r>
      </text>
    </comment>
    <comment ref="G360" authorId="0" shapeId="0">
      <text>
        <r>
          <rPr>
            <sz val="10"/>
            <rFont val="Arial"/>
            <family val="2"/>
          </rPr>
          <t>14.423,72
31-12-11 23:45 - 01-01-13 00:00</t>
        </r>
      </text>
    </comment>
    <comment ref="H360" authorId="0" shapeId="0">
      <text>
        <r>
          <rPr>
            <sz val="10"/>
            <rFont val="Arial"/>
            <family val="2"/>
          </rPr>
          <t>14.401,38
31-12-12 23:45 - 01-01-14 00:00</t>
        </r>
      </text>
    </comment>
    <comment ref="D361" authorId="0" shapeId="0">
      <text>
        <r>
          <rPr>
            <sz val="10"/>
            <rFont val="Arial"/>
            <family val="2"/>
          </rPr>
          <t>3.383,62 !
14-06-09 00:00 - 01-01-10 00:00</t>
        </r>
      </text>
    </comment>
    <comment ref="E361" authorId="0" shapeId="0">
      <text>
        <r>
          <rPr>
            <sz val="10"/>
            <rFont val="Arial"/>
            <family val="2"/>
          </rPr>
          <t>5.963,45
31-12-09 23:45 - 01-01-11 00:00</t>
        </r>
      </text>
    </comment>
    <comment ref="F361" authorId="0" shapeId="0">
      <text>
        <r>
          <rPr>
            <sz val="10"/>
            <rFont val="Arial"/>
            <family val="2"/>
          </rPr>
          <t>5.549,52
31-12-10 23:45 - 01-01-12 00:00</t>
        </r>
      </text>
    </comment>
    <comment ref="G361" authorId="0" shapeId="0">
      <text>
        <r>
          <rPr>
            <sz val="10"/>
            <rFont val="Arial"/>
            <family val="2"/>
          </rPr>
          <t>5.553,73
31-12-11 23:45 - 01-01-13 00:00</t>
        </r>
      </text>
    </comment>
    <comment ref="H361" authorId="0" shapeId="0">
      <text>
        <r>
          <rPr>
            <sz val="10"/>
            <rFont val="Arial"/>
            <family val="2"/>
          </rPr>
          <t>5.664,16
31-12-12 23:45 - 01-01-14 00:00</t>
        </r>
      </text>
    </comment>
    <comment ref="C362" authorId="0" shapeId="0">
      <text>
        <r>
          <rPr>
            <sz val="10"/>
            <rFont val="Arial"/>
            <family val="2"/>
          </rPr>
          <t>659,44 !
18-10-08 00:00 - 01-01-09 00:00</t>
        </r>
      </text>
    </comment>
    <comment ref="D362" authorId="0" shapeId="0">
      <text>
        <r>
          <rPr>
            <sz val="10"/>
            <rFont val="Arial"/>
            <family val="2"/>
          </rPr>
          <t>3.951,76
31-12-08 23:45 - 01-01-10 00:00</t>
        </r>
      </text>
    </comment>
    <comment ref="E362" authorId="0" shapeId="0">
      <text>
        <r>
          <rPr>
            <sz val="10"/>
            <rFont val="Arial"/>
            <family val="2"/>
          </rPr>
          <t>3.774,94
31-12-09 23:45 - 01-01-11 00:00</t>
        </r>
      </text>
    </comment>
    <comment ref="F362" authorId="0" shapeId="0">
      <text>
        <r>
          <rPr>
            <sz val="10"/>
            <rFont val="Arial"/>
            <family val="2"/>
          </rPr>
          <t>3.728,36
31-12-10 23:45 - 01-01-12 00:00</t>
        </r>
      </text>
    </comment>
    <comment ref="G362" authorId="0" shapeId="0">
      <text>
        <r>
          <rPr>
            <sz val="10"/>
            <rFont val="Arial"/>
            <family val="2"/>
          </rPr>
          <t>3.592,41
31-12-11 23:45 - 01-01-13 00:00</t>
        </r>
      </text>
    </comment>
    <comment ref="H362" authorId="0" shapeId="0">
      <text>
        <r>
          <rPr>
            <sz val="10"/>
            <rFont val="Arial"/>
            <family val="2"/>
          </rPr>
          <t>3.639,45
31-12-12 23:45 - 01-01-14 00:00</t>
        </r>
      </text>
    </comment>
    <comment ref="D363" authorId="0" shapeId="0">
      <text>
        <r>
          <rPr>
            <sz val="10"/>
            <rFont val="Arial"/>
            <family val="2"/>
          </rPr>
          <t>4.371,50 !
14-06-09 00:00 - 01-01-10 00:00</t>
        </r>
      </text>
    </comment>
    <comment ref="E363" authorId="0" shapeId="0">
      <text>
        <r>
          <rPr>
            <sz val="10"/>
            <rFont val="Arial"/>
            <family val="2"/>
          </rPr>
          <t>7.195,67
31-12-09 23:45 - 01-01-11 00:00</t>
        </r>
      </text>
    </comment>
    <comment ref="F363" authorId="0" shapeId="0">
      <text>
        <r>
          <rPr>
            <sz val="10"/>
            <rFont val="Arial"/>
            <family val="2"/>
          </rPr>
          <t>6.437,83
31-12-10 23:45 - 01-01-12 00:00</t>
        </r>
      </text>
    </comment>
    <comment ref="G363" authorId="0" shapeId="0">
      <text>
        <r>
          <rPr>
            <sz val="10"/>
            <rFont val="Arial"/>
            <family val="2"/>
          </rPr>
          <t>6.553,35
31-12-11 23:45 - 01-01-13 00:00</t>
        </r>
      </text>
    </comment>
    <comment ref="H363" authorId="0" shapeId="0">
      <text>
        <r>
          <rPr>
            <sz val="10"/>
            <rFont val="Arial"/>
            <family val="2"/>
          </rPr>
          <t>6.251,91
31-12-12 23:45 - 01-01-14 00:00</t>
        </r>
      </text>
    </comment>
    <comment ref="C364" authorId="0" shapeId="0">
      <text>
        <r>
          <rPr>
            <sz val="10"/>
            <rFont val="Arial"/>
            <family val="2"/>
          </rPr>
          <t>1.944,22 !
23-08-08 00:00 - 01-01-09 00:00</t>
        </r>
      </text>
    </comment>
    <comment ref="D364" authorId="0" shapeId="0">
      <text>
        <r>
          <rPr>
            <sz val="10"/>
            <rFont val="Arial"/>
            <family val="2"/>
          </rPr>
          <t>5.928,11
31-12-08 23:45 - 01-01-10 00:00</t>
        </r>
      </text>
    </comment>
    <comment ref="E364" authorId="0" shapeId="0">
      <text>
        <r>
          <rPr>
            <sz val="10"/>
            <rFont val="Arial"/>
            <family val="2"/>
          </rPr>
          <t>5.257,38
31-12-09 23:45 - 01-01-11 00:00</t>
        </r>
      </text>
    </comment>
    <comment ref="F364" authorId="0" shapeId="0">
      <text>
        <r>
          <rPr>
            <sz val="10"/>
            <rFont val="Arial"/>
            <family val="2"/>
          </rPr>
          <t>4.897,84
31-12-10 23:45 - 01-01-12 00:00</t>
        </r>
      </text>
    </comment>
    <comment ref="G364" authorId="0" shapeId="0">
      <text>
        <r>
          <rPr>
            <sz val="10"/>
            <rFont val="Arial"/>
            <family val="2"/>
          </rPr>
          <t>4.585,62
31-12-11 23:45 - 01-01-13 00:00</t>
        </r>
      </text>
    </comment>
    <comment ref="H364" authorId="0" shapeId="0">
      <text>
        <r>
          <rPr>
            <sz val="10"/>
            <rFont val="Arial"/>
            <family val="2"/>
          </rPr>
          <t>4.438,02
31-12-12 23:45 - 01-01-14 00:00</t>
        </r>
      </text>
    </comment>
    <comment ref="C365" authorId="0" shapeId="0">
      <text>
        <r>
          <rPr>
            <sz val="10"/>
            <rFont val="Arial"/>
            <family val="2"/>
          </rPr>
          <t>5.183,32 !
26-06-08 00:00 - 01-01-09 00:00</t>
        </r>
      </text>
    </comment>
    <comment ref="D365" authorId="0" shapeId="0">
      <text>
        <r>
          <rPr>
            <sz val="10"/>
            <rFont val="Arial"/>
            <family val="2"/>
          </rPr>
          <t>10.269,62
31-12-08 23:45 - 01-01-10 00:00</t>
        </r>
      </text>
    </comment>
    <comment ref="E365" authorId="0" shapeId="0">
      <text>
        <r>
          <rPr>
            <sz val="10"/>
            <rFont val="Arial"/>
            <family val="2"/>
          </rPr>
          <t>7.459,90
31-12-09 23:45 - 01-01-11 00:00</t>
        </r>
      </text>
    </comment>
    <comment ref="F365" authorId="0" shapeId="0">
      <text>
        <r>
          <rPr>
            <sz val="10"/>
            <rFont val="Arial"/>
            <family val="2"/>
          </rPr>
          <t>6.670,10
31-12-10 23:45 - 01-01-12 00:00</t>
        </r>
      </text>
    </comment>
    <comment ref="G365" authorId="0" shapeId="0">
      <text>
        <r>
          <rPr>
            <sz val="10"/>
            <rFont val="Arial"/>
            <family val="2"/>
          </rPr>
          <t>6.484,72
31-12-11 23:45 - 01-01-13 00:00</t>
        </r>
      </text>
    </comment>
    <comment ref="H365" authorId="0" shapeId="0">
      <text>
        <r>
          <rPr>
            <sz val="10"/>
            <rFont val="Arial"/>
            <family val="2"/>
          </rPr>
          <t>6.369,37
31-12-12 23:45 - 01-01-14 00:00</t>
        </r>
      </text>
    </comment>
    <comment ref="C366" authorId="0" shapeId="0">
      <text>
        <r>
          <rPr>
            <sz val="10"/>
            <rFont val="Arial"/>
            <family val="2"/>
          </rPr>
          <t>6.163,56 !
07-01-08 00:00 - 01-01-09 00:00</t>
        </r>
      </text>
    </comment>
    <comment ref="D366" authorId="0" shapeId="0">
      <text>
        <r>
          <rPr>
            <sz val="10"/>
            <rFont val="Arial"/>
            <family val="2"/>
          </rPr>
          <t>6.704,32
31-12-08 23:45 - 01-01-10 00:00</t>
        </r>
      </text>
    </comment>
    <comment ref="E366" authorId="0" shapeId="0">
      <text>
        <r>
          <rPr>
            <sz val="10"/>
            <rFont val="Arial"/>
            <family val="2"/>
          </rPr>
          <t>5.583,19
31-12-09 23:45 - 01-01-11 00:00</t>
        </r>
      </text>
    </comment>
    <comment ref="F366" authorId="0" shapeId="0">
      <text>
        <r>
          <rPr>
            <sz val="10"/>
            <rFont val="Arial"/>
            <family val="2"/>
          </rPr>
          <t>4.974,42
31-12-10 23:45 - 01-01-12 00:00</t>
        </r>
      </text>
    </comment>
    <comment ref="G366" authorId="0" shapeId="0">
      <text>
        <r>
          <rPr>
            <sz val="10"/>
            <rFont val="Arial"/>
            <family val="2"/>
          </rPr>
          <t>5.037,88
31-12-11 23:45 - 01-01-13 00:00</t>
        </r>
      </text>
    </comment>
    <comment ref="H366" authorId="0" shapeId="0">
      <text>
        <r>
          <rPr>
            <sz val="10"/>
            <rFont val="Arial"/>
            <family val="2"/>
          </rPr>
          <t>4.951,35
31-12-12 23:45 - 01-01-14 00:00</t>
        </r>
      </text>
    </comment>
    <comment ref="D367" authorId="0" shapeId="0">
      <text>
        <r>
          <rPr>
            <sz val="10"/>
            <rFont val="Arial"/>
            <family val="2"/>
          </rPr>
          <t>6.627,27 !
30-05-09 00:00 - 01-01-10 00:00</t>
        </r>
      </text>
    </comment>
    <comment ref="E367" authorId="0" shapeId="0">
      <text>
        <r>
          <rPr>
            <sz val="10"/>
            <rFont val="Arial"/>
            <family val="2"/>
          </rPr>
          <t>8.479,63
31-12-09 23:45 - 01-01-11 00:00</t>
        </r>
      </text>
    </comment>
    <comment ref="F367" authorId="0" shapeId="0">
      <text>
        <r>
          <rPr>
            <sz val="10"/>
            <rFont val="Arial"/>
            <family val="2"/>
          </rPr>
          <t>5.659,51
31-12-10 23:45 - 13-01-12 00:15</t>
        </r>
      </text>
    </comment>
    <comment ref="G367" authorId="0" shapeId="0">
      <text>
        <r>
          <rPr>
            <sz val="10"/>
            <rFont val="Arial"/>
            <family val="2"/>
          </rPr>
          <t>9.241,67
09-12-11 00:00 - 01-01-13 00:00</t>
        </r>
      </text>
    </comment>
    <comment ref="H367" authorId="0" shapeId="0">
      <text>
        <r>
          <rPr>
            <sz val="10"/>
            <rFont val="Arial"/>
            <family val="2"/>
          </rPr>
          <t>8.831,09
31-12-12 23:45 - 01-01-14 00:00</t>
        </r>
      </text>
    </comment>
    <comment ref="C368" authorId="0" shapeId="0">
      <text>
        <r>
          <rPr>
            <sz val="10"/>
            <rFont val="Arial"/>
            <family val="2"/>
          </rPr>
          <t>2.643,75 !
23-07-08 00:00 - 01-01-09 00:00</t>
        </r>
      </text>
    </comment>
    <comment ref="D368" authorId="0" shapeId="0">
      <text>
        <r>
          <rPr>
            <sz val="10"/>
            <rFont val="Arial"/>
            <family val="2"/>
          </rPr>
          <t>6.294,34
31-12-08 23:45 - 01-01-10 00:00</t>
        </r>
      </text>
    </comment>
    <comment ref="E368" authorId="0" shapeId="0">
      <text>
        <r>
          <rPr>
            <sz val="10"/>
            <rFont val="Arial"/>
            <family val="2"/>
          </rPr>
          <t>5.559,70
31-12-09 23:45 - 01-01-11 00:00</t>
        </r>
      </text>
    </comment>
    <comment ref="F368" authorId="0" shapeId="0">
      <text>
        <r>
          <rPr>
            <sz val="10"/>
            <rFont val="Arial"/>
            <family val="2"/>
          </rPr>
          <t>5.260,04
31-12-10 23:45 - 01-01-12 00:00</t>
        </r>
      </text>
    </comment>
    <comment ref="G368" authorId="0" shapeId="0">
      <text>
        <r>
          <rPr>
            <sz val="10"/>
            <rFont val="Arial"/>
            <family val="2"/>
          </rPr>
          <t>5.347,73
31-12-11 23:45 - 01-01-13 00:00</t>
        </r>
      </text>
    </comment>
    <comment ref="H368" authorId="0" shapeId="0">
      <text>
        <r>
          <rPr>
            <sz val="10"/>
            <rFont val="Arial"/>
            <family val="2"/>
          </rPr>
          <t>5.124,26
31-12-12 23:45 - 01-01-14 00:00</t>
        </r>
      </text>
    </comment>
    <comment ref="D369" authorId="0" shapeId="0">
      <text>
        <r>
          <rPr>
            <sz val="10"/>
            <rFont val="Arial"/>
            <family val="2"/>
          </rPr>
          <t>10.503,47
31-12-08 23:45 - 01-01-10 00:00</t>
        </r>
      </text>
    </comment>
    <comment ref="E369" authorId="0" shapeId="0">
      <text>
        <r>
          <rPr>
            <sz val="10"/>
            <rFont val="Arial"/>
            <family val="2"/>
          </rPr>
          <t>8.753,77
31-12-09 23:45 - 01-01-11 00:00</t>
        </r>
      </text>
    </comment>
    <comment ref="F369" authorId="0" shapeId="0">
      <text>
        <r>
          <rPr>
            <sz val="10"/>
            <rFont val="Arial"/>
            <family val="2"/>
          </rPr>
          <t>8.603,92
31-12-10 23:45 - 01-01-12 00:00</t>
        </r>
      </text>
    </comment>
    <comment ref="G369" authorId="0" shapeId="0">
      <text>
        <r>
          <rPr>
            <sz val="10"/>
            <rFont val="Arial"/>
            <family val="2"/>
          </rPr>
          <t>8.582,86
31-12-11 23:45 - 01-01-13 00:00</t>
        </r>
      </text>
    </comment>
    <comment ref="H369" authorId="0" shapeId="0">
      <text>
        <r>
          <rPr>
            <sz val="10"/>
            <rFont val="Arial"/>
            <family val="2"/>
          </rPr>
          <t>8.371,62
31-12-12 23:45 - 01-01-14 00:00</t>
        </r>
      </text>
    </comment>
    <comment ref="E370" authorId="0" shapeId="0">
      <text>
        <r>
          <rPr>
            <sz val="10"/>
            <rFont val="Arial"/>
            <family val="2"/>
          </rPr>
          <t>3.647,31 !
23-06-10 00:00 - 01-01-11 00:00</t>
        </r>
      </text>
    </comment>
    <comment ref="F370" authorId="0" shapeId="0">
      <text>
        <r>
          <rPr>
            <sz val="10"/>
            <rFont val="Arial"/>
            <family val="2"/>
          </rPr>
          <t>7.411,38
31-12-10 23:45 - 01-01-12 00:00</t>
        </r>
      </text>
    </comment>
    <comment ref="G370" authorId="0" shapeId="0">
      <text>
        <r>
          <rPr>
            <sz val="10"/>
            <rFont val="Arial"/>
            <family val="2"/>
          </rPr>
          <t>7.441,24
31-12-11 23:45 - 01-01-13 00:00</t>
        </r>
      </text>
    </comment>
    <comment ref="H370" authorId="0" shapeId="0">
      <text>
        <r>
          <rPr>
            <sz val="10"/>
            <rFont val="Arial"/>
            <family val="2"/>
          </rPr>
          <t>6.354,32
31-12-12 23:45 - 01-01-14 00:00</t>
        </r>
      </text>
    </comment>
    <comment ref="C371" authorId="0" shapeId="0">
      <text>
        <r>
          <rPr>
            <sz val="10"/>
            <rFont val="Arial"/>
            <family val="2"/>
          </rPr>
          <t>5.409,09 !
26-04-08 00:00 - 01-01-09 00:00</t>
        </r>
      </text>
    </comment>
    <comment ref="D371" authorId="0" shapeId="0">
      <text>
        <r>
          <rPr>
            <sz val="10"/>
            <rFont val="Arial"/>
            <family val="2"/>
          </rPr>
          <t>7.574,75
31-12-08 23:45 - 01-01-10 00:00</t>
        </r>
      </text>
    </comment>
    <comment ref="E371" authorId="0" shapeId="0">
      <text>
        <r>
          <rPr>
            <sz val="10"/>
            <rFont val="Arial"/>
            <family val="2"/>
          </rPr>
          <t>6.483,19
31-12-09 23:45 - 01-01-11 00:00</t>
        </r>
      </text>
    </comment>
    <comment ref="F371" authorId="0" shapeId="0">
      <text>
        <r>
          <rPr>
            <sz val="10"/>
            <rFont val="Arial"/>
            <family val="2"/>
          </rPr>
          <t>6.134,60
31-12-10 23:45 - 01-01-12 00:00</t>
        </r>
      </text>
    </comment>
    <comment ref="G371" authorId="0" shapeId="0">
      <text>
        <r>
          <rPr>
            <sz val="10"/>
            <rFont val="Arial"/>
            <family val="2"/>
          </rPr>
          <t>5.579,02
31-12-11 23:45 - 01-01-13 00:00</t>
        </r>
      </text>
    </comment>
    <comment ref="H371" authorId="0" shapeId="0">
      <text>
        <r>
          <rPr>
            <sz val="10"/>
            <rFont val="Arial"/>
            <family val="2"/>
          </rPr>
          <t>5.620,36
31-12-12 23:45 - 01-01-14 00:00</t>
        </r>
      </text>
    </comment>
    <comment ref="C372" authorId="0" shapeId="0">
      <text>
        <r>
          <rPr>
            <sz val="10"/>
            <rFont val="Arial"/>
            <family val="2"/>
          </rPr>
          <t>2.887,13 !
17-08-08 00:00 - 01-01-09 00:00</t>
        </r>
      </text>
    </comment>
    <comment ref="D372" authorId="0" shapeId="0">
      <text>
        <r>
          <rPr>
            <sz val="10"/>
            <rFont val="Arial"/>
            <family val="2"/>
          </rPr>
          <t>7.289,36
31-12-08 23:45 - 01-01-10 00:00</t>
        </r>
      </text>
    </comment>
    <comment ref="E372" authorId="0" shapeId="0">
      <text>
        <r>
          <rPr>
            <sz val="10"/>
            <rFont val="Arial"/>
            <family val="2"/>
          </rPr>
          <t>6.700,72
31-12-09 23:45 - 01-01-11 00:00</t>
        </r>
      </text>
    </comment>
    <comment ref="F372" authorId="0" shapeId="0">
      <text>
        <r>
          <rPr>
            <sz val="10"/>
            <rFont val="Arial"/>
            <family val="2"/>
          </rPr>
          <t>6.389,97
31-12-10 23:45 - 01-01-12 00:00</t>
        </r>
      </text>
    </comment>
    <comment ref="G372" authorId="0" shapeId="0">
      <text>
        <r>
          <rPr>
            <sz val="10"/>
            <rFont val="Arial"/>
            <family val="2"/>
          </rPr>
          <t>6.259,57
31-12-11 23:45 - 01-01-13 00:00</t>
        </r>
      </text>
    </comment>
    <comment ref="H372" authorId="0" shapeId="0">
      <text>
        <r>
          <rPr>
            <sz val="10"/>
            <rFont val="Arial"/>
            <family val="2"/>
          </rPr>
          <t>5.683,89
31-12-12 23:45 - 01-01-14 00:00</t>
        </r>
      </text>
    </comment>
    <comment ref="D373" authorId="0" shapeId="0">
      <text>
        <r>
          <rPr>
            <sz val="10"/>
            <rFont val="Arial"/>
            <family val="2"/>
          </rPr>
          <t>4.187,26 !
28-06-09 00:00 - 01-01-10 00:00</t>
        </r>
      </text>
    </comment>
    <comment ref="E373" authorId="0" shapeId="0">
      <text>
        <r>
          <rPr>
            <sz val="10"/>
            <rFont val="Arial"/>
            <family val="2"/>
          </rPr>
          <t>7.127,56
31-12-09 23:45 - 01-01-11 00:00</t>
        </r>
      </text>
    </comment>
    <comment ref="F373" authorId="0" shapeId="0">
      <text>
        <r>
          <rPr>
            <sz val="10"/>
            <rFont val="Arial"/>
            <family val="2"/>
          </rPr>
          <t>7.014,60
31-12-10 23:45 - 01-01-12 00:00</t>
        </r>
      </text>
    </comment>
    <comment ref="G373" authorId="0" shapeId="0">
      <text>
        <r>
          <rPr>
            <sz val="10"/>
            <rFont val="Arial"/>
            <family val="2"/>
          </rPr>
          <t>7.347,43
31-12-11 23:45 - 01-01-13 00:00</t>
        </r>
      </text>
    </comment>
    <comment ref="H373" authorId="0" shapeId="0">
      <text>
        <r>
          <rPr>
            <sz val="10"/>
            <rFont val="Arial"/>
            <family val="2"/>
          </rPr>
          <t>7.114,77
31-12-12 23:45 - 01-01-14 00:00</t>
        </r>
      </text>
    </comment>
    <comment ref="E374" authorId="0" shapeId="0">
      <text>
        <r>
          <rPr>
            <sz val="10"/>
            <rFont val="Arial"/>
            <family val="2"/>
          </rPr>
          <t>1.149,02 !
12-10-10 00:00 - 01-01-11 00:00</t>
        </r>
      </text>
    </comment>
    <comment ref="F374" authorId="0" shapeId="0">
      <text>
        <r>
          <rPr>
            <sz val="10"/>
            <rFont val="Arial"/>
            <family val="2"/>
          </rPr>
          <t>6.784,49
31-12-10 23:45 - 01-01-12 00:00</t>
        </r>
      </text>
    </comment>
    <comment ref="G374" authorId="0" shapeId="0">
      <text>
        <r>
          <rPr>
            <sz val="10"/>
            <rFont val="Arial"/>
            <family val="2"/>
          </rPr>
          <t>6.485,69
31-12-11 23:45 - 01-01-13 00:00</t>
        </r>
      </text>
    </comment>
    <comment ref="H374" authorId="0" shapeId="0">
      <text>
        <r>
          <rPr>
            <sz val="10"/>
            <rFont val="Arial"/>
            <family val="2"/>
          </rPr>
          <t>6.709,00
31-12-12 23:45 - 01-01-14 00:00</t>
        </r>
      </text>
    </comment>
    <comment ref="C375" authorId="0" shapeId="0">
      <text>
        <r>
          <rPr>
            <sz val="10"/>
            <rFont val="Arial"/>
            <family val="2"/>
          </rPr>
          <t>560,97 !
08-11-08 00:00 - 01-01-09 00:00</t>
        </r>
      </text>
    </comment>
    <comment ref="D375" authorId="0" shapeId="0">
      <text>
        <r>
          <rPr>
            <sz val="10"/>
            <rFont val="Arial"/>
            <family val="2"/>
          </rPr>
          <t>6.493,23
31-12-08 23:45 - 01-01-10 00:00</t>
        </r>
      </text>
    </comment>
    <comment ref="E375" authorId="0" shapeId="0">
      <text>
        <r>
          <rPr>
            <sz val="10"/>
            <rFont val="Arial"/>
            <family val="2"/>
          </rPr>
          <t>5.633,54
31-12-09 23:45 - 01-01-11 00:00</t>
        </r>
      </text>
    </comment>
    <comment ref="F375" authorId="0" shapeId="0">
      <text>
        <r>
          <rPr>
            <sz val="10"/>
            <rFont val="Arial"/>
            <family val="2"/>
          </rPr>
          <t>5.605,78
31-12-10 23:45 - 01-01-12 00:00</t>
        </r>
      </text>
    </comment>
    <comment ref="G375" authorId="0" shapeId="0">
      <text>
        <r>
          <rPr>
            <sz val="10"/>
            <rFont val="Arial"/>
            <family val="2"/>
          </rPr>
          <t>5.692,30
31-12-11 23:45 - 01-01-13 00:00</t>
        </r>
      </text>
    </comment>
    <comment ref="H375" authorId="0" shapeId="0">
      <text>
        <r>
          <rPr>
            <sz val="10"/>
            <rFont val="Arial"/>
            <family val="2"/>
          </rPr>
          <t>5.615,55
31-12-12 23:45 - 01-01-14 00:00</t>
        </r>
      </text>
    </comment>
    <comment ref="D376" authorId="0" shapeId="0">
      <text>
        <r>
          <rPr>
            <sz val="10"/>
            <rFont val="Arial"/>
            <family val="2"/>
          </rPr>
          <t>3.540,71 !
14-06-09 00:00 - 01-01-10 00:00</t>
        </r>
      </text>
    </comment>
    <comment ref="E376" authorId="0" shapeId="0">
      <text>
        <r>
          <rPr>
            <sz val="10"/>
            <rFont val="Arial"/>
            <family val="2"/>
          </rPr>
          <t>6.451,29
31-12-09 23:45 - 01-01-11 00:00</t>
        </r>
      </text>
    </comment>
    <comment ref="F376" authorId="0" shapeId="0">
      <text>
        <r>
          <rPr>
            <sz val="10"/>
            <rFont val="Arial"/>
            <family val="2"/>
          </rPr>
          <t>6.116,98
31-12-10 23:45 - 01-01-12 00:00</t>
        </r>
      </text>
    </comment>
    <comment ref="G376" authorId="0" shapeId="0">
      <text>
        <r>
          <rPr>
            <sz val="10"/>
            <rFont val="Arial"/>
            <family val="2"/>
          </rPr>
          <t>5.518,28
31-12-11 23:45 - 01-01-13 00:00</t>
        </r>
      </text>
    </comment>
    <comment ref="H376" authorId="0" shapeId="0">
      <text>
        <r>
          <rPr>
            <sz val="10"/>
            <rFont val="Arial"/>
            <family val="2"/>
          </rPr>
          <t>5.570,68
31-12-12 23:45 - 01-01-14 00:00</t>
        </r>
      </text>
    </comment>
    <comment ref="D377" authorId="0" shapeId="0">
      <text>
        <r>
          <rPr>
            <sz val="10"/>
            <rFont val="Arial"/>
            <family val="2"/>
          </rPr>
          <t>2.253,50 !
04-07-09 00:00 - 01-01-10 00:00</t>
        </r>
      </text>
    </comment>
    <comment ref="E377" authorId="0" shapeId="0">
      <text>
        <r>
          <rPr>
            <sz val="10"/>
            <rFont val="Arial"/>
            <family val="2"/>
          </rPr>
          <t>4.677,21
31-12-09 23:45 - 01-01-11 00:00</t>
        </r>
      </text>
    </comment>
    <comment ref="F377" authorId="0" shapeId="0">
      <text>
        <r>
          <rPr>
            <sz val="10"/>
            <rFont val="Arial"/>
            <family val="2"/>
          </rPr>
          <t>4.145,94
31-12-10 23:45 - 01-01-12 00:00</t>
        </r>
      </text>
    </comment>
    <comment ref="G377" authorId="0" shapeId="0">
      <text>
        <r>
          <rPr>
            <sz val="10"/>
            <rFont val="Arial"/>
            <family val="2"/>
          </rPr>
          <t>4.122,09
31-12-11 23:45 - 01-01-13 00:00</t>
        </r>
      </text>
    </comment>
    <comment ref="H377" authorId="0" shapeId="0">
      <text>
        <r>
          <rPr>
            <sz val="10"/>
            <rFont val="Arial"/>
            <family val="2"/>
          </rPr>
          <t>3.905,02
31-12-12 23:45 - 01-01-14 00:00</t>
        </r>
      </text>
    </comment>
    <comment ref="D378" authorId="0" shapeId="0">
      <text>
        <r>
          <rPr>
            <sz val="10"/>
            <rFont val="Arial"/>
            <family val="2"/>
          </rPr>
          <t>3.996,16
09-12-08 00:00 - 01-01-10 00:00</t>
        </r>
      </text>
    </comment>
    <comment ref="E378" authorId="0" shapeId="0">
      <text>
        <r>
          <rPr>
            <sz val="10"/>
            <rFont val="Arial"/>
            <family val="2"/>
          </rPr>
          <t>4.796,96
31-12-09 23:45 - 01-01-11 00:00</t>
        </r>
      </text>
    </comment>
    <comment ref="F378" authorId="0" shapeId="0">
      <text>
        <r>
          <rPr>
            <sz val="10"/>
            <rFont val="Arial"/>
            <family val="2"/>
          </rPr>
          <t>4.539,91
31-12-10 23:45 - 01-01-12 00:00</t>
        </r>
      </text>
    </comment>
    <comment ref="G378" authorId="0" shapeId="0">
      <text>
        <r>
          <rPr>
            <sz val="10"/>
            <rFont val="Arial"/>
            <family val="2"/>
          </rPr>
          <t>4.422,55
31-12-11 23:45 - 01-01-13 00:00</t>
        </r>
      </text>
    </comment>
    <comment ref="H378" authorId="0" shapeId="0">
      <text>
        <r>
          <rPr>
            <sz val="10"/>
            <rFont val="Arial"/>
            <family val="2"/>
          </rPr>
          <t>4.404,54
31-12-12 23:45 - 01-01-14 00:00</t>
        </r>
      </text>
    </comment>
    <comment ref="D379" authorId="0" shapeId="0">
      <text>
        <r>
          <rPr>
            <sz val="10"/>
            <rFont val="Arial"/>
            <family val="2"/>
          </rPr>
          <t>7.111,34 !
19-02-09 00:00 - 01-01-10 00:00</t>
        </r>
      </text>
    </comment>
    <comment ref="E379" authorId="0" shapeId="0">
      <text>
        <r>
          <rPr>
            <sz val="10"/>
            <rFont val="Arial"/>
            <family val="2"/>
          </rPr>
          <t>7.388,48
31-12-09 23:45 - 01-01-11 00:00</t>
        </r>
      </text>
    </comment>
    <comment ref="F379" authorId="0" shapeId="0">
      <text>
        <r>
          <rPr>
            <sz val="10"/>
            <rFont val="Arial"/>
            <family val="2"/>
          </rPr>
          <t>6.919,80
31-12-10 23:45 - 01-01-12 00:00</t>
        </r>
      </text>
    </comment>
    <comment ref="G379" authorId="0" shapeId="0">
      <text>
        <r>
          <rPr>
            <sz val="10"/>
            <rFont val="Arial"/>
            <family val="2"/>
          </rPr>
          <t>6.317,36
31-12-11 23:45 - 01-01-13 00:00</t>
        </r>
      </text>
    </comment>
    <comment ref="H379" authorId="0" shapeId="0">
      <text>
        <r>
          <rPr>
            <sz val="10"/>
            <rFont val="Arial"/>
            <family val="2"/>
          </rPr>
          <t>7.032,86
31-12-12 23:45 - 01-01-14 00:00</t>
        </r>
      </text>
    </comment>
    <comment ref="C380" authorId="0" shapeId="0">
      <text>
        <r>
          <rPr>
            <sz val="10"/>
            <rFont val="Arial"/>
            <family val="2"/>
          </rPr>
          <t>5.707,25 !
27-02-08 00:00 - 01-01-09 00:00</t>
        </r>
      </text>
    </comment>
    <comment ref="D380" authorId="0" shapeId="0">
      <text>
        <r>
          <rPr>
            <sz val="10"/>
            <rFont val="Arial"/>
            <family val="2"/>
          </rPr>
          <t>6.760,84
31-12-08 23:45 - 01-01-10 00:00</t>
        </r>
      </text>
    </comment>
    <comment ref="E380" authorId="0" shapeId="0">
      <text>
        <r>
          <rPr>
            <sz val="10"/>
            <rFont val="Arial"/>
            <family val="2"/>
          </rPr>
          <t>5.654,52
31-12-09 23:45 - 01-01-11 00:00</t>
        </r>
      </text>
    </comment>
    <comment ref="F380" authorId="0" shapeId="0">
      <text>
        <r>
          <rPr>
            <sz val="10"/>
            <rFont val="Arial"/>
            <family val="2"/>
          </rPr>
          <t>5.198,64
31-12-10 23:45 - 01-01-12 00:00</t>
        </r>
      </text>
    </comment>
    <comment ref="G380" authorId="0" shapeId="0">
      <text>
        <r>
          <rPr>
            <sz val="10"/>
            <rFont val="Arial"/>
            <family val="2"/>
          </rPr>
          <t>5.793,94
31-12-11 23:45 - 01-01-13 00:00</t>
        </r>
      </text>
    </comment>
    <comment ref="H380" authorId="0" shapeId="0">
      <text>
        <r>
          <rPr>
            <sz val="10"/>
            <rFont val="Arial"/>
            <family val="2"/>
          </rPr>
          <t>5.427,93
31-12-12 23:45 - 01-01-14 00:00</t>
        </r>
      </text>
    </comment>
    <comment ref="B381" authorId="0" shapeId="0">
      <text>
        <r>
          <rPr>
            <sz val="10"/>
            <rFont val="Arial"/>
            <family val="2"/>
          </rPr>
          <t>268,79 !
21-11-07 00:00 - 01-01-08 00:00</t>
        </r>
      </text>
    </comment>
    <comment ref="C381" authorId="0" shapeId="0">
      <text>
        <r>
          <rPr>
            <sz val="10"/>
            <rFont val="Arial"/>
            <family val="2"/>
          </rPr>
          <t>2.887,30
31-12-07 23:45 - 01-01-09 00:00</t>
        </r>
      </text>
    </comment>
    <comment ref="D381" authorId="0" shapeId="0">
      <text>
        <r>
          <rPr>
            <sz val="10"/>
            <rFont val="Arial"/>
            <family val="2"/>
          </rPr>
          <t>2.845,31
31-12-08 23:45 - 01-01-10 00:00</t>
        </r>
      </text>
    </comment>
    <comment ref="E381" authorId="0" shapeId="0">
      <text>
        <r>
          <rPr>
            <sz val="10"/>
            <rFont val="Arial"/>
            <family val="2"/>
          </rPr>
          <t>2.554,50
31-12-09 23:45 - 01-01-11 00:00</t>
        </r>
      </text>
    </comment>
    <comment ref="F381" authorId="0" shapeId="0">
      <text>
        <r>
          <rPr>
            <sz val="10"/>
            <rFont val="Arial"/>
            <family val="2"/>
          </rPr>
          <t>2.367,66
31-12-10 23:45 - 01-01-12 00:00</t>
        </r>
      </text>
    </comment>
    <comment ref="G381" authorId="0" shapeId="0">
      <text>
        <r>
          <rPr>
            <sz val="10"/>
            <rFont val="Arial"/>
            <family val="2"/>
          </rPr>
          <t>2.139,87
31-12-11 23:45 - 01-01-13 00:00</t>
        </r>
      </text>
    </comment>
    <comment ref="H381" authorId="0" shapeId="0">
      <text>
        <r>
          <rPr>
            <sz val="10"/>
            <rFont val="Arial"/>
            <family val="2"/>
          </rPr>
          <t>2.200,55
31-12-12 23:45 - 01-01-14 00:00</t>
        </r>
      </text>
    </comment>
    <comment ref="D382" authorId="0" shapeId="0">
      <text>
        <r>
          <rPr>
            <sz val="10"/>
            <rFont val="Arial"/>
            <family val="2"/>
          </rPr>
          <t>8.811,84
31-12-08 23:45 - 01-01-10 00:00</t>
        </r>
      </text>
    </comment>
    <comment ref="E382" authorId="0" shapeId="0">
      <text>
        <r>
          <rPr>
            <sz val="10"/>
            <rFont val="Arial"/>
            <family val="2"/>
          </rPr>
          <t>7.749,02
31-12-09 23:45 - 01-01-11 00:00</t>
        </r>
      </text>
    </comment>
    <comment ref="F382" authorId="0" shapeId="0">
      <text>
        <r>
          <rPr>
            <sz val="10"/>
            <rFont val="Arial"/>
            <family val="2"/>
          </rPr>
          <t>7.173,29
31-12-10 23:45 - 01-01-12 00:00</t>
        </r>
      </text>
    </comment>
    <comment ref="G382" authorId="0" shapeId="0">
      <text>
        <r>
          <rPr>
            <sz val="10"/>
            <rFont val="Arial"/>
            <family val="2"/>
          </rPr>
          <t>7.058,42
31-12-11 23:45 - 01-01-13 00:00</t>
        </r>
      </text>
    </comment>
    <comment ref="H382" authorId="0" shapeId="0">
      <text>
        <r>
          <rPr>
            <sz val="10"/>
            <rFont val="Arial"/>
            <family val="2"/>
          </rPr>
          <t>7.111,46
31-12-12 23:45 - 01-01-14 00:00</t>
        </r>
      </text>
    </comment>
    <comment ref="C383" authorId="0" shapeId="0">
      <text>
        <r>
          <rPr>
            <sz val="10"/>
            <rFont val="Arial"/>
            <family val="2"/>
          </rPr>
          <t>4.695,82
31-12-07 23:45 - 01-01-09 00:00</t>
        </r>
      </text>
    </comment>
    <comment ref="D383" authorId="0" shapeId="0">
      <text>
        <r>
          <rPr>
            <sz val="10"/>
            <rFont val="Arial"/>
            <family val="2"/>
          </rPr>
          <t>4.427,97
31-12-08 23:45 - 01-01-10 00:00</t>
        </r>
      </text>
    </comment>
    <comment ref="E383" authorId="0" shapeId="0">
      <text>
        <r>
          <rPr>
            <sz val="10"/>
            <rFont val="Arial"/>
            <family val="2"/>
          </rPr>
          <t>3.913,21
31-12-09 23:45 - 01-01-11 00:00</t>
        </r>
      </text>
    </comment>
    <comment ref="F383" authorId="0" shapeId="0">
      <text>
        <r>
          <rPr>
            <sz val="10"/>
            <rFont val="Arial"/>
            <family val="2"/>
          </rPr>
          <t>2.519,42
31-12-10 23:45 - 01-01-12 00:00</t>
        </r>
      </text>
    </comment>
    <comment ref="G383" authorId="0" shapeId="0">
      <text>
        <r>
          <rPr>
            <sz val="10"/>
            <rFont val="Arial"/>
            <family val="2"/>
          </rPr>
          <t>2.606,03
31-12-11 23:45 - 01-01-13 00:00</t>
        </r>
      </text>
    </comment>
    <comment ref="H383" authorId="0" shapeId="0">
      <text>
        <r>
          <rPr>
            <sz val="10"/>
            <rFont val="Arial"/>
            <family val="2"/>
          </rPr>
          <t>2.543,66
31-12-12 23:45 - 01-01-14 00:00</t>
        </r>
      </text>
    </comment>
    <comment ref="C384" authorId="0" shapeId="0">
      <text>
        <r>
          <rPr>
            <sz val="10"/>
            <rFont val="Arial"/>
            <family val="2"/>
          </rPr>
          <t>10.786,00 !
14-02-08 00:00 - 01-01-09 00:00</t>
        </r>
      </text>
    </comment>
    <comment ref="D384" authorId="0" shapeId="0">
      <text>
        <r>
          <rPr>
            <sz val="10"/>
            <rFont val="Arial"/>
            <family val="2"/>
          </rPr>
          <t>12.290,22
31-12-08 23:45 - 01-01-10 00:00</t>
        </r>
      </text>
    </comment>
    <comment ref="E384" authorId="0" shapeId="0">
      <text>
        <r>
          <rPr>
            <sz val="10"/>
            <rFont val="Arial"/>
            <family val="2"/>
          </rPr>
          <t>10.793,46
31-12-09 23:45 - 01-01-11 00:00</t>
        </r>
      </text>
    </comment>
    <comment ref="F384" authorId="0" shapeId="0">
      <text>
        <r>
          <rPr>
            <sz val="10"/>
            <rFont val="Arial"/>
            <family val="2"/>
          </rPr>
          <t>9.598,59
31-12-10 23:45 - 01-01-12 00:00</t>
        </r>
      </text>
    </comment>
    <comment ref="G384" authorId="0" shapeId="0">
      <text>
        <r>
          <rPr>
            <sz val="10"/>
            <rFont val="Arial"/>
            <family val="2"/>
          </rPr>
          <t>9.306,22
31-12-11 23:45 - 01-01-13 00:00</t>
        </r>
      </text>
    </comment>
    <comment ref="H384" authorId="0" shapeId="0">
      <text>
        <r>
          <rPr>
            <sz val="10"/>
            <rFont val="Arial"/>
            <family val="2"/>
          </rPr>
          <t>9.236,06
31-12-12 23:45 - 01-01-14 00:00</t>
        </r>
      </text>
    </comment>
    <comment ref="I385" authorId="1" shapeId="0">
      <text>
        <r>
          <rPr>
            <b/>
            <sz val="9"/>
            <color indexed="81"/>
            <rFont val="Tahoma"/>
            <family val="2"/>
          </rPr>
          <t>Grete Feldbech Kjeldsen:</t>
        </r>
        <r>
          <rPr>
            <sz val="9"/>
            <color indexed="81"/>
            <rFont val="Tahoma"/>
            <family val="2"/>
          </rPr>
          <t xml:space="preserve">
Signalanlæg 2014 er JBC's udtræk fra EnergyKey den 9. sep. 2015. 
Mangler FA-pris inst.nr.?</t>
        </r>
      </text>
    </comment>
  </commentList>
</comments>
</file>

<file path=xl/comments6.xml><?xml version="1.0" encoding="utf-8"?>
<comments xmlns="http://schemas.openxmlformats.org/spreadsheetml/2006/main">
  <authors>
    <author>Grete Feldbech Kjeldsen</author>
  </authors>
  <commentList>
    <comment ref="H6" authorId="0" shapeId="0">
      <text>
        <r>
          <rPr>
            <b/>
            <sz val="9"/>
            <color indexed="81"/>
            <rFont val="Tahoma"/>
            <family val="2"/>
          </rPr>
          <t>Grete Feldbech Kjeldsen:</t>
        </r>
        <r>
          <rPr>
            <sz val="9"/>
            <color indexed="81"/>
            <rFont val="Tahoma"/>
            <family val="2"/>
          </rPr>
          <t xml:space="preserve">
Burde vel have været 0,84</t>
        </r>
        <r>
          <rPr>
            <b/>
            <sz val="9"/>
            <color indexed="81"/>
            <rFont val="Tahoma"/>
            <family val="2"/>
          </rPr>
          <t>4</t>
        </r>
        <r>
          <rPr>
            <sz val="9"/>
            <color indexed="81"/>
            <rFont val="Tahoma"/>
            <family val="2"/>
          </rPr>
          <t>177015</t>
        </r>
        <r>
          <rPr>
            <b/>
            <sz val="9"/>
            <color indexed="81"/>
            <rFont val="Tahoma"/>
            <family val="2"/>
          </rPr>
          <t>3</t>
        </r>
        <r>
          <rPr>
            <sz val="9"/>
            <color indexed="81"/>
            <rFont val="Tahoma"/>
            <family val="2"/>
          </rPr>
          <t>. Ikke at det betyder ret meget.</t>
        </r>
      </text>
    </comment>
    <comment ref="K19" authorId="0" shapeId="0">
      <text>
        <r>
          <rPr>
            <b/>
            <sz val="9"/>
            <color indexed="81"/>
            <rFont val="Tahoma"/>
            <family val="2"/>
          </rPr>
          <t>Grete Feldbech Kjeldsen:</t>
        </r>
        <r>
          <rPr>
            <sz val="9"/>
            <color indexed="81"/>
            <rFont val="Tahoma"/>
            <family val="2"/>
          </rPr>
          <t xml:space="preserve">
08.09.2015: Skulle have været 164. Rettes ikke, ej heller i EnergyKey.</t>
        </r>
      </text>
    </comment>
    <comment ref="G24" authorId="0" shapeId="0">
      <text>
        <r>
          <rPr>
            <b/>
            <sz val="9"/>
            <color indexed="81"/>
            <rFont val="Tahoma"/>
            <family val="2"/>
          </rPr>
          <t>Grete Feldbech Kjeldsen:</t>
        </r>
        <r>
          <rPr>
            <sz val="9"/>
            <color indexed="81"/>
            <rFont val="Tahoma"/>
            <family val="2"/>
          </rPr>
          <t xml:space="preserve">
08.09.2015: Burde være 69 som i EnergyKey. Har valgt ikke at rette det.</t>
        </r>
      </text>
    </comment>
  </commentList>
</comments>
</file>

<file path=xl/comments7.xml><?xml version="1.0" encoding="utf-8"?>
<comments xmlns="http://schemas.openxmlformats.org/spreadsheetml/2006/main">
  <authors>
    <author>piac</author>
    <author>Grete Feldbech Kjeldsen</author>
  </authors>
  <commentList>
    <comment ref="AH4" authorId="0" shapeId="0">
      <text>
        <r>
          <rPr>
            <b/>
            <sz val="8"/>
            <color indexed="81"/>
            <rFont val="Tahoma"/>
            <family val="2"/>
          </rPr>
          <t>piac:</t>
        </r>
        <r>
          <rPr>
            <sz val="8"/>
            <color indexed="81"/>
            <rFont val="Tahoma"/>
            <family val="2"/>
          </rPr>
          <t xml:space="preserve">
Oxidationsfaktor er indregnet.</t>
        </r>
      </text>
    </comment>
    <comment ref="K27" authorId="1" shapeId="0">
      <text>
        <r>
          <rPr>
            <b/>
            <sz val="9"/>
            <color indexed="81"/>
            <rFont val="Tahoma"/>
            <family val="2"/>
          </rPr>
          <t>Grete Feldbech Kjeldsen:</t>
        </r>
        <r>
          <rPr>
            <sz val="9"/>
            <color indexed="81"/>
            <rFont val="Tahoma"/>
            <family val="2"/>
          </rPr>
          <t xml:space="preserve">
Kilde: ENS, Standardfaktorer for 2014.</t>
        </r>
      </text>
    </comment>
    <comment ref="W27" authorId="0" shapeId="0">
      <text>
        <r>
          <rPr>
            <b/>
            <sz val="8"/>
            <color indexed="81"/>
            <rFont val="Tahoma"/>
            <family val="2"/>
          </rPr>
          <t>piac:</t>
        </r>
        <r>
          <rPr>
            <sz val="8"/>
            <color indexed="81"/>
            <rFont val="Tahoma"/>
            <family val="2"/>
          </rPr>
          <t xml:space="preserve">
Sjælland </t>
        </r>
      </text>
    </comment>
    <comment ref="X27" authorId="0" shapeId="0">
      <text>
        <r>
          <rPr>
            <b/>
            <sz val="8"/>
            <color indexed="81"/>
            <rFont val="Tahoma"/>
            <family val="2"/>
          </rPr>
          <t>piac:</t>
        </r>
        <r>
          <rPr>
            <sz val="8"/>
            <color indexed="81"/>
            <rFont val="Tahoma"/>
            <family val="2"/>
          </rPr>
          <t xml:space="preserve">
Jylland og Fyen</t>
        </r>
      </text>
    </comment>
    <comment ref="K28" authorId="1" shapeId="0">
      <text>
        <r>
          <rPr>
            <b/>
            <sz val="9"/>
            <color indexed="81"/>
            <rFont val="Tahoma"/>
            <family val="2"/>
          </rPr>
          <t>Grete Feldbech Kjeldsen:</t>
        </r>
        <r>
          <rPr>
            <sz val="9"/>
            <color indexed="81"/>
            <rFont val="Tahoma"/>
            <family val="2"/>
          </rPr>
          <t xml:space="preserve">
Kilde: www.energinet.dk, miljødeklaration, Drivhusgasser i alt (CO2-ækvivalenter).
</t>
        </r>
      </text>
    </comment>
    <comment ref="V29" authorId="0" shapeId="0">
      <text>
        <r>
          <rPr>
            <b/>
            <sz val="8"/>
            <color indexed="81"/>
            <rFont val="Tahoma"/>
            <family val="2"/>
          </rPr>
          <t>piac:</t>
        </r>
        <r>
          <rPr>
            <sz val="8"/>
            <color indexed="81"/>
            <rFont val="Tahoma"/>
            <family val="2"/>
          </rPr>
          <t xml:space="preserve">
Incl. Methan og N</t>
        </r>
        <r>
          <rPr>
            <vertAlign val="subscript"/>
            <sz val="8"/>
            <color indexed="81"/>
            <rFont val="Tahoma"/>
            <family val="2"/>
          </rPr>
          <t>2</t>
        </r>
        <r>
          <rPr>
            <sz val="8"/>
            <color indexed="81"/>
            <rFont val="Tahoma"/>
            <family val="2"/>
          </rPr>
          <t>O (lattergas)</t>
        </r>
      </text>
    </comment>
    <comment ref="Y29" authorId="0" shapeId="0">
      <text>
        <r>
          <rPr>
            <b/>
            <sz val="8"/>
            <color indexed="81"/>
            <rFont val="Tahoma"/>
            <family val="2"/>
          </rPr>
          <t>piac:</t>
        </r>
        <r>
          <rPr>
            <sz val="8"/>
            <color indexed="81"/>
            <rFont val="Tahoma"/>
            <family val="2"/>
          </rPr>
          <t xml:space="preserve">
Incl. Methan og N</t>
        </r>
        <r>
          <rPr>
            <vertAlign val="subscript"/>
            <sz val="8"/>
            <color indexed="81"/>
            <rFont val="Tahoma"/>
            <family val="2"/>
          </rPr>
          <t>2</t>
        </r>
        <r>
          <rPr>
            <sz val="8"/>
            <color indexed="81"/>
            <rFont val="Tahoma"/>
            <family val="2"/>
          </rPr>
          <t>O (lattergas)</t>
        </r>
      </text>
    </comment>
    <comment ref="AB29" authorId="0" shapeId="0">
      <text>
        <r>
          <rPr>
            <b/>
            <sz val="8"/>
            <color indexed="81"/>
            <rFont val="Tahoma"/>
            <family val="2"/>
          </rPr>
          <t>piac:</t>
        </r>
        <r>
          <rPr>
            <sz val="8"/>
            <color indexed="81"/>
            <rFont val="Tahoma"/>
            <family val="2"/>
          </rPr>
          <t xml:space="preserve">
Incl. Methan og N</t>
        </r>
        <r>
          <rPr>
            <vertAlign val="subscript"/>
            <sz val="8"/>
            <color indexed="81"/>
            <rFont val="Tahoma"/>
            <family val="2"/>
          </rPr>
          <t>2</t>
        </r>
        <r>
          <rPr>
            <sz val="8"/>
            <color indexed="81"/>
            <rFont val="Tahoma"/>
            <family val="2"/>
          </rPr>
          <t>O (lattergas)</t>
        </r>
      </text>
    </comment>
    <comment ref="AE29" authorId="0" shapeId="0">
      <text>
        <r>
          <rPr>
            <b/>
            <sz val="8"/>
            <color indexed="81"/>
            <rFont val="Tahoma"/>
            <family val="2"/>
          </rPr>
          <t>piac:</t>
        </r>
        <r>
          <rPr>
            <sz val="8"/>
            <color indexed="81"/>
            <rFont val="Tahoma"/>
            <family val="2"/>
          </rPr>
          <t xml:space="preserve">
Incl. Methan og N</t>
        </r>
        <r>
          <rPr>
            <vertAlign val="subscript"/>
            <sz val="8"/>
            <color indexed="81"/>
            <rFont val="Tahoma"/>
            <family val="2"/>
          </rPr>
          <t>2</t>
        </r>
        <r>
          <rPr>
            <sz val="8"/>
            <color indexed="81"/>
            <rFont val="Tahoma"/>
            <family val="2"/>
          </rPr>
          <t>O (lattergas)</t>
        </r>
      </text>
    </comment>
  </commentList>
</comments>
</file>

<file path=xl/comments8.xml><?xml version="1.0" encoding="utf-8"?>
<comments xmlns="http://schemas.openxmlformats.org/spreadsheetml/2006/main">
  <authors>
    <author>Grete Feldbech Kjeldsen</author>
  </authors>
  <commentList>
    <comment ref="C9" authorId="0" shapeId="0">
      <text>
        <r>
          <rPr>
            <b/>
            <sz val="9"/>
            <color indexed="81"/>
            <rFont val="Tahoma"/>
            <family val="2"/>
          </rPr>
          <t>Grete Feldbech Kjeldsen:</t>
        </r>
        <r>
          <rPr>
            <sz val="9"/>
            <color indexed="81"/>
            <rFont val="Tahoma"/>
            <family val="2"/>
          </rPr>
          <t xml:space="preserve">
Oprindelig værdi 0,59. Ændret til 0 % idet summen af de afrundede værdier giver 101 %.</t>
        </r>
      </text>
    </comment>
  </commentList>
</comments>
</file>

<file path=xl/sharedStrings.xml><?xml version="1.0" encoding="utf-8"?>
<sst xmlns="http://schemas.openxmlformats.org/spreadsheetml/2006/main" count="5562" uniqueCount="2256">
  <si>
    <t>Kettingvej 5</t>
  </si>
  <si>
    <t>Peblingestien 2</t>
  </si>
  <si>
    <t>Ved Skellet 66</t>
  </si>
  <si>
    <t>Porsgrunngade 4</t>
  </si>
  <si>
    <t>Engelshøjgade 1</t>
  </si>
  <si>
    <t>Skovvej 16</t>
  </si>
  <si>
    <t>Brorsonsvej 1A</t>
  </si>
  <si>
    <t>Brorsonsvej 1</t>
  </si>
  <si>
    <t>Asylvej 1</t>
  </si>
  <si>
    <t>Nørrebro 1</t>
  </si>
  <si>
    <t>Ringridervej 13</t>
  </si>
  <si>
    <t>Ringridervej 30</t>
  </si>
  <si>
    <t>Kærvej 17</t>
  </si>
  <si>
    <t>Kærvej 48</t>
  </si>
  <si>
    <t>Skovvej 4</t>
  </si>
  <si>
    <t>Løngang 1</t>
  </si>
  <si>
    <t>Kær Bygade 19</t>
  </si>
  <si>
    <t>Parkgade 54</t>
  </si>
  <si>
    <t>Gammeldam 2</t>
  </si>
  <si>
    <t>Gammel Aabenraavej 22</t>
  </si>
  <si>
    <t>Ravnsbjergvej 12</t>
  </si>
  <si>
    <t>Nejsvej 19</t>
  </si>
  <si>
    <t>Bygaden 32</t>
  </si>
  <si>
    <t>Bækvej</t>
  </si>
  <si>
    <t>Ulsnæs 21</t>
  </si>
  <si>
    <t>Stadionvej 8</t>
  </si>
  <si>
    <t>Industrivej 1</t>
  </si>
  <si>
    <t>Sandmarken 3</t>
  </si>
  <si>
    <t>Allegade 4</t>
  </si>
  <si>
    <t>Rosenvej 41</t>
  </si>
  <si>
    <t>Nørretoft 8</t>
  </si>
  <si>
    <t>Dybbøl Bygade 25</t>
  </si>
  <si>
    <t>Dybbølsten 29</t>
  </si>
  <si>
    <t>Primulavej 2</t>
  </si>
  <si>
    <t>Gyden 94</t>
  </si>
  <si>
    <t>Fejøvej 15</t>
  </si>
  <si>
    <t>Ryttervej 1</t>
  </si>
  <si>
    <t>Buskmosevej 2</t>
  </si>
  <si>
    <t>Håndværkervej 5</t>
  </si>
  <si>
    <t>Midtborrevej 2</t>
  </si>
  <si>
    <t>Avnbølvej 12</t>
  </si>
  <si>
    <t>Dybbøl Bygade 52 A</t>
  </si>
  <si>
    <t>Damvej 3</t>
  </si>
  <si>
    <t>Stjernevej 63</t>
  </si>
  <si>
    <t>Bygaden</t>
  </si>
  <si>
    <t>Palmose 12</t>
  </si>
  <si>
    <t>Kegnæsvej 12</t>
  </si>
  <si>
    <t>Skolevej 12</t>
  </si>
  <si>
    <t>Bakkensbro 8</t>
  </si>
  <si>
    <t>Bakkensbro 6</t>
  </si>
  <si>
    <t>Vestergade 14</t>
  </si>
  <si>
    <t>Skovvej</t>
  </si>
  <si>
    <t>Hørup Bygade 14</t>
  </si>
  <si>
    <t>Notmark 46</t>
  </si>
  <si>
    <t>Avntoftvej 10</t>
  </si>
  <si>
    <t>Kløvermarken</t>
  </si>
  <si>
    <t>Nederbyvej 159</t>
  </si>
  <si>
    <t>Ulbjerggade 29</t>
  </si>
  <si>
    <t>Løjtertoft 32</t>
  </si>
  <si>
    <t>Storegade 20</t>
  </si>
  <si>
    <t>Kettingvej 3</t>
  </si>
  <si>
    <t>Mejerivej 13</t>
  </si>
  <si>
    <t>Storegade 33</t>
  </si>
  <si>
    <t>Slotsbakken 10</t>
  </si>
  <si>
    <t>Torvet 8</t>
  </si>
  <si>
    <t>Skolevænget 4</t>
  </si>
  <si>
    <t>Lupinvej 4</t>
  </si>
  <si>
    <t>Mosevej</t>
  </si>
  <si>
    <t>Skolevej 8</t>
  </si>
  <si>
    <t>Egetoftevej 4</t>
  </si>
  <si>
    <t>Huholt 13</t>
  </si>
  <si>
    <t>Egebjergvej 4</t>
  </si>
  <si>
    <t>Tandsbjerg 10</t>
  </si>
  <si>
    <t>Kongevej 35</t>
  </si>
  <si>
    <t>Damgade 5</t>
  </si>
  <si>
    <t>Bosager 4</t>
  </si>
  <si>
    <t>Mads Clausens Vej 13</t>
  </si>
  <si>
    <t>Ahlefeldvej 4</t>
  </si>
  <si>
    <t>Mågevænget 10</t>
  </si>
  <si>
    <t>Løjtertoft 7</t>
  </si>
  <si>
    <t>Gammel Aabenraavej 20</t>
  </si>
  <si>
    <t>Søndervang 4</t>
  </si>
  <si>
    <t>Flintholmvej 4</t>
  </si>
  <si>
    <t>Gyden 96</t>
  </si>
  <si>
    <t>Skolevej 21</t>
  </si>
  <si>
    <t>Kettingvej 24</t>
  </si>
  <si>
    <t>Lysabildgade 2</t>
  </si>
  <si>
    <t>Kaplenivej 3</t>
  </si>
  <si>
    <t>Skovgade 13</t>
  </si>
  <si>
    <t>Sønderborg Kommune</t>
  </si>
  <si>
    <t/>
  </si>
  <si>
    <t>Børnehaven</t>
  </si>
  <si>
    <t>Gråsten Plejecenter</t>
  </si>
  <si>
    <t>Gråsten Skole</t>
  </si>
  <si>
    <t>Børnegården Mågevænget</t>
  </si>
  <si>
    <t>Børnehaven Parken</t>
  </si>
  <si>
    <t>Børnehaven Rådyrvej</t>
  </si>
  <si>
    <t>Sønderskov-Skolen</t>
  </si>
  <si>
    <t>Tandsbjerg Plejehjem</t>
  </si>
  <si>
    <t>Ulkebøl Børnehave</t>
  </si>
  <si>
    <t>Ulkebøl Skole</t>
  </si>
  <si>
    <t>Skolevej</t>
  </si>
  <si>
    <t>Havnbjerg Skole</t>
  </si>
  <si>
    <t>Kernehuset</t>
  </si>
  <si>
    <t>Lilleskovens Børnehave</t>
  </si>
  <si>
    <t>Børnehave</t>
  </si>
  <si>
    <t>Klub Svellebo</t>
  </si>
  <si>
    <t>Rinkenæs Skole</t>
  </si>
  <si>
    <t>Egernsund Skole</t>
  </si>
  <si>
    <t>Ullerup Børnegård</t>
  </si>
  <si>
    <t>Huholt Skole</t>
  </si>
  <si>
    <t>Nybøl Børnehus</t>
  </si>
  <si>
    <t>Bro Børnehus</t>
  </si>
  <si>
    <t>Fynshav Børnehave</t>
  </si>
  <si>
    <t>Bygadens Børnegård</t>
  </si>
  <si>
    <t>Kløverlykke Børnehus</t>
  </si>
  <si>
    <t>Tandslet Børnehave</t>
  </si>
  <si>
    <t>Fryndesholmskolen</t>
  </si>
  <si>
    <t>Nordborg</t>
  </si>
  <si>
    <t>Sønderborg</t>
  </si>
  <si>
    <t>Sydals</t>
  </si>
  <si>
    <t>Holm Sogneforening</t>
  </si>
  <si>
    <t>Slotsalle 10</t>
  </si>
  <si>
    <t>Bjerggade 11</t>
  </si>
  <si>
    <t>Rådhustorvet 7</t>
  </si>
  <si>
    <t>Kettingvej 1</t>
  </si>
  <si>
    <t>Svinget 4</t>
  </si>
  <si>
    <t>Langgade 22</t>
  </si>
  <si>
    <t>B.S.Ingemanns vej 3</t>
  </si>
  <si>
    <t>Bosager Bofællesskab</t>
  </si>
  <si>
    <t>Højløkke Bofællesskab</t>
  </si>
  <si>
    <t>Kærlykke Bofællesskab</t>
  </si>
  <si>
    <t>Flintholm Bofællesskab</t>
  </si>
  <si>
    <t>Caroline Amalie Gården</t>
  </si>
  <si>
    <t>Dalsmark Plejecenter</t>
  </si>
  <si>
    <t>Dalsmark 5, Rinkenæs</t>
  </si>
  <si>
    <t>Guderup Plejecenter</t>
  </si>
  <si>
    <t>Parkvej 20, Guderup</t>
  </si>
  <si>
    <t>Dybbøl Plejecenter</t>
  </si>
  <si>
    <t>Gammel Åbenråvej 24</t>
  </si>
  <si>
    <t>Mølleparken Plejecenter</t>
  </si>
  <si>
    <t>Tandsbjerg Plejecenter</t>
  </si>
  <si>
    <t>Ulkebøl Plejecenter</t>
  </si>
  <si>
    <t>Sundeved Plejecenter</t>
  </si>
  <si>
    <t>Katforte 20, Nybøl</t>
  </si>
  <si>
    <t>Sydals Plejecenter</t>
  </si>
  <si>
    <t>Hørup bygade 44</t>
  </si>
  <si>
    <t>Tangshave Bo- og Aktivitetscenter</t>
  </si>
  <si>
    <t>Tangshave 1</t>
  </si>
  <si>
    <t>Aktivitetscentret Mjang</t>
  </si>
  <si>
    <t>Mjangvej 16, Kirke Hørup</t>
  </si>
  <si>
    <t>Erhvervsskolen. Alssund Børne- og Ungdomscenter, mail sendt med målernumre</t>
  </si>
  <si>
    <t>Borgmester Andersens Vej 26</t>
  </si>
  <si>
    <t>Alssundværkstedet</t>
  </si>
  <si>
    <t>Bosager 2</t>
  </si>
  <si>
    <t>Brohaven, Bosager 8(jordvarme, så ingen varmetal)</t>
  </si>
  <si>
    <t>Bosager 8</t>
  </si>
  <si>
    <t>Hjemmeplejen Distrikt Nordals(ingen historiske tal)</t>
  </si>
  <si>
    <t>Nørreled 29+31</t>
  </si>
  <si>
    <t>Misbrugscenter(har ingen historiske tal)</t>
  </si>
  <si>
    <t>Naturværkstedet</t>
  </si>
  <si>
    <t>Bækvej 10, Sjellerup</t>
  </si>
  <si>
    <t>Rendbjerghjemmet</t>
  </si>
  <si>
    <t>Sønderborg Lænken</t>
  </si>
  <si>
    <t>Tandklinik, Augustenborg</t>
  </si>
  <si>
    <t>Tandklinik, Gråsten</t>
  </si>
  <si>
    <t>Værkstedet Søndervang</t>
  </si>
  <si>
    <t xml:space="preserve">Stenager 9 </t>
  </si>
  <si>
    <t>Værkstedet Østerlund</t>
  </si>
  <si>
    <t>Palævej 11</t>
  </si>
  <si>
    <t>Ahlmannsparken - hal fra 1980 (Gråsten fjernvarme)</t>
  </si>
  <si>
    <t>Broager Idrætscenter</t>
  </si>
  <si>
    <t>Nejs Møllevej 15</t>
  </si>
  <si>
    <t>Kløvermark-Hallen</t>
  </si>
  <si>
    <t>SFS-Hallen</t>
  </si>
  <si>
    <t>Borgm. Andersens Vej 100</t>
  </si>
  <si>
    <t>Kærvej Stadion og Klubhus</t>
  </si>
  <si>
    <t>Nordborg Ridehal</t>
  </si>
  <si>
    <t>Adsbøl Klubhus</t>
  </si>
  <si>
    <t>Kobberholmvej 15</t>
  </si>
  <si>
    <t>Aktivitetscenter, Guderup</t>
  </si>
  <si>
    <t>Gammel Guderup 31, Guderup</t>
  </si>
  <si>
    <t>Alsingergården</t>
  </si>
  <si>
    <t>Bygaden 16 B</t>
  </si>
  <si>
    <t>Diverse klubber (gl. kontorbygn.)</t>
  </si>
  <si>
    <t>Dybbøl forsamlingshus, Omklædningsrum</t>
  </si>
  <si>
    <t>Hørtoftvej 19A</t>
  </si>
  <si>
    <t>Foreningshus</t>
  </si>
  <si>
    <t>Piledamsvej 8, Lunden/Ha</t>
  </si>
  <si>
    <t>Færgevej 68 - 70, Hardeshøj</t>
  </si>
  <si>
    <t>Gl.skole Egernsund</t>
  </si>
  <si>
    <t>Gråsten Boldklub Klubhus</t>
  </si>
  <si>
    <t>Møllegade 60, Holm</t>
  </si>
  <si>
    <t>Idrætsplads Skelde</t>
  </si>
  <si>
    <t>Midtballe 1A</t>
  </si>
  <si>
    <t>Knøs Gaard</t>
  </si>
  <si>
    <t>Vestervej 1-3</t>
  </si>
  <si>
    <t>Kunstskolen</t>
  </si>
  <si>
    <t>Lokalhistorisk Arkiv og Boliger, Broager</t>
  </si>
  <si>
    <t>Lokalhistorisk Arkiv, Augustenborg</t>
  </si>
  <si>
    <t>Lokalhistorisk Arkiv, Nordborg</t>
  </si>
  <si>
    <t>Lokalhistorisk Arkiv, Sønderborg</t>
  </si>
  <si>
    <t>Musikhuset</t>
  </si>
  <si>
    <t>Nordborg Bibliotek</t>
  </si>
  <si>
    <t>Nordborghus</t>
  </si>
  <si>
    <t>Søvænget 7, Nordborg</t>
  </si>
  <si>
    <t>Notmark gl. skole</t>
  </si>
  <si>
    <t>Reimer skolen</t>
  </si>
  <si>
    <t>Kirke Allé 9</t>
  </si>
  <si>
    <t>Riecks Stensamling</t>
  </si>
  <si>
    <t>Stadion og Klubhus</t>
  </si>
  <si>
    <t>Steensgaard</t>
  </si>
  <si>
    <t>Stevning Kulturhus</t>
  </si>
  <si>
    <t>Sandvej 19, Svenstrup</t>
  </si>
  <si>
    <t>Sundeved bibliotek, vand nr. 9</t>
  </si>
  <si>
    <t>Sønderborg Bibliotek</t>
  </si>
  <si>
    <t>Kongevej 19</t>
  </si>
  <si>
    <t>Sønderborg Hus</t>
  </si>
  <si>
    <t>Turist- og erhvervskontor</t>
  </si>
  <si>
    <t>E Kleinbahn</t>
  </si>
  <si>
    <t>Okksbølvej 15</t>
  </si>
  <si>
    <t>10'eren(en del af skolen)</t>
  </si>
  <si>
    <t>B.S.Ingemanns Vej 1</t>
  </si>
  <si>
    <t>Ahlmann-Skolen</t>
  </si>
  <si>
    <t>Augustenborg skole</t>
  </si>
  <si>
    <t>Broager Skole + Nejsvej 19, 19A, 21</t>
  </si>
  <si>
    <t>Dybbøl-Skolen</t>
  </si>
  <si>
    <t>Degnevænget 2 2 målere</t>
  </si>
  <si>
    <t>Skolevej 4, Havnbjerg</t>
  </si>
  <si>
    <t>Humlehøj-Skolen</t>
  </si>
  <si>
    <t>Stråbjergvej 1 (Nørrekobbel 50)</t>
  </si>
  <si>
    <t>Hørup centralskole</t>
  </si>
  <si>
    <t>Grundtvigs alle 150 (Kløvermarken 1</t>
  </si>
  <si>
    <t>Lysabild skole</t>
  </si>
  <si>
    <t>Nordborg Skole</t>
  </si>
  <si>
    <t>Nybøl skole</t>
  </si>
  <si>
    <t>Nydam skolen</t>
  </si>
  <si>
    <t>Skolegade 21-23, Guderup</t>
  </si>
  <si>
    <t>Stenvej 10, Rinkenæs</t>
  </si>
  <si>
    <t>Ulkebøl-Skolen</t>
  </si>
  <si>
    <t>Asserballe Børnehus</t>
  </si>
  <si>
    <t>Stavensbølgade, 66, Bro</t>
  </si>
  <si>
    <t>Bonderosevej, Hørup 1</t>
  </si>
  <si>
    <t>Børnebyen Havnbjerg (Kastaniehuset)</t>
  </si>
  <si>
    <t>Piledamsvej 4-4C Havnbjerg(rod i numrene)</t>
  </si>
  <si>
    <t>Børnebyen Havnbjerg (Kernehuset)</t>
  </si>
  <si>
    <t xml:space="preserve">Piledamsvej 4C , Havnbjerg </t>
  </si>
  <si>
    <t>Børnegården Nejs</t>
  </si>
  <si>
    <t>Drosselvænget 1,Broager</t>
  </si>
  <si>
    <t>Børnehaven Alssund</t>
  </si>
  <si>
    <t>Børnehaven Augusta</t>
  </si>
  <si>
    <t>Børnehaven Engelshøj</t>
  </si>
  <si>
    <t>Børnehaven Himmelblå</t>
  </si>
  <si>
    <t>Nejsvej 21, Broager</t>
  </si>
  <si>
    <t xml:space="preserve">Børnehuset Rinkenæs </t>
  </si>
  <si>
    <t>Stenvej 28, Rinkenæs</t>
  </si>
  <si>
    <t>Rådyrvej ,Ulkebøl 1</t>
  </si>
  <si>
    <t>Sommervej 17, Guderup</t>
  </si>
  <si>
    <t>Børnehaven Toften</t>
  </si>
  <si>
    <t>Børnehuset Tangsmose</t>
  </si>
  <si>
    <t>Tangsmose 2, Hørup</t>
  </si>
  <si>
    <t>Guderup Børnehave</t>
  </si>
  <si>
    <t>Flintevænget , Guderup 67</t>
  </si>
  <si>
    <t>Hjortspring Børnehus</t>
  </si>
  <si>
    <t>Humle-Tumle (Gamle Ringbakken)Vi bruger de gamle tal fra Ringbakken</t>
  </si>
  <si>
    <t>Idrætsbørnegården Skratmose</t>
  </si>
  <si>
    <t>Friheds Alle 45 A</t>
  </si>
  <si>
    <t>Kløverhusene</t>
  </si>
  <si>
    <t>Kløverlykke Hørup 31</t>
  </si>
  <si>
    <t>Kulturbørnehaven Pøl</t>
  </si>
  <si>
    <t>Mads Clausens Vej , Nordborg 103</t>
  </si>
  <si>
    <t>Nydam Børnehus</t>
  </si>
  <si>
    <t>Skolevej 19B</t>
  </si>
  <si>
    <t>Nordborg Børnehave</t>
  </si>
  <si>
    <t>Spirevippen (Børnegården Mågevænget)</t>
  </si>
  <si>
    <t>Mågevænget 14, Ulkebøl</t>
  </si>
  <si>
    <t>Spirevippen (Ulkebøl Børnehave)</t>
  </si>
  <si>
    <t>Agtoftsvej 18, Ulkebøl</t>
  </si>
  <si>
    <t>Tandsbusk ,Tandslet 2</t>
  </si>
  <si>
    <t>Tumleby</t>
  </si>
  <si>
    <t>Vindsuset (Tidl. Bulderby)</t>
  </si>
  <si>
    <t>Skovvej 2 B+C</t>
  </si>
  <si>
    <t>Klub Kærvej</t>
  </si>
  <si>
    <t>SFO, Mariegård</t>
  </si>
  <si>
    <t xml:space="preserve">SFO, Palmose </t>
  </si>
  <si>
    <t>Ungdomsskole, Augustenborg</t>
  </si>
  <si>
    <t>Ungdomsskole, Fynshav, hører måske til skolen</t>
  </si>
  <si>
    <t>Brandstation, Augustenborg</t>
  </si>
  <si>
    <t>Brand og Redning, Sønderborg 44517429</t>
  </si>
  <si>
    <t>Vestermark 10</t>
  </si>
  <si>
    <t>Brandstation, Avnbøl</t>
  </si>
  <si>
    <t>Brandstation, Broager</t>
  </si>
  <si>
    <t>Nejsvej 13A</t>
  </si>
  <si>
    <t>Brandstation, Broballe</t>
  </si>
  <si>
    <t>Spangsmosevej 33</t>
  </si>
  <si>
    <t>Brandstation, Egernsund</t>
  </si>
  <si>
    <t>Brandstation, Gråsten</t>
  </si>
  <si>
    <t>A.D. Jørgensgade 12</t>
  </si>
  <si>
    <t>Brandstation, Guderup (Busstop)</t>
  </si>
  <si>
    <t>Mosevej 1A, Guderup</t>
  </si>
  <si>
    <t>Brandstation, Havnbjerg</t>
  </si>
  <si>
    <t>Vestervej 3B, Havnbjerg</t>
  </si>
  <si>
    <t>Brandstation, Hørup</t>
  </si>
  <si>
    <t>Brandstation, Lysabild</t>
  </si>
  <si>
    <t>Brandstation, Nordborg 4459972</t>
  </si>
  <si>
    <t>Brandstation, Svenstrup</t>
  </si>
  <si>
    <t>Nordborgvej 38, Svenstrup</t>
  </si>
  <si>
    <t>Brandstation, V. Sottrup</t>
  </si>
  <si>
    <t>Anneks til Sønderborg Rådhus</t>
  </si>
  <si>
    <t>Kommunal administration</t>
  </si>
  <si>
    <t>Rådhuset Sundeved</t>
  </si>
  <si>
    <t>Rådhuset, Nordborg</t>
  </si>
  <si>
    <t>Rådhuset, Sønderborg</t>
  </si>
  <si>
    <t xml:space="preserve">Rådhustorvet 10  </t>
  </si>
  <si>
    <t>Depot i Sønderborg, østager</t>
  </si>
  <si>
    <t>Østager 1</t>
  </si>
  <si>
    <t>Egetofte Naturskole</t>
  </si>
  <si>
    <t>Nordborg gamle Plejehjem</t>
  </si>
  <si>
    <t>Østerhaven 2</t>
  </si>
  <si>
    <t>Nordals Naturskole</t>
  </si>
  <si>
    <t>Nørrebro (Gule byg. ved havnen) + offentligt toilet</t>
  </si>
  <si>
    <t>Reparationsholdet - systue (elvarme)</t>
  </si>
  <si>
    <t>Serviceafdeling, Broager</t>
  </si>
  <si>
    <t>Sønderskovskolen</t>
  </si>
  <si>
    <t>Gyden  98</t>
  </si>
  <si>
    <t>Dybbølsten Børnehave</t>
  </si>
  <si>
    <t>Børnehuset Goethesgade</t>
  </si>
  <si>
    <t>Materialegården</t>
  </si>
  <si>
    <t>Broager børnehave</t>
  </si>
  <si>
    <t>Arnkilgade 12</t>
  </si>
  <si>
    <t>Den Tyske børnehave Arnkilgade</t>
  </si>
  <si>
    <t>Bakkensbro skole</t>
  </si>
  <si>
    <t>Kærnehuset Børnehave</t>
  </si>
  <si>
    <t>Mælkebøtten Børnehave</t>
  </si>
  <si>
    <t>Social og Sundhed administration</t>
  </si>
  <si>
    <t>Alsund Børnehave</t>
  </si>
  <si>
    <t>Børnehaven Møllen</t>
  </si>
  <si>
    <t>Bygningens navn</t>
  </si>
  <si>
    <t xml:space="preserve">Kettingvej 1 </t>
  </si>
  <si>
    <t>Adresse</t>
  </si>
  <si>
    <t>By</t>
  </si>
  <si>
    <t>Vestermark</t>
  </si>
  <si>
    <t>6400</t>
  </si>
  <si>
    <t>6300</t>
  </si>
  <si>
    <t>Gråsten</t>
  </si>
  <si>
    <t>6430</t>
  </si>
  <si>
    <t>6440</t>
  </si>
  <si>
    <t>Augustenborg</t>
  </si>
  <si>
    <t>Sønderbro</t>
  </si>
  <si>
    <t>Sundgade</t>
  </si>
  <si>
    <t>6470</t>
  </si>
  <si>
    <t>Kettingvej</t>
  </si>
  <si>
    <t>Ringridervej</t>
  </si>
  <si>
    <t>Gammeldam</t>
  </si>
  <si>
    <t>Broager</t>
  </si>
  <si>
    <t>Buskmosevej</t>
  </si>
  <si>
    <t>Skolevej 53</t>
  </si>
  <si>
    <t>Egernsund</t>
  </si>
  <si>
    <t>Kaplenivej</t>
  </si>
  <si>
    <t>Nejs Møllevej</t>
  </si>
  <si>
    <t>Nordborgvej</t>
  </si>
  <si>
    <t>Torvet</t>
  </si>
  <si>
    <t>Kegnæsvej</t>
  </si>
  <si>
    <t>Storegade</t>
  </si>
  <si>
    <t>Kongevej</t>
  </si>
  <si>
    <t>Mommarkvej</t>
  </si>
  <si>
    <t>Klinik bygning Fryndesholmskolen</t>
  </si>
  <si>
    <t>Guderup SFO</t>
  </si>
  <si>
    <t xml:space="preserve">Dybbøl skolen og hallen </t>
  </si>
  <si>
    <t>Baghuset bag Rådhuset</t>
  </si>
  <si>
    <t>Nordborg Materialegård</t>
  </si>
  <si>
    <t>Børnehaven Ved skellet</t>
  </si>
  <si>
    <t>Grundvigsalle 100</t>
  </si>
  <si>
    <t xml:space="preserve">Børnehaven Grundtvigs </t>
  </si>
  <si>
    <t>Grundtvigs alle 130</t>
  </si>
  <si>
    <t>A D Jørgensensgade</t>
  </si>
  <si>
    <t>22235578</t>
  </si>
  <si>
    <t>Agtoftsvej</t>
  </si>
  <si>
    <t>18--20</t>
  </si>
  <si>
    <t>Ahlefeldvej</t>
  </si>
  <si>
    <t>15419</t>
  </si>
  <si>
    <t>Allé gade</t>
  </si>
  <si>
    <t>Asylvej</t>
  </si>
  <si>
    <t>06415887</t>
  </si>
  <si>
    <t>Avnbølvej</t>
  </si>
  <si>
    <t>Avntoftvej</t>
  </si>
  <si>
    <t>B.S.Ingemanns Vej</t>
  </si>
  <si>
    <t>15772</t>
  </si>
  <si>
    <t>Bjerggade</t>
  </si>
  <si>
    <t>06416143</t>
  </si>
  <si>
    <t>Borgmester Andersens Vej</t>
  </si>
  <si>
    <t>Bosager</t>
  </si>
  <si>
    <t>Brorsonsvej</t>
  </si>
  <si>
    <t>7387</t>
  </si>
  <si>
    <t>7193</t>
  </si>
  <si>
    <t xml:space="preserve">Bygaden </t>
  </si>
  <si>
    <t>Dalsmark</t>
  </si>
  <si>
    <t>Damgade</t>
  </si>
  <si>
    <t>14303</t>
  </si>
  <si>
    <t>Degnevænget</t>
  </si>
  <si>
    <t>16030</t>
  </si>
  <si>
    <t>Johs Kochsvej</t>
  </si>
  <si>
    <t>22309542</t>
  </si>
  <si>
    <t>Badmintonhal Gråsten/stadion</t>
  </si>
  <si>
    <t>Drosselvænget</t>
  </si>
  <si>
    <t>Dybbøl Bygade</t>
  </si>
  <si>
    <t>6774</t>
  </si>
  <si>
    <t>65976673</t>
  </si>
  <si>
    <t>Dybbølsten</t>
  </si>
  <si>
    <t>Egetoftevej</t>
  </si>
  <si>
    <t>Engelshøjgade</t>
  </si>
  <si>
    <t>Engparken</t>
  </si>
  <si>
    <t>65976667</t>
  </si>
  <si>
    <t>Fejøvej</t>
  </si>
  <si>
    <t>Flintevænget</t>
  </si>
  <si>
    <t>Flindtholmvej</t>
  </si>
  <si>
    <t>Friheds Alle</t>
  </si>
  <si>
    <t>Fynsgade</t>
  </si>
  <si>
    <t>9290</t>
  </si>
  <si>
    <t>Gammelguderup</t>
  </si>
  <si>
    <t>Aabenraavej</t>
  </si>
  <si>
    <t>6660</t>
  </si>
  <si>
    <t>6661</t>
  </si>
  <si>
    <t>Gl. Aabenraavej</t>
  </si>
  <si>
    <t>Gammel Aabenraavej</t>
  </si>
  <si>
    <t>16735</t>
  </si>
  <si>
    <t>20114897</t>
  </si>
  <si>
    <t>Grundtvigs Alle</t>
  </si>
  <si>
    <t>16096</t>
  </si>
  <si>
    <t xml:space="preserve">Gyden </t>
  </si>
  <si>
    <t>Huholt</t>
  </si>
  <si>
    <t>Hørup Bygade</t>
  </si>
  <si>
    <t>61070703</t>
  </si>
  <si>
    <t>9616240</t>
  </si>
  <si>
    <t>9616241</t>
  </si>
  <si>
    <t>9604785</t>
  </si>
  <si>
    <t>Industrivej</t>
  </si>
  <si>
    <t>9415013</t>
  </si>
  <si>
    <t>Kastanie Alle</t>
  </si>
  <si>
    <t>65976662</t>
  </si>
  <si>
    <t>Katforde</t>
  </si>
  <si>
    <t>20-22</t>
  </si>
  <si>
    <t>454528</t>
  </si>
  <si>
    <t>16089</t>
  </si>
  <si>
    <t>16090</t>
  </si>
  <si>
    <t>9414990</t>
  </si>
  <si>
    <t>9415015</t>
  </si>
  <si>
    <t>Kirke Alle</t>
  </si>
  <si>
    <t>8678</t>
  </si>
  <si>
    <t>9785</t>
  </si>
  <si>
    <t>Kløverlykke</t>
  </si>
  <si>
    <t>60316379</t>
  </si>
  <si>
    <t>Kobberholmvej</t>
  </si>
  <si>
    <t>29041062</t>
  </si>
  <si>
    <t>15771</t>
  </si>
  <si>
    <t>16738</t>
  </si>
  <si>
    <t>Kystvej</t>
  </si>
  <si>
    <t>15897</t>
  </si>
  <si>
    <t>29193918</t>
  </si>
  <si>
    <t>Kærvej</t>
  </si>
  <si>
    <t>8979</t>
  </si>
  <si>
    <t>8277</t>
  </si>
  <si>
    <t>Lille Rådhusgade</t>
  </si>
  <si>
    <t>9186</t>
  </si>
  <si>
    <t>16092</t>
  </si>
  <si>
    <t>9414791</t>
  </si>
  <si>
    <t>Lysabildgade</t>
  </si>
  <si>
    <t>Løjtertoft</t>
  </si>
  <si>
    <t>24073954</t>
  </si>
  <si>
    <t>24073877</t>
  </si>
  <si>
    <t>Løngangen</t>
  </si>
  <si>
    <t>Mads Clausens Vej</t>
  </si>
  <si>
    <t>24048090</t>
  </si>
  <si>
    <t>23168596</t>
  </si>
  <si>
    <t>Mejerivej</t>
  </si>
  <si>
    <t>Mellemvej</t>
  </si>
  <si>
    <t>Mjangvej</t>
  </si>
  <si>
    <t>Møllegade</t>
  </si>
  <si>
    <t>Mågevænget</t>
  </si>
  <si>
    <t>Nejsvej</t>
  </si>
  <si>
    <t>Nørrebro</t>
  </si>
  <si>
    <t>10033</t>
  </si>
  <si>
    <t>14278</t>
  </si>
  <si>
    <t>Nørretoft</t>
  </si>
  <si>
    <t>Palmose</t>
  </si>
  <si>
    <t>Parkgade</t>
  </si>
  <si>
    <t>Parkvej</t>
  </si>
  <si>
    <t>Peblingestien</t>
  </si>
  <si>
    <t>22210919</t>
  </si>
  <si>
    <t>Piledamsvej</t>
  </si>
  <si>
    <t>23122390</t>
  </si>
  <si>
    <t>23122388</t>
  </si>
  <si>
    <t>23122389</t>
  </si>
  <si>
    <t>Porsgrunngade</t>
  </si>
  <si>
    <t>10177</t>
  </si>
  <si>
    <t>Primulavej</t>
  </si>
  <si>
    <t>30295635</t>
  </si>
  <si>
    <t>Ravnsbjergvej</t>
  </si>
  <si>
    <t>Rosenvej</t>
  </si>
  <si>
    <t>Ryttervej</t>
  </si>
  <si>
    <t>28042517</t>
  </si>
  <si>
    <t>Rådhustorvet</t>
  </si>
  <si>
    <t>10745</t>
  </si>
  <si>
    <t>10861</t>
  </si>
  <si>
    <t>10917</t>
  </si>
  <si>
    <t>10739</t>
  </si>
  <si>
    <t>Rådyrvej</t>
  </si>
  <si>
    <t>15938</t>
  </si>
  <si>
    <t>Sandmarken</t>
  </si>
  <si>
    <t>Skolegade</t>
  </si>
  <si>
    <t>26824850</t>
  </si>
  <si>
    <t>02774850</t>
  </si>
  <si>
    <t xml:space="preserve">Skolevænget </t>
  </si>
  <si>
    <t>Skovgade</t>
  </si>
  <si>
    <t>10497</t>
  </si>
  <si>
    <t>14286</t>
  </si>
  <si>
    <t>10693</t>
  </si>
  <si>
    <t>10661</t>
  </si>
  <si>
    <t>Slotsalle</t>
  </si>
  <si>
    <t>Sommervej</t>
  </si>
  <si>
    <t>Stadionvej</t>
  </si>
  <si>
    <t>Stavensbølgade</t>
  </si>
  <si>
    <t>Stenvej</t>
  </si>
  <si>
    <t>Stjernevej</t>
  </si>
  <si>
    <t>14339</t>
  </si>
  <si>
    <t>16727</t>
  </si>
  <si>
    <t>Svinget</t>
  </si>
  <si>
    <t>Søvænget</t>
  </si>
  <si>
    <t>21013416</t>
  </si>
  <si>
    <t>Tandsbjerg</t>
  </si>
  <si>
    <t>14292</t>
  </si>
  <si>
    <t>14213</t>
  </si>
  <si>
    <t>Tandsbusk</t>
  </si>
  <si>
    <t>Tangshave</t>
  </si>
  <si>
    <t>22316985</t>
  </si>
  <si>
    <t>Tangsmose</t>
  </si>
  <si>
    <t>61070534</t>
  </si>
  <si>
    <t>15349</t>
  </si>
  <si>
    <t>29164737</t>
  </si>
  <si>
    <t>Truenbrovej</t>
  </si>
  <si>
    <t>Ulsnæs</t>
  </si>
  <si>
    <t>Materialegården Gråsten</t>
  </si>
  <si>
    <t>Ved Skellet</t>
  </si>
  <si>
    <t>13319</t>
  </si>
  <si>
    <t>8981</t>
  </si>
  <si>
    <t>Vestervej</t>
  </si>
  <si>
    <t>30335881</t>
  </si>
  <si>
    <t>Østager</t>
  </si>
  <si>
    <t>14210</t>
  </si>
  <si>
    <t>14211</t>
  </si>
  <si>
    <t>Østerhaven</t>
  </si>
  <si>
    <t>24131126</t>
  </si>
  <si>
    <t>Gj</t>
  </si>
  <si>
    <t>Bofællesskab (fællesmåler 1)</t>
  </si>
  <si>
    <t>A</t>
  </si>
  <si>
    <t>Sfs-Hallen (omklædning)</t>
  </si>
  <si>
    <t>Børnegården Skratmosen</t>
  </si>
  <si>
    <t>Dybbølskolen Multihus</t>
  </si>
  <si>
    <t>Goethesgade</t>
  </si>
  <si>
    <t>B</t>
  </si>
  <si>
    <t>Biblioteket</t>
  </si>
  <si>
    <t>Ahlmannsskolen</t>
  </si>
  <si>
    <t>Sønderborghus</t>
  </si>
  <si>
    <t>Løngang</t>
  </si>
  <si>
    <t>Børnehuset Møllegade</t>
  </si>
  <si>
    <t>Turistbureauet</t>
  </si>
  <si>
    <t>Daginstitutionen Rådyrvej</t>
  </si>
  <si>
    <t>Ladegården</t>
  </si>
  <si>
    <t>Børnehaven Kløvermarken</t>
  </si>
  <si>
    <t>Børnehaven Ved Skellet</t>
  </si>
  <si>
    <t xml:space="preserve">Asylvej </t>
  </si>
  <si>
    <t xml:space="preserve">Borgmester Andersens Vej </t>
  </si>
  <si>
    <t>Erhvervsskolen. Alssund Børne- og Ungdomscenter</t>
  </si>
  <si>
    <t xml:space="preserve">Bosager </t>
  </si>
  <si>
    <t>1A</t>
  </si>
  <si>
    <t xml:space="preserve">Brorsonsvej </t>
  </si>
  <si>
    <t xml:space="preserve">Dybbøl Bygade </t>
  </si>
  <si>
    <t>52 A</t>
  </si>
  <si>
    <t>25 A</t>
  </si>
  <si>
    <t xml:space="preserve">Ellegårdsvej </t>
  </si>
  <si>
    <t xml:space="preserve">Fynsgade </t>
  </si>
  <si>
    <t xml:space="preserve">Gammel Åbenråvej </t>
  </si>
  <si>
    <t>19 A</t>
  </si>
  <si>
    <t xml:space="preserve">Hørtoftvej </t>
  </si>
  <si>
    <t xml:space="preserve">Kærvej </t>
  </si>
  <si>
    <t xml:space="preserve">Nørrebro </t>
  </si>
  <si>
    <t xml:space="preserve">Skovvej </t>
  </si>
  <si>
    <t xml:space="preserve">Stråbjergvej </t>
  </si>
  <si>
    <t xml:space="preserve">Stenager </t>
  </si>
  <si>
    <t xml:space="preserve">Brand og Redning, Sønderborg </t>
  </si>
  <si>
    <t xml:space="preserve">Vestermark </t>
  </si>
  <si>
    <t>Forbr.nr.</t>
  </si>
  <si>
    <t>web-kode</t>
  </si>
  <si>
    <t>aktivnr</t>
  </si>
  <si>
    <t>Opkrævning/betaler</t>
  </si>
  <si>
    <t>vejnavn</t>
  </si>
  <si>
    <t>husnr</t>
  </si>
  <si>
    <t>litra</t>
  </si>
  <si>
    <t>Enhed</t>
  </si>
  <si>
    <t>Forbrug 2011</t>
  </si>
  <si>
    <t>Forbrug i 2012</t>
  </si>
  <si>
    <t>Humlehøjhallen</t>
  </si>
  <si>
    <t xml:space="preserve">Stråbjergvej 1  </t>
  </si>
  <si>
    <t>Humlehøj Skolen Adm. bygning</t>
  </si>
  <si>
    <t xml:space="preserve">Stråbjergvej 3  </t>
  </si>
  <si>
    <t>Humlehøj Skolen, Blok 1</t>
  </si>
  <si>
    <t>Humlehøj Skolen, Blok 2</t>
  </si>
  <si>
    <t xml:space="preserve">Stråbjergvej 3   </t>
  </si>
  <si>
    <t>Humlehøj Skolen, Blok 3</t>
  </si>
  <si>
    <t>Humlehøj Skolen, Blok 4+5</t>
  </si>
  <si>
    <t xml:space="preserve">Stråbjergvej 5   </t>
  </si>
  <si>
    <t>Månedsaflæst</t>
  </si>
  <si>
    <t>Nydamskolen</t>
  </si>
  <si>
    <t>21A</t>
  </si>
  <si>
    <t>Frydensholmskolen</t>
  </si>
  <si>
    <t>Gyden</t>
  </si>
  <si>
    <t>5A</t>
  </si>
  <si>
    <t>Årsaflæst</t>
  </si>
  <si>
    <t>Plejehjemmet Dalsmark</t>
  </si>
  <si>
    <t>Bakkensbro Skole</t>
  </si>
  <si>
    <t>Bakkensbro</t>
  </si>
  <si>
    <t>Sandvej</t>
  </si>
  <si>
    <t>Vej &amp; Park</t>
  </si>
  <si>
    <t>Holmgade</t>
  </si>
  <si>
    <t>Skolevænget</t>
  </si>
  <si>
    <t>Nordborg Medborgerhus</t>
  </si>
  <si>
    <t>Lokalhistorisk Arkiv</t>
  </si>
  <si>
    <t>Sundeved Bibliotek</t>
  </si>
  <si>
    <t>Nybøl Skole</t>
  </si>
  <si>
    <t>Sønderborg Lystbådehavn</t>
  </si>
  <si>
    <t>Dagplejen, Dagplejeformidlingen</t>
  </si>
  <si>
    <t>Kværs Skole</t>
  </si>
  <si>
    <t>Guderup Skole</t>
  </si>
  <si>
    <t>Menigheds Plejen</t>
  </si>
  <si>
    <t>Børnehuset Rinkenæs</t>
  </si>
  <si>
    <t>4A</t>
  </si>
  <si>
    <t>Sønderborg Havn</t>
  </si>
  <si>
    <t>Notmark Gl. Skole</t>
  </si>
  <si>
    <t>Notmark</t>
  </si>
  <si>
    <t>Lysabild Skole</t>
  </si>
  <si>
    <t>19B</t>
  </si>
  <si>
    <t>Aktivitetscenter Sydals</t>
  </si>
  <si>
    <t>Rendbjergvej</t>
  </si>
  <si>
    <t>Ringgade</t>
  </si>
  <si>
    <t>2B</t>
  </si>
  <si>
    <t>Ældreboligerne Vimmelskaftet</t>
  </si>
  <si>
    <t>Vimmelskaftet</t>
  </si>
  <si>
    <t>12A</t>
  </si>
  <si>
    <t>Egebjergvej</t>
  </si>
  <si>
    <t>Bo &amp; Værksted Kærlykke</t>
  </si>
  <si>
    <t>Kær Bygade</t>
  </si>
  <si>
    <t>Augustenborg Ungdomsskole</t>
  </si>
  <si>
    <t>Bülow-Skolen</t>
  </si>
  <si>
    <t>Brandstationene Nordborg</t>
  </si>
  <si>
    <t>Asserballe Gl. Skole, Kultur og fritid.</t>
  </si>
  <si>
    <t>16B</t>
  </si>
  <si>
    <t>Plejecenter Dybbøl</t>
  </si>
  <si>
    <t>Flensborg Landevej</t>
  </si>
  <si>
    <t>Hørup Frivillige Brandværn</t>
  </si>
  <si>
    <t>Lysabild Friviliige Brandværn</t>
  </si>
  <si>
    <t>Tandslet og Omegns Børnehave</t>
  </si>
  <si>
    <t>Sfo Stedet for os</t>
  </si>
  <si>
    <t>Bofællesskab Højlykke Gråsten</t>
  </si>
  <si>
    <t>Højløkke</t>
  </si>
  <si>
    <t>Bofællesskabet Alléen</t>
  </si>
  <si>
    <t>Dyrkobbelgård Allé</t>
  </si>
  <si>
    <t>Vester Sottrup Frivillige Brandværn</t>
  </si>
  <si>
    <t>Aflastningshjemmet Rendbjerg, Udsigten</t>
  </si>
  <si>
    <t>Augenstenborg Bro Brandstation</t>
  </si>
  <si>
    <t>Langgade</t>
  </si>
  <si>
    <t>Inst. Nr</t>
  </si>
  <si>
    <t>m3</t>
  </si>
  <si>
    <t>Aftale nr.</t>
  </si>
  <si>
    <t>MWh</t>
  </si>
  <si>
    <t>Nygade</t>
  </si>
  <si>
    <t>Hal Boblehal</t>
  </si>
  <si>
    <t>Hal Dansehus</t>
  </si>
  <si>
    <t>Børnetandplejen</t>
  </si>
  <si>
    <t>enhed</t>
  </si>
  <si>
    <t>nr.</t>
  </si>
  <si>
    <t>Navn</t>
  </si>
  <si>
    <t>Pinkode</t>
  </si>
  <si>
    <t>Forbrugernummer</t>
  </si>
  <si>
    <t>Gråsten Fjernvarme</t>
  </si>
  <si>
    <t>Naturgas</t>
  </si>
  <si>
    <t>Havnbjerg Skole Fjernvarme</t>
  </si>
  <si>
    <t>Børnebyen Havnbjerg</t>
  </si>
  <si>
    <t>Sonfor</t>
  </si>
  <si>
    <t>Danbo</t>
  </si>
  <si>
    <t>Selskab</t>
  </si>
  <si>
    <t>Flintholmvej</t>
  </si>
  <si>
    <t>Mellemvej 16</t>
  </si>
  <si>
    <t>Botilbud Flintholm</t>
  </si>
  <si>
    <t>Måler nr.</t>
  </si>
  <si>
    <t>Bibliotek</t>
  </si>
  <si>
    <t>Vestergade</t>
  </si>
  <si>
    <t>Broagerlands Lokalarkiv</t>
  </si>
  <si>
    <t>Himmelblå Børnehaven</t>
  </si>
  <si>
    <t>Mariegård SFO</t>
  </si>
  <si>
    <t>Nejs Børnegården</t>
  </si>
  <si>
    <t>Allegade</t>
  </si>
  <si>
    <t>D07AA001502</t>
  </si>
  <si>
    <t>SZ0740644</t>
  </si>
  <si>
    <t xml:space="preserve">Rådhuset Sundeved </t>
  </si>
  <si>
    <t>SZ0733963</t>
  </si>
  <si>
    <r>
      <t>Bakkensbro (</t>
    </r>
    <r>
      <rPr>
        <sz val="11"/>
        <rFont val="Calibri"/>
        <family val="2"/>
      </rPr>
      <t>Skole</t>
    </r>
    <r>
      <rPr>
        <sz val="11"/>
        <rFont val="Calibri"/>
        <family val="2"/>
      </rPr>
      <t>)</t>
    </r>
  </si>
  <si>
    <t>ZR 08447653</t>
  </si>
  <si>
    <t>SZ 0733907</t>
  </si>
  <si>
    <t xml:space="preserve">Bonderosevej </t>
  </si>
  <si>
    <t>(5-13)   13</t>
  </si>
  <si>
    <t>Damvej</t>
  </si>
  <si>
    <t>Børnehaven Grundtvigsalle</t>
  </si>
  <si>
    <t>Holmvej</t>
  </si>
  <si>
    <t>Hørtoftvej</t>
  </si>
  <si>
    <t xml:space="preserve">Håndværkervej </t>
  </si>
  <si>
    <t>D03AA486886</t>
  </si>
  <si>
    <t>(19) 21</t>
  </si>
  <si>
    <t xml:space="preserve">Kær Bygade </t>
  </si>
  <si>
    <t>S05618163</t>
  </si>
  <si>
    <t xml:space="preserve">Langgade </t>
  </si>
  <si>
    <t>d03aa486745</t>
  </si>
  <si>
    <t>Midtballe</t>
  </si>
  <si>
    <t>Midtborrevej</t>
  </si>
  <si>
    <t xml:space="preserve">Nederbyvej </t>
  </si>
  <si>
    <t xml:space="preserve">Nejs Møllevej </t>
  </si>
  <si>
    <t>167+94460140</t>
  </si>
  <si>
    <t>SZ 0010048</t>
  </si>
  <si>
    <t>D 03AA486400</t>
  </si>
  <si>
    <t>D03AA486771</t>
  </si>
  <si>
    <t>Nørreled</t>
  </si>
  <si>
    <t>Oksbølvej</t>
  </si>
  <si>
    <t>FIK0000027</t>
  </si>
  <si>
    <t xml:space="preserve">Sandvej </t>
  </si>
  <si>
    <t xml:space="preserve">Skolegade </t>
  </si>
  <si>
    <t>Nydam skolen gl. afd. Og SFO</t>
  </si>
  <si>
    <t>ZR 07604192</t>
  </si>
  <si>
    <t>Nydam skolen ny afdeling</t>
  </si>
  <si>
    <t>ZR 07454526</t>
  </si>
  <si>
    <t>Tandklinik ved Nydamskolen</t>
  </si>
  <si>
    <t xml:space="preserve">Skolevej </t>
  </si>
  <si>
    <t>Stenager</t>
  </si>
  <si>
    <t>20080559L</t>
  </si>
  <si>
    <t xml:space="preserve">Storegade </t>
  </si>
  <si>
    <t>D07AA001392</t>
  </si>
  <si>
    <t xml:space="preserve">Sundgade </t>
  </si>
  <si>
    <t xml:space="preserve">Sundsmarkvej </t>
  </si>
  <si>
    <t>Nydam Børnehus (Skolevejens Børnehave)</t>
  </si>
  <si>
    <t>Serviceteam (Tidl. tandklinik)</t>
  </si>
  <si>
    <t>19A</t>
  </si>
  <si>
    <t>Nørrebro (Gule byg. ved havnen)</t>
  </si>
  <si>
    <t xml:space="preserve">Avntoftvej </t>
  </si>
  <si>
    <t>Kværs Multiunivers</t>
  </si>
  <si>
    <t>Børnegården Damgade</t>
  </si>
  <si>
    <t xml:space="preserve">Engparken </t>
  </si>
  <si>
    <t>Kløverskolen</t>
  </si>
  <si>
    <t>SFO Mariegården</t>
  </si>
  <si>
    <t>Nejsvej 19 a</t>
  </si>
  <si>
    <t>Hørup hallen</t>
  </si>
  <si>
    <t>Hørup SFO</t>
  </si>
  <si>
    <t>Rendbjergevej</t>
  </si>
  <si>
    <t>Nybøl skole, Videnvej 2</t>
  </si>
  <si>
    <t xml:space="preserve">Spangsmosevej </t>
  </si>
  <si>
    <t xml:space="preserve">Sommervej </t>
  </si>
  <si>
    <t>Toilet ved slottet</t>
  </si>
  <si>
    <t xml:space="preserve">Vestergade </t>
  </si>
  <si>
    <t xml:space="preserve">Voldgade </t>
  </si>
  <si>
    <t xml:space="preserve">Nørreskov-Skolen Guderup </t>
  </si>
  <si>
    <t xml:space="preserve">Nørregade </t>
  </si>
  <si>
    <t>Sandagervej</t>
  </si>
  <si>
    <t>Installations nr.</t>
  </si>
  <si>
    <t>El inst. 44510155</t>
  </si>
  <si>
    <t>El inst. 44510490</t>
  </si>
  <si>
    <t>El inst. 44510536</t>
  </si>
  <si>
    <t>El inst. 44511446</t>
  </si>
  <si>
    <t>El inst. 44511945</t>
  </si>
  <si>
    <t>El inst. 44511996</t>
  </si>
  <si>
    <t>El inst. 44512640</t>
  </si>
  <si>
    <t>El inst. 44512807</t>
  </si>
  <si>
    <t>El inst. 44512975</t>
  </si>
  <si>
    <t>El inst. 44513711</t>
  </si>
  <si>
    <t>El inst. 44513840</t>
  </si>
  <si>
    <t>El inst. 44514790</t>
  </si>
  <si>
    <t>El inst. 44514792</t>
  </si>
  <si>
    <t>El inst. 44514891</t>
  </si>
  <si>
    <t>El inst. 44515538</t>
  </si>
  <si>
    <t>El inst. 44515714</t>
  </si>
  <si>
    <t>El inst. 44516070</t>
  </si>
  <si>
    <t>El inst. 44516393</t>
  </si>
  <si>
    <t>El inst. 44516908</t>
  </si>
  <si>
    <t>El inst. 44516953</t>
  </si>
  <si>
    <t>El inst. 44517326</t>
  </si>
  <si>
    <t>El inst. 44517498</t>
  </si>
  <si>
    <t>El inst. 44517604</t>
  </si>
  <si>
    <t>El inst. 44517620</t>
  </si>
  <si>
    <t>El inst. 44517705</t>
  </si>
  <si>
    <t>El inst. 44517976</t>
  </si>
  <si>
    <t>El inst. 44518065</t>
  </si>
  <si>
    <t>El inst. 44518085</t>
  </si>
  <si>
    <t>El inst. 44518126</t>
  </si>
  <si>
    <t>El inst. 44518129</t>
  </si>
  <si>
    <t>El inst. 44518198</t>
  </si>
  <si>
    <t>El inst. 44518307</t>
  </si>
  <si>
    <t>El inst. 44518327</t>
  </si>
  <si>
    <t>El inst. 44518649</t>
  </si>
  <si>
    <t>El inst. 44519786</t>
  </si>
  <si>
    <t>El inst. 44519808</t>
  </si>
  <si>
    <t>El inst. 44519909</t>
  </si>
  <si>
    <t>El inst. 44520030</t>
  </si>
  <si>
    <t>El inst. 44520757</t>
  </si>
  <si>
    <t>El inst. 44520776</t>
  </si>
  <si>
    <t>El inst. 44520915</t>
  </si>
  <si>
    <t>El inst. 44521324</t>
  </si>
  <si>
    <t>El inst. 44521344</t>
  </si>
  <si>
    <t>El inst. 44521587</t>
  </si>
  <si>
    <t>El inst. 44521588</t>
  </si>
  <si>
    <t>El inst. 44521594</t>
  </si>
  <si>
    <t>El inst. 44521595</t>
  </si>
  <si>
    <t>El inst. 44521650</t>
  </si>
  <si>
    <t>El inst. 44521782</t>
  </si>
  <si>
    <t>El inst. 44521783</t>
  </si>
  <si>
    <t>El inst. 44521862</t>
  </si>
  <si>
    <t>El inst. 44522143</t>
  </si>
  <si>
    <t>El inst. 44522144</t>
  </si>
  <si>
    <t>El inst. 44522149</t>
  </si>
  <si>
    <t>El inst. 44522186</t>
  </si>
  <si>
    <t>El inst. 44522223</t>
  </si>
  <si>
    <t>El inst. 44522233</t>
  </si>
  <si>
    <t>El inst. 44522768</t>
  </si>
  <si>
    <t>El inst. 44522769</t>
  </si>
  <si>
    <t>El inst. 44522780</t>
  </si>
  <si>
    <t>El inst. 44522782</t>
  </si>
  <si>
    <t>El inst. 44522792</t>
  </si>
  <si>
    <t>El inst. 44522794</t>
  </si>
  <si>
    <t>El inst. 44522795</t>
  </si>
  <si>
    <t>El inst. 44523419</t>
  </si>
  <si>
    <t>El inst. 44523452</t>
  </si>
  <si>
    <t>El inst. 44523532</t>
  </si>
  <si>
    <t>El inst. 44524056</t>
  </si>
  <si>
    <t>El inst. 44524120</t>
  </si>
  <si>
    <t>El inst. 44524167</t>
  </si>
  <si>
    <t>El inst. 44524168</t>
  </si>
  <si>
    <t>El inst. 44524322</t>
  </si>
  <si>
    <t>El inst. 44524426</t>
  </si>
  <si>
    <t>El inst. 44524427</t>
  </si>
  <si>
    <t>El inst. 44524955</t>
  </si>
  <si>
    <t>El inst. 44524961</t>
  </si>
  <si>
    <t>El inst. 44525014</t>
  </si>
  <si>
    <t>El inst. 44525015</t>
  </si>
  <si>
    <t>El inst. 44525102</t>
  </si>
  <si>
    <t>El inst. 44525121</t>
  </si>
  <si>
    <t>El inst. 44525122</t>
  </si>
  <si>
    <t>El inst. 44525178</t>
  </si>
  <si>
    <t>El inst. 44525179</t>
  </si>
  <si>
    <t>El inst. 44525851</t>
  </si>
  <si>
    <t>El inst. 44525852</t>
  </si>
  <si>
    <t>El inst. 44525853</t>
  </si>
  <si>
    <t>El inst. 44525855</t>
  </si>
  <si>
    <t>El inst. 44525898</t>
  </si>
  <si>
    <t>El inst. 44526092</t>
  </si>
  <si>
    <t>El inst. 44526442</t>
  </si>
  <si>
    <t>El inst. 44526515</t>
  </si>
  <si>
    <t>El inst. 44526525</t>
  </si>
  <si>
    <t>El inst. 44526688</t>
  </si>
  <si>
    <t>El inst. 44527213</t>
  </si>
  <si>
    <t>El inst. 44527408</t>
  </si>
  <si>
    <t>El inst. 44527432</t>
  </si>
  <si>
    <t>El inst. 44527672</t>
  </si>
  <si>
    <t>El inst. 44527890</t>
  </si>
  <si>
    <t>El inst. 44528013</t>
  </si>
  <si>
    <t>El inst. 44528333</t>
  </si>
  <si>
    <t>El inst. 44528650</t>
  </si>
  <si>
    <t>El inst. 44528871</t>
  </si>
  <si>
    <t>El inst. 44529106</t>
  </si>
  <si>
    <t>El inst. 44529108</t>
  </si>
  <si>
    <t>El inst. 44529509</t>
  </si>
  <si>
    <t>El inst. 44529595</t>
  </si>
  <si>
    <t>El inst. 44529627</t>
  </si>
  <si>
    <t>El inst. 44530103</t>
  </si>
  <si>
    <t>El inst. 44530104</t>
  </si>
  <si>
    <t>El inst. 44530190</t>
  </si>
  <si>
    <t>El inst. 44530285</t>
  </si>
  <si>
    <t>El inst. 44530341</t>
  </si>
  <si>
    <t>El inst. 44530700</t>
  </si>
  <si>
    <t>El inst. 44530713</t>
  </si>
  <si>
    <t>El inst. 44530731</t>
  </si>
  <si>
    <t>El inst. 44530802</t>
  </si>
  <si>
    <t>El inst. 44530970</t>
  </si>
  <si>
    <t>El inst. 44531312</t>
  </si>
  <si>
    <t>El inst. 44531367</t>
  </si>
  <si>
    <t>El inst. 44532043</t>
  </si>
  <si>
    <t>El inst. 44532153</t>
  </si>
  <si>
    <t>El inst. 44532239</t>
  </si>
  <si>
    <t>El inst. 44532247</t>
  </si>
  <si>
    <t>El inst. 44532250</t>
  </si>
  <si>
    <t>El inst. 44533080</t>
  </si>
  <si>
    <t>El inst. 44533105</t>
  </si>
  <si>
    <t>El inst. 44533155</t>
  </si>
  <si>
    <t>El inst. 44533232</t>
  </si>
  <si>
    <t>El inst. 44533236</t>
  </si>
  <si>
    <t>El inst. 44533240</t>
  </si>
  <si>
    <t>El inst. 44533263</t>
  </si>
  <si>
    <t>El inst. 44533587</t>
  </si>
  <si>
    <t>El inst. 44533854</t>
  </si>
  <si>
    <t>El inst. 44533975</t>
  </si>
  <si>
    <t>El inst. 44534040</t>
  </si>
  <si>
    <t>El inst. 44534303</t>
  </si>
  <si>
    <t>El inst. 44534681</t>
  </si>
  <si>
    <t>El inst. 44534945</t>
  </si>
  <si>
    <t>El inst. 44535163</t>
  </si>
  <si>
    <t>El inst. 44535164</t>
  </si>
  <si>
    <t>El inst. 44535198</t>
  </si>
  <si>
    <t>El inst. 44535534</t>
  </si>
  <si>
    <t>El inst. 44535995</t>
  </si>
  <si>
    <t>El inst. 44536436</t>
  </si>
  <si>
    <t>El inst. 44536437</t>
  </si>
  <si>
    <t>El inst. 44536558</t>
  </si>
  <si>
    <t>El inst. 44537126</t>
  </si>
  <si>
    <t>El inst. 44537127</t>
  </si>
  <si>
    <t>El inst. 44537379</t>
  </si>
  <si>
    <t>El inst. 44537389</t>
  </si>
  <si>
    <t>El inst. 44537420</t>
  </si>
  <si>
    <t>El inst. 44537609</t>
  </si>
  <si>
    <t>El inst. 44537621</t>
  </si>
  <si>
    <t>El inst. 44537893</t>
  </si>
  <si>
    <t>El inst. 44538312</t>
  </si>
  <si>
    <t>El inst. 44538367</t>
  </si>
  <si>
    <t>El inst. 44538527</t>
  </si>
  <si>
    <t>El inst. 44538851</t>
  </si>
  <si>
    <t>El inst. 44539045</t>
  </si>
  <si>
    <t>El inst. 44539093</t>
  </si>
  <si>
    <t>El inst. 44539356</t>
  </si>
  <si>
    <t>El inst. 44539526</t>
  </si>
  <si>
    <t>El inst. 44539661</t>
  </si>
  <si>
    <t>El inst. 44539788</t>
  </si>
  <si>
    <t>El inst. 44546613</t>
  </si>
  <si>
    <t>El inst. 44546889</t>
  </si>
  <si>
    <t>El inst. 44547357</t>
  </si>
  <si>
    <t>El inst. 44547375</t>
  </si>
  <si>
    <t>El inst. 44547379</t>
  </si>
  <si>
    <t>El inst. 44547418</t>
  </si>
  <si>
    <t>El inst. 44547520</t>
  </si>
  <si>
    <t>El inst. 44547831</t>
  </si>
  <si>
    <t>El inst. 44548361</t>
  </si>
  <si>
    <t>El inst. 44548658</t>
  </si>
  <si>
    <t>El inst. 44548819</t>
  </si>
  <si>
    <t>El inst. 44548975</t>
  </si>
  <si>
    <t>El inst. 44549036</t>
  </si>
  <si>
    <t>El inst. 44549089</t>
  </si>
  <si>
    <t>El inst. 44550088</t>
  </si>
  <si>
    <t>El inst. 44551137</t>
  </si>
  <si>
    <t>El inst. 44551287</t>
  </si>
  <si>
    <t>El inst. 44551344</t>
  </si>
  <si>
    <t>El inst. 44551463</t>
  </si>
  <si>
    <t>El inst. 44552169</t>
  </si>
  <si>
    <t>El inst. 44552188</t>
  </si>
  <si>
    <t>El inst. 44552252</t>
  </si>
  <si>
    <t>El inst. 44553104</t>
  </si>
  <si>
    <t>El inst. 44553302</t>
  </si>
  <si>
    <t>El inst. 44553321</t>
  </si>
  <si>
    <t>El inst. 44553487</t>
  </si>
  <si>
    <t>El inst. 44554272</t>
  </si>
  <si>
    <t>El inst. 44554589</t>
  </si>
  <si>
    <t>El inst. 44554616</t>
  </si>
  <si>
    <t>El inst. 44554676</t>
  </si>
  <si>
    <t>El inst. 44554737</t>
  </si>
  <si>
    <t>El inst. 44554773</t>
  </si>
  <si>
    <t>El inst. 44554804</t>
  </si>
  <si>
    <t>El inst. 44555281</t>
  </si>
  <si>
    <t>El inst. 44555945</t>
  </si>
  <si>
    <t>El inst. 44555946</t>
  </si>
  <si>
    <t>El inst. 44556366</t>
  </si>
  <si>
    <t>El inst. 44556395</t>
  </si>
  <si>
    <t>El inst. 44560473</t>
  </si>
  <si>
    <t>El inst. 44563240</t>
  </si>
  <si>
    <t>El inst. 44571240</t>
  </si>
  <si>
    <t>El inst. 44572370</t>
  </si>
  <si>
    <t>El inst. 44572926</t>
  </si>
  <si>
    <t>El inst. 44573024</t>
  </si>
  <si>
    <t>El inst. 44573146</t>
  </si>
  <si>
    <t>El inst. 44573523</t>
  </si>
  <si>
    <t>El inst. 44573524</t>
  </si>
  <si>
    <t>El inst. 44573608</t>
  </si>
  <si>
    <t>El inst. 44574797</t>
  </si>
  <si>
    <t>El inst. 44575109</t>
  </si>
  <si>
    <t>El inst. 44575784</t>
  </si>
  <si>
    <t>El inst. 44576037</t>
  </si>
  <si>
    <t>El inst. 44577192</t>
  </si>
  <si>
    <t>El inst. 44577193</t>
  </si>
  <si>
    <t>El inst. 44577194</t>
  </si>
  <si>
    <t>El inst. 44577195</t>
  </si>
  <si>
    <t>El inst. 44577411</t>
  </si>
  <si>
    <t>El inst. 44578185</t>
  </si>
  <si>
    <t>El inst. 44579100</t>
  </si>
  <si>
    <t>El inst. 44590012</t>
  </si>
  <si>
    <t>El inst. 44590017</t>
  </si>
  <si>
    <t>El inst. 44590019</t>
  </si>
  <si>
    <t>El inst. 44590022</t>
  </si>
  <si>
    <t>El inst. 44590023</t>
  </si>
  <si>
    <t>El inst. 44590024</t>
  </si>
  <si>
    <t>El inst. 44590026</t>
  </si>
  <si>
    <t>El inst. 44590027</t>
  </si>
  <si>
    <t>El inst. 44590029</t>
  </si>
  <si>
    <t>El inst. 44590032</t>
  </si>
  <si>
    <t>El inst. 44590033</t>
  </si>
  <si>
    <t>El inst. 44590034</t>
  </si>
  <si>
    <t>El inst. 44590035</t>
  </si>
  <si>
    <t>El inst. 44590036</t>
  </si>
  <si>
    <t>El inst. 44590037</t>
  </si>
  <si>
    <t>El inst. 44590038</t>
  </si>
  <si>
    <t>El inst. 44590062</t>
  </si>
  <si>
    <t>El inst. 44590063</t>
  </si>
  <si>
    <t>El inst. 44590064</t>
  </si>
  <si>
    <t>El inst. 44590065</t>
  </si>
  <si>
    <t>El inst. 44590067</t>
  </si>
  <si>
    <t>El inst. 44590068</t>
  </si>
  <si>
    <t>El inst. 44590069</t>
  </si>
  <si>
    <t>El inst. 44590073</t>
  </si>
  <si>
    <t>El inst. 44590101</t>
  </si>
  <si>
    <t>El inst. 44590102</t>
  </si>
  <si>
    <t>El inst. 44590103</t>
  </si>
  <si>
    <t>El inst. 44590104</t>
  </si>
  <si>
    <t>El inst. 44590105</t>
  </si>
  <si>
    <t>El inst. 44590106</t>
  </si>
  <si>
    <t>El inst. 44590107</t>
  </si>
  <si>
    <t>El inst. 44590111</t>
  </si>
  <si>
    <t>El inst. 44590121</t>
  </si>
  <si>
    <t>El inst. 44590122</t>
  </si>
  <si>
    <t>El inst. 44590123</t>
  </si>
  <si>
    <t>El inst. 44590124</t>
  </si>
  <si>
    <t>El inst. 44590125</t>
  </si>
  <si>
    <t>El inst. 44590126</t>
  </si>
  <si>
    <t>El inst. 44590127</t>
  </si>
  <si>
    <t>El inst. 44590128</t>
  </si>
  <si>
    <t>El inst. 44590129</t>
  </si>
  <si>
    <t>El inst. 44590131</t>
  </si>
  <si>
    <t>El inst. 44590132</t>
  </si>
  <si>
    <t>El inst. 44590133</t>
  </si>
  <si>
    <t>El inst. 44590134</t>
  </si>
  <si>
    <t>El inst. 44590135</t>
  </si>
  <si>
    <t>El inst. 44590136</t>
  </si>
  <si>
    <t>El inst. 44590137</t>
  </si>
  <si>
    <t>El inst. 44590138</t>
  </si>
  <si>
    <t>El inst. 44590139</t>
  </si>
  <si>
    <t>El inst. 44590150</t>
  </si>
  <si>
    <t>El inst. 44590210</t>
  </si>
  <si>
    <t>El inst. 44590213</t>
  </si>
  <si>
    <t>El inst. 44590610</t>
  </si>
  <si>
    <t>El inst. 44590611</t>
  </si>
  <si>
    <t>El inst. 44590614</t>
  </si>
  <si>
    <t>El inst. 44590615</t>
  </si>
  <si>
    <t>El inst. 44590616</t>
  </si>
  <si>
    <t>El inst. 44590617</t>
  </si>
  <si>
    <t>El inst. 44591001</t>
  </si>
  <si>
    <t>El inst. 44591002</t>
  </si>
  <si>
    <t>El inst. 44591003</t>
  </si>
  <si>
    <t>El inst. 44591004</t>
  </si>
  <si>
    <t>El inst. 44593028</t>
  </si>
  <si>
    <t>kWh</t>
  </si>
  <si>
    <t>Nørreskov-Skolen Guderup Skole</t>
  </si>
  <si>
    <t>Nørreskov-Skolen Guderup Nørregade 11</t>
  </si>
  <si>
    <t>Nørreskov-Skolen Guderup SFO, Skolegade 8</t>
  </si>
  <si>
    <t>Asserballe børnehus</t>
  </si>
  <si>
    <t>Broager Danske børnehave</t>
  </si>
  <si>
    <t>Damgade 47</t>
  </si>
  <si>
    <t>Ringgade 145</t>
  </si>
  <si>
    <t>Storegade 6a</t>
  </si>
  <si>
    <t>Broager bibliotek</t>
  </si>
  <si>
    <t>Augustenborg skole, Fløj 1974</t>
  </si>
  <si>
    <t>Augustenborg skole, Kettingvej</t>
  </si>
  <si>
    <t>Ulkebøl-Skolen, E blok</t>
  </si>
  <si>
    <t>Ulkebøl-Skolen, afdeling B</t>
  </si>
  <si>
    <t>Ulkebøl-Skolen, afdeling A</t>
  </si>
  <si>
    <t>Brandstation, Nordborg 4459855</t>
  </si>
  <si>
    <t>Kløvermarkhallen, hal og gymnastiksal</t>
  </si>
  <si>
    <t>Ladegården. Materialegård</t>
  </si>
  <si>
    <t>Post nr.</t>
  </si>
  <si>
    <t>Børnehuset Møllegade A</t>
  </si>
  <si>
    <t>Børnehuset Møllegade B</t>
  </si>
  <si>
    <t>Gyden 19</t>
  </si>
  <si>
    <t>Fryndes SFO</t>
  </si>
  <si>
    <t>Augustenborg Ny Børnehave</t>
  </si>
  <si>
    <t>Østergade</t>
  </si>
  <si>
    <t>Skolen Augustenborg</t>
  </si>
  <si>
    <t xml:space="preserve">Slotsalle </t>
  </si>
  <si>
    <t>Augustenborg fjernvarme</t>
  </si>
  <si>
    <t>post nr.</t>
  </si>
  <si>
    <t>port nr.</t>
  </si>
  <si>
    <t>Diesel</t>
  </si>
  <si>
    <t>Benzin</t>
  </si>
  <si>
    <t>Sundsmarksvej 74</t>
  </si>
  <si>
    <t>Egne og leasede biler</t>
  </si>
  <si>
    <t>Storegade 38</t>
  </si>
  <si>
    <t xml:space="preserve">Turist- og erhvervskontor, </t>
  </si>
  <si>
    <t>Broager Skole + Nejsvej 19, 19A, 22</t>
  </si>
  <si>
    <t>Mølleparkens Plejehjem</t>
  </si>
  <si>
    <t>GJ</t>
  </si>
  <si>
    <t>Sydals Plejehjem. Konvt. juni 2012</t>
  </si>
  <si>
    <t>Aktivitetscenteret Guderup</t>
  </si>
  <si>
    <t>Humlehøj-Skolen og hal</t>
  </si>
  <si>
    <t>Badmintonhallen, Boblehallen</t>
  </si>
  <si>
    <t>Johs. Kock vej 14</t>
  </si>
  <si>
    <t>Kystvej A</t>
  </si>
  <si>
    <t>Kystvej B</t>
  </si>
  <si>
    <t>Forbrug 2010</t>
  </si>
  <si>
    <t>Forbrug 2009</t>
  </si>
  <si>
    <t>Forbrug 2008</t>
  </si>
  <si>
    <t>Forbrug 2007</t>
  </si>
  <si>
    <t>Andre</t>
  </si>
  <si>
    <t>Omsorg</t>
  </si>
  <si>
    <t>Skole</t>
  </si>
  <si>
    <t>Ulkebøl plejecenter</t>
  </si>
  <si>
    <t>Stadion Klubhus</t>
  </si>
  <si>
    <t>Musikskolen</t>
  </si>
  <si>
    <t>Gammel Guderup Vej</t>
  </si>
  <si>
    <t xml:space="preserve">Havnekontoret </t>
  </si>
  <si>
    <t>Egernsund Gammel Skole</t>
  </si>
  <si>
    <t>Lænken</t>
  </si>
  <si>
    <t>SF</t>
  </si>
  <si>
    <t>GF</t>
  </si>
  <si>
    <t>BF</t>
  </si>
  <si>
    <t>NF</t>
  </si>
  <si>
    <t>NDanbo</t>
  </si>
  <si>
    <t>AF</t>
  </si>
  <si>
    <t>DONG</t>
  </si>
  <si>
    <t>Katforte</t>
  </si>
  <si>
    <t>Ringbakken</t>
  </si>
  <si>
    <t>Børnehaven Ringbakken (lukket i 2010)</t>
  </si>
  <si>
    <t>Central Tandlægeklinik Ny</t>
  </si>
  <si>
    <t>Børnehaven Humle Tumle Ny</t>
  </si>
  <si>
    <t>Lokalhistorisk arkiv skønnet</t>
  </si>
  <si>
    <t>Hjælpemiddeldepotet, oprettet i 2010</t>
  </si>
  <si>
    <t>Rådhus i Sundeved</t>
  </si>
  <si>
    <t>Fritid/Hundeførerforening</t>
  </si>
  <si>
    <t>Guderup hallen</t>
  </si>
  <si>
    <t>Guderup Fritidshjem</t>
  </si>
  <si>
    <t>Brandsstationen</t>
  </si>
  <si>
    <t>Har fjernvarme nu</t>
  </si>
  <si>
    <t>"børnehuset"</t>
  </si>
  <si>
    <t>Eckersbergvej</t>
  </si>
  <si>
    <t>Håndværkervej</t>
  </si>
  <si>
    <t xml:space="preserve">Industrivej </t>
  </si>
  <si>
    <t>6310</t>
  </si>
  <si>
    <t>LUKKET materialegård i Broager</t>
  </si>
  <si>
    <t>Asserballe Skole</t>
  </si>
  <si>
    <t>Krogen</t>
  </si>
  <si>
    <t>Børnehaven Løven</t>
  </si>
  <si>
    <t>Løvenskjoldsgade</t>
  </si>
  <si>
    <t>Nørreskov-Skolen</t>
  </si>
  <si>
    <t>Sønderborg Teater</t>
  </si>
  <si>
    <t>Misbrugcenter (den gamle Musikskole 2012)</t>
  </si>
  <si>
    <t>Graddage må ikke slettes</t>
  </si>
  <si>
    <t>GD 31.5 Broager</t>
  </si>
  <si>
    <t>GD 31.12, Gråsten, Nordborg, DONG</t>
  </si>
  <si>
    <t xml:space="preserve">GD SDB FJV </t>
  </si>
  <si>
    <t>Ukorrigeret årsforbrug af varme, MWh</t>
  </si>
  <si>
    <t>Graddagskorrigeret årsforbrug af varme, MWh</t>
  </si>
  <si>
    <t>FV_Net_Navn</t>
  </si>
  <si>
    <t>Antal net</t>
  </si>
  <si>
    <t>Augustenborg Fjernvarme</t>
  </si>
  <si>
    <t>gram CO2/kWh</t>
  </si>
  <si>
    <t>Nordborg Fjernvarme</t>
  </si>
  <si>
    <t>Broager Fjernvarme</t>
  </si>
  <si>
    <t>Sønderborg Fjernvarme</t>
  </si>
  <si>
    <t>Årets CO2 udledning fra varmeforbruget (ton) efter 125 % metoden</t>
  </si>
  <si>
    <t>Beregningsfaktorer:</t>
  </si>
  <si>
    <t>(kilde: Energistyrelsens standardfaktorer i forbindelse med kvotesystemet)</t>
  </si>
  <si>
    <t>Brændsel</t>
  </si>
  <si>
    <t>Fuelolie</t>
  </si>
  <si>
    <t>Gasolie/dieselolie</t>
  </si>
  <si>
    <t>LPG</t>
  </si>
  <si>
    <t>Kul</t>
  </si>
  <si>
    <t>Petrokoks</t>
  </si>
  <si>
    <t>Koks</t>
  </si>
  <si>
    <t>Biogas</t>
  </si>
  <si>
    <t>Halm</t>
  </si>
  <si>
    <t>Træpiller</t>
  </si>
  <si>
    <t>Træaffald</t>
  </si>
  <si>
    <t>Træflis</t>
  </si>
  <si>
    <t>Anden fast biomasse</t>
  </si>
  <si>
    <t>Rapsolie</t>
  </si>
  <si>
    <t>Fiskeolie</t>
  </si>
  <si>
    <t>Bioolie og anden 
flydende biobrændsel</t>
  </si>
  <si>
    <t>Hvor meget udleder brugen af el ?</t>
  </si>
  <si>
    <t>(Kilde: Energinet.dk) excl. Nettab i distributionsleddet på ca. 5%</t>
  </si>
  <si>
    <t>Øst Danmark</t>
  </si>
  <si>
    <t>Vest Danmark</t>
  </si>
  <si>
    <r>
      <t>gram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/kWh</t>
    </r>
  </si>
  <si>
    <r>
      <t>gram CO</t>
    </r>
    <r>
      <rPr>
        <vertAlign val="subscript"/>
        <sz val="11"/>
        <color theme="1"/>
        <rFont val="Calibri"/>
        <family val="2"/>
        <scheme val="minor"/>
      </rPr>
      <t>2e</t>
    </r>
    <r>
      <rPr>
        <sz val="11"/>
        <color theme="1"/>
        <rFont val="Calibri"/>
        <family val="2"/>
        <scheme val="minor"/>
      </rPr>
      <t>/kWh</t>
    </r>
  </si>
  <si>
    <t xml:space="preserve">Hvor meget CO2 udledes ved brug af forskellige brændsler ? </t>
  </si>
  <si>
    <t>CO2 udledning 
gram/kWh</t>
  </si>
  <si>
    <t>gram CO2e/kWh</t>
  </si>
  <si>
    <t>Danmark</t>
  </si>
  <si>
    <t>Hvor e står for ekvivalent og betyder at også øvrige drivhusgassers  er omregnet til deres påvirkning af atmosfæren som co2 ekvivalenter.</t>
  </si>
  <si>
    <t>Standardfaktorer for brændværdier og CO2emissioner (kilde ENS)</t>
  </si>
  <si>
    <t xml:space="preserve">Brændværdi </t>
  </si>
  <si>
    <t xml:space="preserve">Emissionsfaktor </t>
  </si>
  <si>
    <t>CO2 udledning</t>
  </si>
  <si>
    <t xml:space="preserve">CO2 udledning </t>
  </si>
  <si>
    <t>tons CO2/TJ</t>
  </si>
  <si>
    <t>gram/kWh</t>
  </si>
  <si>
    <r>
      <t>GJ/Nm</t>
    </r>
    <r>
      <rPr>
        <vertAlign val="superscript"/>
        <sz val="11"/>
        <color theme="1"/>
        <rFont val="Calibri"/>
        <family val="2"/>
        <scheme val="minor"/>
      </rPr>
      <t>3</t>
    </r>
  </si>
  <si>
    <r>
      <t>kg/Nm</t>
    </r>
    <r>
      <rPr>
        <vertAlign val="superscript"/>
        <sz val="11"/>
        <color theme="1"/>
        <rFont val="Calibri"/>
        <family val="2"/>
        <scheme val="minor"/>
      </rPr>
      <t>3</t>
    </r>
  </si>
  <si>
    <t>GJ/Ton</t>
  </si>
  <si>
    <t>kg/ton</t>
  </si>
  <si>
    <r>
      <t>GJ/m</t>
    </r>
    <r>
      <rPr>
        <vertAlign val="superscript"/>
        <sz val="11"/>
        <color theme="1"/>
        <rFont val="Calibri"/>
        <family val="2"/>
        <scheme val="minor"/>
      </rPr>
      <t>3</t>
    </r>
  </si>
  <si>
    <r>
      <t>kg/m</t>
    </r>
    <r>
      <rPr>
        <vertAlign val="superscript"/>
        <sz val="11"/>
        <color theme="1"/>
        <rFont val="Calibri"/>
        <family val="2"/>
        <scheme val="minor"/>
      </rPr>
      <t>3</t>
    </r>
  </si>
  <si>
    <t>Tal fra 2012</t>
  </si>
  <si>
    <t>miljødeklaration el, dk vest</t>
  </si>
  <si>
    <t>Indtast data i de hvide kasser:</t>
  </si>
  <si>
    <t>Emissionsfaktor for LPG (kg/GJ)</t>
  </si>
  <si>
    <t>Emissionsfaktor for LPG (kg/MWh)</t>
  </si>
  <si>
    <t>Emissionsfaktor for motorbenzin (kg/GJ)</t>
  </si>
  <si>
    <t>Emissionsfaktor for motorbenzin (kg/MWh)</t>
  </si>
  <si>
    <t>Emissionsfaktor for petroleum (kg/GJ)</t>
  </si>
  <si>
    <t>Emissionsfaktor for petroleum (kg/MWh)</t>
  </si>
  <si>
    <t>Emissionsfaktor for gas/dieselolie (kg/GJ)</t>
  </si>
  <si>
    <t>Emissionsfaktor for gas/dieselolie (kg/MWh)</t>
  </si>
  <si>
    <t>Diesel massefylde (kg/liter)</t>
  </si>
  <si>
    <t>Energiindhold i Diesel (kj/kg)</t>
  </si>
  <si>
    <t>Emissionsfaktor for fuelolie (kg/GJ)</t>
  </si>
  <si>
    <t>Emissionsfaktor for fuelolie (kg/MWh)</t>
  </si>
  <si>
    <t>Emissionsfaktor for spildolie (kg/GJ)</t>
  </si>
  <si>
    <t>Emissionsfaktor for spildolie (kg/MWh)</t>
  </si>
  <si>
    <t>Emissionsfaktor for bioethanol (kg/GJ)</t>
  </si>
  <si>
    <t>Emissionsfaktor for bioethanol (kg/MWh)</t>
  </si>
  <si>
    <t>Emissionsfaktor for biodiesel (kg/GJ)</t>
  </si>
  <si>
    <t>Emissionsfaktor for biodiesel (kg/MWh)</t>
  </si>
  <si>
    <t>Emissionsfaktor for naturgas (kg/GJ)</t>
  </si>
  <si>
    <t>Emissionsfaktor for naturgas (kg/MWh)</t>
  </si>
  <si>
    <t>Emissionsfaktor for kul (kg/GJ)</t>
  </si>
  <si>
    <t>Emissionsfaktor for kul (kg/MWh)</t>
  </si>
  <si>
    <t>Emissionsfaktor for koks (kg/GJ)</t>
  </si>
  <si>
    <t>Emissionsfaktor for koks (kg/MWh)</t>
  </si>
  <si>
    <t>Emissionsfaktor fra solceller (kg/MWh)</t>
  </si>
  <si>
    <t>Emissionsfaktor fra vindmøller (kg/MWh)</t>
  </si>
  <si>
    <t>Emissionsfaktor for halm (kg/GJ)</t>
  </si>
  <si>
    <t>Emissionsfaktor for halm (kg/MWh)</t>
  </si>
  <si>
    <t>Emissionsfaktor for bioolie (kg/GJ)</t>
  </si>
  <si>
    <t>Emissionsfaktor for bioolie (kg/MWh)</t>
  </si>
  <si>
    <t>Emissionsfaktor for biogas (kg/GJ)</t>
  </si>
  <si>
    <t>Emissionsfaktor for biogas (kg/MWh)</t>
  </si>
  <si>
    <t>Emissionsfaktor for træ- og biomasse (kg/GJ)</t>
  </si>
  <si>
    <t>Emissionsfaktor for træ- og biomasse (kg/MWh)</t>
  </si>
  <si>
    <t>Emissionsfaktor for affald (kg/GJ)</t>
  </si>
  <si>
    <t>Emissionsfaktor for affald (kg/MWh)</t>
  </si>
  <si>
    <t>Energiindhold for naturgas (MWh/m3)</t>
  </si>
  <si>
    <t>Energiindhold i stenkul (GJ/ton)</t>
  </si>
  <si>
    <t>Energiindhold i koks (GJ/ton)</t>
  </si>
  <si>
    <t>Energiindhold i propan (kj/kg)</t>
  </si>
  <si>
    <t>Klimakorrigering (Til varme)</t>
  </si>
  <si>
    <t>Klimakorrigering (Til vand)</t>
  </si>
  <si>
    <t>Produktion af strøm fra solceller (MWh/installeret kWp)</t>
  </si>
  <si>
    <t>Her er de variable faktorer:</t>
  </si>
  <si>
    <t>Indtast data i de hvide felter:</t>
  </si>
  <si>
    <t>Emissionsfaktor for importeret el (125% metode)(kg CO2/MWh)</t>
  </si>
  <si>
    <t>Emissionsfaktor for importeret el (200% metode) (kg CO2/MWh)</t>
  </si>
  <si>
    <t>Emissionsfaktor for importeret el (Energiindholds metode) (kg CO2/MWh)</t>
  </si>
  <si>
    <t>Emissionsfaktor for importeret el (Energikvalitets metode) (kg CO2/MWh)</t>
  </si>
  <si>
    <t>Befolkningstal i Danmark (antal)</t>
  </si>
  <si>
    <t>Befolkningstal i Sønderborg (antal)</t>
  </si>
  <si>
    <t>Sønderborgsandel af Danmark (Forhold)</t>
  </si>
  <si>
    <t>Årets graddage</t>
  </si>
  <si>
    <t>Graddage i et normalår</t>
  </si>
  <si>
    <t>Fra Christian Eriksen - tal anvendt af ProjectZero. Kilde Energistatistikken</t>
  </si>
  <si>
    <t>EL</t>
  </si>
  <si>
    <t xml:space="preserve">De tal vi normalt bruger </t>
  </si>
  <si>
    <t>co2</t>
  </si>
  <si>
    <t>CO2e</t>
  </si>
  <si>
    <t xml:space="preserve">Palævej </t>
  </si>
  <si>
    <t>AF (bimåler, aug. Sygehus)</t>
  </si>
  <si>
    <t xml:space="preserve">Bygadens Børnegård </t>
  </si>
  <si>
    <t>Bonderosevej</t>
  </si>
  <si>
    <t>Underv.&amp; Fritidsforv. SFO. (Bülowskolen)</t>
  </si>
  <si>
    <t>Underv.&amp; Fritidsforv. (Bülowskolen)</t>
  </si>
  <si>
    <t>Kløverskolen (Kløvermarken 1)</t>
  </si>
  <si>
    <t>Klub Kærvej (tidl. Børnehave)</t>
  </si>
  <si>
    <t>andre</t>
  </si>
  <si>
    <t>Sønderborg Kommune (Reimerskolen)</t>
  </si>
  <si>
    <t>I alt - alle bygninger inkl. lukkede</t>
  </si>
  <si>
    <t>Nordborg Biograf (kommunen betaler varme, de betaler selv el, så el er ikke med i regnskabet)</t>
  </si>
  <si>
    <t>Broager Skole (ny bygning)</t>
  </si>
  <si>
    <t>Broager Skole (EK tal 07-10 fjv resten)</t>
  </si>
  <si>
    <t>Guderup Plejecenter (el er parkvej 20)</t>
  </si>
  <si>
    <t>Voldgade</t>
  </si>
  <si>
    <t>JobcenterAlssundskolen (lejet bygning, nu fraflyttet) forbrug fra EK og skøn</t>
  </si>
  <si>
    <t>Engparkens børnehave (lukket)</t>
  </si>
  <si>
    <t>10'eren(en del af skolen)(skønnet i 2007)</t>
  </si>
  <si>
    <t>Alssundværkstedet (skønnet i 2007 og 2008)</t>
  </si>
  <si>
    <t>Brohaven, Bosager 8 alm forbrug NY</t>
  </si>
  <si>
    <t>Kunstskolen (skønnet 2007 og 2008)</t>
  </si>
  <si>
    <t>Gråsten Boldklub klubhus (44526855) skønnet 2007</t>
  </si>
  <si>
    <t>Gråsten Boldklub banebelysning 44539644</t>
  </si>
  <si>
    <t>Asserballe Gamle Skole, Krogen (skønnet 2007)</t>
  </si>
  <si>
    <t>Børnegården Damgade (skønnet i 2007)</t>
  </si>
  <si>
    <t>Kærnehuset Børnehave lukker i 2014</t>
  </si>
  <si>
    <t>Mælkebøtten Børnehave udvides i 2014</t>
  </si>
  <si>
    <t>Bofælleskab Alléen</t>
  </si>
  <si>
    <t>Dyrkobbel Allé 4</t>
  </si>
  <si>
    <t>REVA (skønnet i 2007)</t>
  </si>
  <si>
    <t>Goethesgade Børnehave</t>
  </si>
  <si>
    <t>Goethesgade 34</t>
  </si>
  <si>
    <t xml:space="preserve">Kløver Skolen </t>
  </si>
  <si>
    <t>Holmgade 4</t>
  </si>
  <si>
    <t>Bofællesskabet Højløkke</t>
  </si>
  <si>
    <t>Højløkke 2</t>
  </si>
  <si>
    <t>Materialegården Augustenborg (skønnet i 2007)</t>
  </si>
  <si>
    <t>Brandstation, Lysabild (skønnet i 2007)</t>
  </si>
  <si>
    <t>SFO, Augustenborg (skønnet i 2007 og 2008)</t>
  </si>
  <si>
    <t>Caroline Amalie Gården, Østergade 8, bygget i 2008</t>
  </si>
  <si>
    <t>Lille Rådhusgade 10/Baghuset. Opsat måler i 2008</t>
  </si>
  <si>
    <t>Værkstedet Østerlund (skønnet i 2007 og 2008)</t>
  </si>
  <si>
    <t xml:space="preserve">Mellemvej 16, </t>
  </si>
  <si>
    <t>Hjælpemiddeldepot oprettet i 2010</t>
  </si>
  <si>
    <t>Mommarkvej 5a</t>
  </si>
  <si>
    <t>Brandstation, Rinkenæs har elvarme</t>
  </si>
  <si>
    <t>Hjemmeplejen Distrikt Nordals(ingen historiske tal)2010</t>
  </si>
  <si>
    <t>E Kleinbahn (rimelig ny)</t>
  </si>
  <si>
    <t>Bülow skolen</t>
  </si>
  <si>
    <t>Palmose 14</t>
  </si>
  <si>
    <t>Værkstedshuset Sønderborg 2011 bimåler manuel aflæst</t>
  </si>
  <si>
    <t>Vindsuset (Tidl. Bulderby)ny stor børnehave på samme grund</t>
  </si>
  <si>
    <t>Den Tyske børnehave Ringridervej (har ikke varmetal)</t>
  </si>
  <si>
    <t>Stadion og Klubhus, belysning (Skønnet i 2007 2008 2009)</t>
  </si>
  <si>
    <t>Børnehuset Goethesgade (skønnet i 2007 og 2008)</t>
  </si>
  <si>
    <t>Ullerup Børnegård lukker i 2014</t>
  </si>
  <si>
    <t xml:space="preserve">Rådhuset, Sønderborg, </t>
  </si>
  <si>
    <t>Stolbroladen/Alsingergården</t>
  </si>
  <si>
    <t>Værkstedet Søndervang (skønnet i 2007 2008 2009)</t>
  </si>
  <si>
    <t>Storegade 14</t>
  </si>
  <si>
    <t>Lokalhistorisk Arkiv og Boliger, Broager (skønnet i 2007 og 2008)</t>
  </si>
  <si>
    <t>Nordborg hallen hører til skolen 2009(Luffes plads)</t>
  </si>
  <si>
    <t>Stråbjergvej 7 NY</t>
  </si>
  <si>
    <t>Kløverhusene børnehave</t>
  </si>
  <si>
    <t>Sundsmarkvej 72</t>
  </si>
  <si>
    <t>Fynshav Børnehave Langhuset</t>
  </si>
  <si>
    <t>Tangshave Bo- og Aktivitetscenter ekskl. Boliger</t>
  </si>
  <si>
    <t xml:space="preserve">Børnehuset Tangsmose </t>
  </si>
  <si>
    <t>Truenbrovej 21</t>
  </si>
  <si>
    <t>Brand og Redning, (Sønderborg skønnet i 2007 og 2008)</t>
  </si>
  <si>
    <t>Brand og Redning (skønnet i 2007 og 2008)</t>
  </si>
  <si>
    <t>Vestermark 10 lille hus</t>
  </si>
  <si>
    <t xml:space="preserve">Vestervej 42 </t>
  </si>
  <si>
    <t>Administration leje ophørt i 2013</t>
  </si>
  <si>
    <t>Voldgade 5</t>
  </si>
  <si>
    <t>Dagplejen (skønnet i 2007)</t>
  </si>
  <si>
    <t>Aabenraavej 23</t>
  </si>
  <si>
    <t>Lukkede eller solgte bygninger</t>
  </si>
  <si>
    <t xml:space="preserve">Kværs skole </t>
  </si>
  <si>
    <t>Avntoftvej 12</t>
  </si>
  <si>
    <t>Engparken Børnehave</t>
  </si>
  <si>
    <t>Engparken 6</t>
  </si>
  <si>
    <t>Gammeltoft Kværs Tørsbøl børnegård har ikke varmetal</t>
  </si>
  <si>
    <t>Børnehuset Blans har ikke varmetal</t>
  </si>
  <si>
    <t>Eckersberggade 11</t>
  </si>
  <si>
    <t>Løvenskjoldsgade 1</t>
  </si>
  <si>
    <t>Børnehuset Spiloppen (overgået til Guderup plejehjem)</t>
  </si>
  <si>
    <t>Stevning Brandstation</t>
  </si>
  <si>
    <t>Hjortspringsvej 3</t>
  </si>
  <si>
    <t>Friv Brandværn Kværs</t>
  </si>
  <si>
    <t>Søndertoft 17</t>
  </si>
  <si>
    <t>Brandstationen</t>
  </si>
  <si>
    <t>Midtballe 5</t>
  </si>
  <si>
    <t>Nørreskovskolen Svendstrup afdelingen</t>
  </si>
  <si>
    <t>Nordborgvej 62</t>
  </si>
  <si>
    <t>Gamle Præstegård, Gråsten (den er lukket)der er ikke varmetal)</t>
  </si>
  <si>
    <t>g/kWh</t>
  </si>
  <si>
    <t>ton</t>
  </si>
  <si>
    <t>Eksisterende bygninger i alt</t>
  </si>
  <si>
    <t>Lukkede eller solgte bygninger i alt</t>
  </si>
  <si>
    <t>Lukkede bygninger i alt</t>
  </si>
  <si>
    <t>I alt - de eksisterende bygninger</t>
  </si>
  <si>
    <t>KWh</t>
  </si>
  <si>
    <t>Nordborg biograf (el afregnes nu af bruger)</t>
  </si>
  <si>
    <t>El (CO2-ækvivalenter)</t>
  </si>
  <si>
    <t>El, tillagt 5 % nettab</t>
  </si>
  <si>
    <t>kg CO2/liter</t>
  </si>
  <si>
    <t>massefylde</t>
  </si>
  <si>
    <t>ton/m3</t>
  </si>
  <si>
    <t>kg/m3</t>
  </si>
  <si>
    <t>benzin</t>
  </si>
  <si>
    <t>diesel</t>
  </si>
  <si>
    <t xml:space="preserve">benzin </t>
  </si>
  <si>
    <t>Gas LPG (kg)</t>
  </si>
  <si>
    <t xml:space="preserve">I årene 2007-2010 er tallene baseret på udgiften til benzin og diesel, mix af 30% diesel og 70 % benzin, gennemsnitspriserne for det pågældende år. </t>
  </si>
  <si>
    <t>for 2011 og 12 er tallene baseret på Sønderborg Kommunes transportopgørelse</t>
  </si>
  <si>
    <t>I alt (liter) *</t>
  </si>
  <si>
    <t>Beskrivelse</t>
  </si>
  <si>
    <t>El</t>
  </si>
  <si>
    <t>Alle priser er ekskl. moms</t>
  </si>
  <si>
    <t>i alt</t>
  </si>
  <si>
    <t xml:space="preserve">CO2 fra LPG </t>
  </si>
  <si>
    <t>Vej og Park</t>
  </si>
  <si>
    <t>Tjenestekørsel i egen bil (scope 3)</t>
  </si>
  <si>
    <t>sats 1</t>
  </si>
  <si>
    <t>sats 2</t>
  </si>
  <si>
    <t xml:space="preserve">sats 1 </t>
  </si>
  <si>
    <t>CO2-udledning g. pr. km gns.</t>
  </si>
  <si>
    <t>CO2-udledning, ton  i alt</t>
  </si>
  <si>
    <t>Transport</t>
  </si>
  <si>
    <t>CO2 (ton)</t>
  </si>
  <si>
    <t>Brændstof (liter)</t>
  </si>
  <si>
    <t>Selskab 1 (liter)</t>
  </si>
  <si>
    <t>Selskab 2 (liter)</t>
  </si>
  <si>
    <t>Selskab 3 (liter)</t>
  </si>
  <si>
    <t>Selskab 4 (liter)</t>
  </si>
  <si>
    <t>LeasePlan (liter)</t>
  </si>
  <si>
    <t>CO2 - ton i alt</t>
  </si>
  <si>
    <t>Pris for varme ekskl. moms. (ren varmepris ekskl. faste bidrag, effektbidrag mm)</t>
  </si>
  <si>
    <t>CO2-udledning v.125 % fordeling</t>
  </si>
  <si>
    <t>Elforbrug</t>
  </si>
  <si>
    <t>Energiforbrug</t>
  </si>
  <si>
    <t>Elforbrug i kommunale bygninger</t>
  </si>
  <si>
    <t>Varmeforbrug i kommunale bygninger</t>
  </si>
  <si>
    <t>Elforbrug til gadelys</t>
  </si>
  <si>
    <t>Brændstof til egne og leasede køretøjer</t>
  </si>
  <si>
    <t>LPG tank- og flaskegas til ukrudtsafbrænding mm</t>
  </si>
  <si>
    <t>NB Varmeforbruget er graddagskorrigeret</t>
  </si>
  <si>
    <t>liter</t>
  </si>
  <si>
    <t>tjenestekørsel i egne bil er ligeledes opgjort i forbindelse med transportopgørelsen (2010-12) (CO2 er her taget fra DN vejledning)</t>
  </si>
  <si>
    <t xml:space="preserve">skønnet brændstofforbrug </t>
  </si>
  <si>
    <t>Brændstof til Vej og Park</t>
  </si>
  <si>
    <t>Brændstof til tjenestekørsel i privatejet bil*</t>
  </si>
  <si>
    <t>kg</t>
  </si>
  <si>
    <t>*kørsel i privatbiler er først opgjort fra 2010</t>
  </si>
  <si>
    <t>Vandforbrug</t>
  </si>
  <si>
    <t>Vandforbrug i kommunale bygninger</t>
  </si>
  <si>
    <r>
      <t>m</t>
    </r>
    <r>
      <rPr>
        <sz val="9"/>
        <color theme="1"/>
        <rFont val="Calibri"/>
        <family val="2"/>
        <scheme val="minor"/>
      </rPr>
      <t>3</t>
    </r>
  </si>
  <si>
    <t>CO2-udledning</t>
  </si>
  <si>
    <t xml:space="preserve">CO2 udledning fra tjenestekørsel i privatejet bil </t>
  </si>
  <si>
    <t>skole</t>
  </si>
  <si>
    <t>10'eren, Sønderskovskolen</t>
  </si>
  <si>
    <t>Erhvervskolen skønnet 2007</t>
  </si>
  <si>
    <t>Dyrkobbel Allé</t>
  </si>
  <si>
    <t>Børnehaven Engparken (lukket)</t>
  </si>
  <si>
    <t>Børnehuset Eckersberg (lukket)</t>
  </si>
  <si>
    <t>Kværs Tørsbøl børnegård(lukket)</t>
  </si>
  <si>
    <t xml:space="preserve">Gammeltoft </t>
  </si>
  <si>
    <t>Materialegården i Augustenborg(lukket)</t>
  </si>
  <si>
    <t>Adsbøl klubhus</t>
  </si>
  <si>
    <t>Børnehaven Løven (lukket)</t>
  </si>
  <si>
    <t>Brandstation og offentlig toilet(Busstop)</t>
  </si>
  <si>
    <t>Mosevej, Guderup</t>
  </si>
  <si>
    <t>Møllegade , Holm</t>
  </si>
  <si>
    <t>Brandstation</t>
  </si>
  <si>
    <t xml:space="preserve">Nørretoft </t>
  </si>
  <si>
    <t xml:space="preserve">Palmose </t>
  </si>
  <si>
    <t>Palævej</t>
  </si>
  <si>
    <t>manuel måler</t>
  </si>
  <si>
    <t>Børnebyen Havnbjerg (Kernehuset)tom</t>
  </si>
  <si>
    <t>Den gamle præstegård(lukket)</t>
  </si>
  <si>
    <t>Slotsbakken</t>
  </si>
  <si>
    <t>Tangshave Bo- og Aktivitetscenter køkken</t>
  </si>
  <si>
    <t xml:space="preserve">Brand og Redning, Havnbjerg </t>
  </si>
  <si>
    <t>instnr</t>
  </si>
  <si>
    <t>adresse</t>
  </si>
  <si>
    <t>husnummer</t>
  </si>
  <si>
    <t>postnum</t>
  </si>
  <si>
    <t>El inst. 04451418</t>
  </si>
  <si>
    <t>Midtkobbel</t>
  </si>
  <si>
    <t>El inst. 04451426</t>
  </si>
  <si>
    <t>Violvej</t>
  </si>
  <si>
    <t>Ellegårdvej</t>
  </si>
  <si>
    <t>El inst. 04453392</t>
  </si>
  <si>
    <t>Sebbelev</t>
  </si>
  <si>
    <t>El inst. 04453401</t>
  </si>
  <si>
    <t>Dejerhøj</t>
  </si>
  <si>
    <t>El inst. 04453482</t>
  </si>
  <si>
    <t>El inst. 04454342</t>
  </si>
  <si>
    <t>Storemarksvej</t>
  </si>
  <si>
    <t>El inst. 04454553</t>
  </si>
  <si>
    <t>El inst. 04454716</t>
  </si>
  <si>
    <t>Blæsborg</t>
  </si>
  <si>
    <t>El inst. 04455040</t>
  </si>
  <si>
    <t>Solvangen</t>
  </si>
  <si>
    <t>El inst. 04456076</t>
  </si>
  <si>
    <t>Stjerneparken</t>
  </si>
  <si>
    <t>El inst. 04456270</t>
  </si>
  <si>
    <t>Højholt</t>
  </si>
  <si>
    <t>El inst. 04456532</t>
  </si>
  <si>
    <t>Østerbakken</t>
  </si>
  <si>
    <t>El inst. 04457231</t>
  </si>
  <si>
    <t>el inst. 04457736</t>
  </si>
  <si>
    <t>Egeskovvej</t>
  </si>
  <si>
    <t>El inst. 04458548</t>
  </si>
  <si>
    <t>El inst. 04458257</t>
  </si>
  <si>
    <t>El inst. 04458849</t>
  </si>
  <si>
    <t>El inst. 04459274</t>
  </si>
  <si>
    <t>El inst. 04459298</t>
  </si>
  <si>
    <t>El inst. 04459748</t>
  </si>
  <si>
    <t>El inst. 04459966</t>
  </si>
  <si>
    <t>El inst. 04459990</t>
  </si>
  <si>
    <t>Brinken</t>
  </si>
  <si>
    <t>Egen Kirkevej</t>
  </si>
  <si>
    <t>Skærtoftvej</t>
  </si>
  <si>
    <t>el inst. 44511789</t>
  </si>
  <si>
    <t>Ulbjerggade</t>
  </si>
  <si>
    <t>Toftehøj</t>
  </si>
  <si>
    <t>Bøgevej</t>
  </si>
  <si>
    <t>Præstevænget</t>
  </si>
  <si>
    <t>Niels Bohrs Vej</t>
  </si>
  <si>
    <t>Povlstoft</t>
  </si>
  <si>
    <t>el inst. 44514893</t>
  </si>
  <si>
    <t>el inst. 44515027</t>
  </si>
  <si>
    <t>Stationsvej</t>
  </si>
  <si>
    <t>Borrevej</t>
  </si>
  <si>
    <t>Tingstedvej</t>
  </si>
  <si>
    <t>Klynstien</t>
  </si>
  <si>
    <t>Østerkobbel</t>
  </si>
  <si>
    <t>Bispevænget</t>
  </si>
  <si>
    <t>Færgevej</t>
  </si>
  <si>
    <t>Kådnervej</t>
  </si>
  <si>
    <t>Spang Vade</t>
  </si>
  <si>
    <t>Bøgelyvej</t>
  </si>
  <si>
    <t>Søndergade</t>
  </si>
  <si>
    <t>Runevænget</t>
  </si>
  <si>
    <t>Stolbro Gade</t>
  </si>
  <si>
    <t>Slåenhegnet</t>
  </si>
  <si>
    <t>Stenholt</t>
  </si>
  <si>
    <t>Kværsgade</t>
  </si>
  <si>
    <t>Skovsholm</t>
  </si>
  <si>
    <t>Lærkevej</t>
  </si>
  <si>
    <t>Gammel Skolevej</t>
  </si>
  <si>
    <t>Rubæk</t>
  </si>
  <si>
    <t>Sjellerupvej</t>
  </si>
  <si>
    <t>Kirkegårdsvej</t>
  </si>
  <si>
    <t>Th. Brorsens Vej</t>
  </si>
  <si>
    <t>Ugebjergvej</t>
  </si>
  <si>
    <t>Elstrup Overby</t>
  </si>
  <si>
    <t>Østkystvejen</t>
  </si>
  <si>
    <t>Hjortspringvej</t>
  </si>
  <si>
    <t>Asgårdsvej</t>
  </si>
  <si>
    <t>Vesterballe</t>
  </si>
  <si>
    <t>Søvej</t>
  </si>
  <si>
    <t>Skeldevej</t>
  </si>
  <si>
    <t>Mosevang</t>
  </si>
  <si>
    <t>Skodsbølvej</t>
  </si>
  <si>
    <t>Tvedmark</t>
  </si>
  <si>
    <t>Smøl</t>
  </si>
  <si>
    <t>Tørsbølgade</t>
  </si>
  <si>
    <t>Rufasvej</t>
  </si>
  <si>
    <t>Lille Mommarkvej</t>
  </si>
  <si>
    <t>Præstegårdsvej</t>
  </si>
  <si>
    <t>Vaskilde</t>
  </si>
  <si>
    <t>Kirke Hørupvej</t>
  </si>
  <si>
    <t>Dyntvej</t>
  </si>
  <si>
    <t>Dybbøl Banke</t>
  </si>
  <si>
    <t>Vindrosen</t>
  </si>
  <si>
    <t>Lyngmosevej</t>
  </si>
  <si>
    <t>Apotekergade</t>
  </si>
  <si>
    <t>Nydamvej</t>
  </si>
  <si>
    <t>Bjørnemosen</t>
  </si>
  <si>
    <t>Syrenvej</t>
  </si>
  <si>
    <t>Skoletoften</t>
  </si>
  <si>
    <t>Havnbjerg Center</t>
  </si>
  <si>
    <t>Ahlmannsvej</t>
  </si>
  <si>
    <t>Bellisvej</t>
  </si>
  <si>
    <t>Egevej</t>
  </si>
  <si>
    <t>Bakken</t>
  </si>
  <si>
    <t>Sønderborg Landevej</t>
  </si>
  <si>
    <t>Trappen</t>
  </si>
  <si>
    <t>Arnkilsmaj</t>
  </si>
  <si>
    <t>Vibøgevej</t>
  </si>
  <si>
    <t>Peter Johnsens Vej</t>
  </si>
  <si>
    <t>Kastanievej</t>
  </si>
  <si>
    <t>Augustenborg Landevej</t>
  </si>
  <si>
    <t>Grævlingevej</t>
  </si>
  <si>
    <t>Engvej</t>
  </si>
  <si>
    <t>Nørregade</t>
  </si>
  <si>
    <t>Sandbjergvej</t>
  </si>
  <si>
    <t>el inst. 44532823</t>
  </si>
  <si>
    <t>el inst. 44532824</t>
  </si>
  <si>
    <t>Dybbøløstenvej</t>
  </si>
  <si>
    <t>Alssundvej</t>
  </si>
  <si>
    <t>Bakkevænget</t>
  </si>
  <si>
    <t>Sørens Møllevej</t>
  </si>
  <si>
    <t>Stationsgade</t>
  </si>
  <si>
    <t>Helved</t>
  </si>
  <si>
    <t>Hyldestub</t>
  </si>
  <si>
    <t>Sønderbygade</t>
  </si>
  <si>
    <t>Illervej</t>
  </si>
  <si>
    <t>Højlund</t>
  </si>
  <si>
    <t>Tinggårdvej</t>
  </si>
  <si>
    <t>Spangsmosevej</t>
  </si>
  <si>
    <t>Strandvej</t>
  </si>
  <si>
    <t>Havnevej</t>
  </si>
  <si>
    <t>Langdel</t>
  </si>
  <si>
    <t>Gammel Fabriksvej</t>
  </si>
  <si>
    <t>Asserballe St</t>
  </si>
  <si>
    <t>Spang</t>
  </si>
  <si>
    <t>Dalsgårdvej</t>
  </si>
  <si>
    <t>Stranderød</t>
  </si>
  <si>
    <t>Bredmaj</t>
  </si>
  <si>
    <t>Tværvej</t>
  </si>
  <si>
    <t>Teglparken</t>
  </si>
  <si>
    <t>Mysundevej</t>
  </si>
  <si>
    <t>Dyrkobbel</t>
  </si>
  <si>
    <t>Fægteborgvej</t>
  </si>
  <si>
    <t>Slesvigvej</t>
  </si>
  <si>
    <t>Solskrænten</t>
  </si>
  <si>
    <t>Konkel</t>
  </si>
  <si>
    <t>Trenevej</t>
  </si>
  <si>
    <t>Sletmarken</t>
  </si>
  <si>
    <t>Kallehave</t>
  </si>
  <si>
    <t>Svennesmølle</t>
  </si>
  <si>
    <t>el inst. 44539924</t>
  </si>
  <si>
    <t>Kavsløkke</t>
  </si>
  <si>
    <t>Skråvej</t>
  </si>
  <si>
    <t>Nørre Havnegade</t>
  </si>
  <si>
    <t>el inst. 44548763</t>
  </si>
  <si>
    <t>Banegårdsgade</t>
  </si>
  <si>
    <t>Johan Hansens Vej</t>
  </si>
  <si>
    <t>Skovhøj</t>
  </si>
  <si>
    <t>Elmbjergvej</t>
  </si>
  <si>
    <t>Nejs Bjerg</t>
  </si>
  <si>
    <t>Nederbyvej</t>
  </si>
  <si>
    <t>Peerløkke</t>
  </si>
  <si>
    <t>el inst. 44554772</t>
  </si>
  <si>
    <t>Planetvej</t>
  </si>
  <si>
    <t>Dyrhøj</t>
  </si>
  <si>
    <t>el inst. 44555793</t>
  </si>
  <si>
    <t>Påkjær</t>
  </si>
  <si>
    <t>Langbro</t>
  </si>
  <si>
    <t>STRANDVEJ</t>
  </si>
  <si>
    <t>Jernbanegade</t>
  </si>
  <si>
    <t>KONGEVEJ</t>
  </si>
  <si>
    <t>Vølundsgade</t>
  </si>
  <si>
    <t>Hørmarken</t>
  </si>
  <si>
    <t>Ribesvej</t>
  </si>
  <si>
    <t>Kirketorvet</t>
  </si>
  <si>
    <t>Løkken</t>
  </si>
  <si>
    <t>Havbogade</t>
  </si>
  <si>
    <t>Jernbanesti</t>
  </si>
  <si>
    <t>DYBBØLGADE</t>
  </si>
  <si>
    <t>Dybbølgade</t>
  </si>
  <si>
    <t>Redstedsgade</t>
  </si>
  <si>
    <t>Scharffenbergsgade</t>
  </si>
  <si>
    <t>Hilmar Finsens Gade</t>
  </si>
  <si>
    <t>Rojumvej</t>
  </si>
  <si>
    <t>Ørstedsgade</t>
  </si>
  <si>
    <t>Søndre Landevej</t>
  </si>
  <si>
    <t>Hertug Hans Vej</t>
  </si>
  <si>
    <t>Thorsvej</t>
  </si>
  <si>
    <t>Brogade</t>
  </si>
  <si>
    <t>Lynghaven</t>
  </si>
  <si>
    <t>Nørrekobbel</t>
  </si>
  <si>
    <t>Lindevang</t>
  </si>
  <si>
    <t>Arnkilgade</t>
  </si>
  <si>
    <t>Udsigten</t>
  </si>
  <si>
    <t>Vesterkobbel</t>
  </si>
  <si>
    <t>Ved Mølledammen</t>
  </si>
  <si>
    <t>el inst. 44593030</t>
  </si>
  <si>
    <t>el inst. 44594124</t>
  </si>
  <si>
    <t>el inst. 44594125</t>
  </si>
  <si>
    <t>El inst.04452100</t>
  </si>
  <si>
    <t>el inst. 44570031</t>
  </si>
  <si>
    <t>el inst. 44570793</t>
  </si>
  <si>
    <t>fast afregnet</t>
  </si>
  <si>
    <t>07 og 08 skøn gns 4 år</t>
  </si>
  <si>
    <t>07-10 skønnet</t>
  </si>
  <si>
    <t>skøn 11 og 12 =10</t>
  </si>
  <si>
    <t>skøn 07-10 samme som 11-12</t>
  </si>
  <si>
    <t>starter skæv dato  regner med opsat der</t>
  </si>
  <si>
    <t>skæv dato - regner med opr der</t>
  </si>
  <si>
    <t>skønnet i 2011 og 12</t>
  </si>
  <si>
    <t>skønnet i 2011 og 12 = 2010</t>
  </si>
  <si>
    <t>skønnet i 2011 og 12=2010</t>
  </si>
  <si>
    <t>skønnet 2007-10</t>
  </si>
  <si>
    <t>skøn 09-12 =2008</t>
  </si>
  <si>
    <t>skøn 11-12 =2010</t>
  </si>
  <si>
    <t>opsat 2011</t>
  </si>
  <si>
    <t>opsat 2012</t>
  </si>
  <si>
    <t>gl data fra JC / SonWin</t>
  </si>
  <si>
    <t>ikke forbrug siden 09</t>
  </si>
  <si>
    <t>skøn 11-12 = 2010</t>
  </si>
  <si>
    <t>07 o-10 skøn gns 3 år</t>
  </si>
  <si>
    <t>Dem med rød tekst er skønnet = 2010</t>
  </si>
  <si>
    <t>skønnet 3 års gns 2009</t>
  </si>
  <si>
    <t>gl. baseline</t>
  </si>
  <si>
    <t>Mix</t>
  </si>
  <si>
    <t>nyt udtræk</t>
  </si>
  <si>
    <t>sonwin 2010 ff</t>
  </si>
  <si>
    <t>Faktor</t>
  </si>
  <si>
    <t>Besparelse 12 ift 07</t>
  </si>
  <si>
    <t xml:space="preserve">Brændstof til egne og leasede køretøjer </t>
  </si>
  <si>
    <t>Samlet brændstoffobrug</t>
  </si>
  <si>
    <t>CO2 fra brændstofforbrug</t>
  </si>
  <si>
    <t xml:space="preserve">CO2- udledning fra brændstof til egne og leasede køretøjer </t>
  </si>
  <si>
    <t>CO2-udledning fra brændstof til tjenestekørsel i privatejet bil*</t>
  </si>
  <si>
    <t>CO2-udledning fra brændstof til Vej og Park</t>
  </si>
  <si>
    <t>CO2-udledning fra LPG tank- og flaskegas til ukrudtsafbrænding mm</t>
  </si>
  <si>
    <t>Økonomi (2012 kr)</t>
  </si>
  <si>
    <t>Økonomi (aktuelle priser)</t>
  </si>
  <si>
    <t>Pris for el - aktuelle årspriser (ekskl abonnementsomkostninger og andre faste)</t>
  </si>
  <si>
    <t>Besparelse i forhold til 2007</t>
  </si>
  <si>
    <t>Beparelse ift 2007</t>
  </si>
  <si>
    <t>Beparelse ift 2007 (MWh)</t>
  </si>
  <si>
    <t>Beparelse ift 2007 (t.kr)</t>
  </si>
  <si>
    <t xml:space="preserve">Akkumuleret </t>
  </si>
  <si>
    <t>omkostning hvis ikke energibesparelse</t>
  </si>
  <si>
    <t>Omkostning med besparelser</t>
  </si>
  <si>
    <t>betaling</t>
  </si>
  <si>
    <t>besparelse</t>
  </si>
  <si>
    <t>stigning</t>
  </si>
  <si>
    <t>fald</t>
  </si>
  <si>
    <t>Omstilling</t>
  </si>
  <si>
    <t>Lavere emissionsfaktor på el:</t>
  </si>
  <si>
    <t>Lavere emissionsfaktor på fjernvarme:</t>
  </si>
  <si>
    <t>Besparelser i forbrug</t>
  </si>
  <si>
    <t>Emissionsfaktor, el</t>
  </si>
  <si>
    <t>Fald i 12 ift 07</t>
  </si>
  <si>
    <t>Forbrug FJV i alt</t>
  </si>
  <si>
    <t>Forbrug N-gas i alt</t>
  </si>
  <si>
    <t>først data fra 2010</t>
  </si>
  <si>
    <t>Graddagskorrigeret varmeleverance (MWh)</t>
  </si>
  <si>
    <t>Brændselsfordeling af elforbrug</t>
  </si>
  <si>
    <t xml:space="preserve">Miljødeklaration for el 
leveret til forbrug </t>
  </si>
  <si>
    <t>Brændselsfordeling</t>
  </si>
  <si>
    <t>Kul og brunkul</t>
  </si>
  <si>
    <t>Vind, vand og sol</t>
  </si>
  <si>
    <t>Affald, biomasse og biogas</t>
  </si>
  <si>
    <t>Olie</t>
  </si>
  <si>
    <t xml:space="preserve">Atomkraft </t>
  </si>
  <si>
    <t>Nordborg (Danbo og SonFor)</t>
  </si>
  <si>
    <t>DongEnergy Naturgas</t>
  </si>
  <si>
    <t>Den tyske børnehave</t>
  </si>
  <si>
    <t>Arnkilsgade</t>
  </si>
  <si>
    <t>Nordborg Fyr (solgt)</t>
  </si>
  <si>
    <t>Augustenhofvej</t>
  </si>
  <si>
    <t>Kværs Skole (lukket)</t>
  </si>
  <si>
    <t>Asserballe Gamle Skole / Børnehave (lukket)</t>
  </si>
  <si>
    <t>Mølleparken Plejecenter (afd A delvis hovedbygning)</t>
  </si>
  <si>
    <t>Mølleparken Plejecenter (Nybo hovedbygning)</t>
  </si>
  <si>
    <t>Mølleparken Plejecenter (køkken)</t>
  </si>
  <si>
    <t>2A</t>
  </si>
  <si>
    <t>Tidl. Recon / DAD (revet ned 2013)</t>
  </si>
  <si>
    <t>Dybbølskolen (SFO kælder anneks)</t>
  </si>
  <si>
    <t>Fryndesholmskolen SFO</t>
  </si>
  <si>
    <t>SFO Stalden (lukket)</t>
  </si>
  <si>
    <t>Serviceafdeling, Broager (lukket)</t>
  </si>
  <si>
    <t>Skaterhal</t>
  </si>
  <si>
    <t>49 A OG B</t>
  </si>
  <si>
    <t>Nørreskovskolen Svenstrup (lukket)</t>
  </si>
  <si>
    <t>Nørrebro Skøjtebanen</t>
  </si>
  <si>
    <t>Sønderborg Lystbådehavn (solgt)</t>
  </si>
  <si>
    <t xml:space="preserve">ringgade </t>
  </si>
  <si>
    <t xml:space="preserve">sandmarken </t>
  </si>
  <si>
    <t>f030091407</t>
  </si>
  <si>
    <t>21-23</t>
  </si>
  <si>
    <t>Broager Bibliotek (skønnet i 11-12)</t>
  </si>
  <si>
    <t>6A</t>
  </si>
  <si>
    <t>Materielgård i avnbøl (lukket)</t>
  </si>
  <si>
    <t>Elforbrug (kWh)</t>
  </si>
  <si>
    <t xml:space="preserve">ton </t>
  </si>
  <si>
    <t>CO2 udledning (ton)</t>
  </si>
  <si>
    <t>Bemærkning</t>
  </si>
  <si>
    <t>Selskab /år</t>
  </si>
  <si>
    <t>Fjernvarme i alt</t>
  </si>
  <si>
    <t>CO2 (g/kWh)</t>
  </si>
  <si>
    <t>ton CO2</t>
  </si>
  <si>
    <t>Betaling for vandforbrug (vand + afledning)</t>
  </si>
  <si>
    <t>I 1000 kr</t>
  </si>
  <si>
    <t>Med besp</t>
  </si>
  <si>
    <t>CO2-emission, fjernvarme, gennemsnit</t>
  </si>
  <si>
    <t>Samlet varmeforbrug (Ngas og FJV)</t>
  </si>
  <si>
    <t>vi har ikke tal for varmepumper eller andre opvarmningsformer</t>
  </si>
  <si>
    <t>Elforbrug i bygninger</t>
  </si>
  <si>
    <t>CO2 opvarmning og el i bygninger i alt</t>
  </si>
  <si>
    <t xml:space="preserve">Vand i alt </t>
  </si>
  <si>
    <t>Graddagskorrektionsfaktor anvendt:</t>
  </si>
  <si>
    <t>Målopfyldelse (fra Inge Olsen / ProjectZero)</t>
  </si>
  <si>
    <t>CO2 fra opvarmning, i alt</t>
  </si>
  <si>
    <t xml:space="preserve">CO2 fra el i bygninger, i alt </t>
  </si>
  <si>
    <t>Status på bygningsmassen i 2012</t>
  </si>
  <si>
    <t>I alt</t>
  </si>
  <si>
    <t xml:space="preserve">NB: Vi har p.t. ikke opgørelser på CO2-besparelser specifikt fra omstilling. </t>
  </si>
  <si>
    <t>Kilde til data i anvendt rækkefølge:</t>
  </si>
  <si>
    <t>Årsopgørelser fra fjernvarmeselskaber i enkelte tilfælde suppleret med oplysninger fra Energy Key og skønnede forbrug</t>
  </si>
  <si>
    <t>SE udtræk / Energy Key fra automatiske elmålere</t>
  </si>
  <si>
    <t>Sonfor og i enkelte tilfælde Energy Key samt skøn ved manglende data</t>
  </si>
  <si>
    <t>DongEnergy, i enkelte tilfælde suppleret med tal fra Energy Key samt skøn ved manglende data</t>
  </si>
  <si>
    <t>El til bygninger:</t>
  </si>
  <si>
    <t>El til gadelys:</t>
  </si>
  <si>
    <t>Fjernvarme:</t>
  </si>
  <si>
    <t>Vand:</t>
  </si>
  <si>
    <t>Naturgas:</t>
  </si>
  <si>
    <t>CO2-faktorer for el og fjernvarme er opgjort efter 125 % metoden</t>
  </si>
  <si>
    <t>Graddagskorrektion er medregnet 15% graddagsuafhængigt forbrug i alle bygningskategorier</t>
  </si>
  <si>
    <t>Scope 3 - ikke inkl. i kommunens CO2-regnskab</t>
  </si>
  <si>
    <t>Data er indsamlet af Lene Sternsdorf, Sønderborg Kommune</t>
  </si>
  <si>
    <t>Forbrug 2013</t>
  </si>
  <si>
    <t>El inst. 4451418</t>
  </si>
  <si>
    <t>El inst. 4451426</t>
  </si>
  <si>
    <t>El inst. 44515027</t>
  </si>
  <si>
    <t>El inst. 4452100</t>
  </si>
  <si>
    <t>El inst. 4453392</t>
  </si>
  <si>
    <t>El inst. 4453401</t>
  </si>
  <si>
    <t>El inst. 4454342</t>
  </si>
  <si>
    <t>El inst. 4454553</t>
  </si>
  <si>
    <t>El inst. 4454716</t>
  </si>
  <si>
    <t>El inst. 4455040</t>
  </si>
  <si>
    <t>El inst. 44554772</t>
  </si>
  <si>
    <t>El inst. 4456076</t>
  </si>
  <si>
    <t>El inst. 4456270</t>
  </si>
  <si>
    <t>El inst. 4456532</t>
  </si>
  <si>
    <t>El inst. 4457231</t>
  </si>
  <si>
    <t>El inst. 4458257</t>
  </si>
  <si>
    <t>El inst. 4458548</t>
  </si>
  <si>
    <t>El inst. 4458849</t>
  </si>
  <si>
    <t>El inst. 4459274</t>
  </si>
  <si>
    <t>El inst. 4459298</t>
  </si>
  <si>
    <t>El inst. 4459748</t>
  </si>
  <si>
    <t>El inst. 4459966</t>
  </si>
  <si>
    <t>El inst. 4459990</t>
  </si>
  <si>
    <t>FA El inst. 44511789</t>
  </si>
  <si>
    <t>FA El inst. 44514893</t>
  </si>
  <si>
    <t>FA El inst. 44532823</t>
  </si>
  <si>
    <t>Fa El inst. 44532824</t>
  </si>
  <si>
    <t>FA El inst. 44533240</t>
  </si>
  <si>
    <t>FA El inst. 4453482</t>
  </si>
  <si>
    <t>FA El inst. 44535163</t>
  </si>
  <si>
    <t>FA El inst. 44539924</t>
  </si>
  <si>
    <t>FA El inst. 44541799</t>
  </si>
  <si>
    <t>FA El inst. 44548763</t>
  </si>
  <si>
    <t>FA El inst. 44551257</t>
  </si>
  <si>
    <t>FA El inst. 44554545</t>
  </si>
  <si>
    <t>FA El inst. 44554546</t>
  </si>
  <si>
    <t>FA El inst. 44555793</t>
  </si>
  <si>
    <t>FA El inst. 44556395</t>
  </si>
  <si>
    <t>FA El inst. 44570031</t>
  </si>
  <si>
    <t>FA El inst. 44570793</t>
  </si>
  <si>
    <t>FA El inst. 4457736</t>
  </si>
  <si>
    <t>FA El inst. 44577411</t>
  </si>
  <si>
    <t>FA El inst. 44591004</t>
  </si>
  <si>
    <t>FA El inst. 44593028</t>
  </si>
  <si>
    <t>FA El inst. 44593030</t>
  </si>
  <si>
    <t>FA El inst. 44594124</t>
  </si>
  <si>
    <t>FA El inst. 44594125</t>
  </si>
  <si>
    <t>2007</t>
  </si>
  <si>
    <t>2008</t>
  </si>
  <si>
    <t>2009</t>
  </si>
  <si>
    <t>2010</t>
  </si>
  <si>
    <t>2011</t>
  </si>
  <si>
    <t>2012</t>
  </si>
  <si>
    <t>2013</t>
  </si>
  <si>
    <t>El inst. 44510722</t>
  </si>
  <si>
    <t>El inst. 44514529</t>
  </si>
  <si>
    <t xml:space="preserve">El inst. 44515654 </t>
  </si>
  <si>
    <t>El inst. 44521474</t>
  </si>
  <si>
    <t>El inst. 44530796</t>
  </si>
  <si>
    <t>El inst. 44533269</t>
  </si>
  <si>
    <t>El inst. 44548542</t>
  </si>
  <si>
    <t>El inst. 44569968</t>
  </si>
  <si>
    <t>El inst. 44570111</t>
  </si>
  <si>
    <t>El inst. 44570706</t>
  </si>
  <si>
    <t>El inst. 44570707</t>
  </si>
  <si>
    <t>El inst. 44572217</t>
  </si>
  <si>
    <t>El inst. 44572393</t>
  </si>
  <si>
    <t>El inst. 44572462</t>
  </si>
  <si>
    <t>El inst. 44572516</t>
  </si>
  <si>
    <t>El inst. 44572526</t>
  </si>
  <si>
    <t>El inst. 44573057</t>
  </si>
  <si>
    <t>El inst. 44574839</t>
  </si>
  <si>
    <t>El inst. 44574840</t>
  </si>
  <si>
    <t>El inst. 44575520</t>
  </si>
  <si>
    <t>El inst. 44577098</t>
  </si>
  <si>
    <t>El inst. 44577122</t>
  </si>
  <si>
    <t>El inst. 44577401</t>
  </si>
  <si>
    <t>El inst. 44577652</t>
  </si>
  <si>
    <t>El inst. 44577653</t>
  </si>
  <si>
    <t>El inst. 44578084</t>
  </si>
  <si>
    <t>El inst. 44591015</t>
  </si>
  <si>
    <t>El inst. 44593002</t>
  </si>
  <si>
    <t>El inst. 44593003</t>
  </si>
  <si>
    <t>El inst. 44593004</t>
  </si>
  <si>
    <t>El inst. 44593005</t>
  </si>
  <si>
    <t>El inst. 44593006</t>
  </si>
  <si>
    <t>El inst. 44593009</t>
  </si>
  <si>
    <t>El inst. 44593010</t>
  </si>
  <si>
    <t>El inst. 44593011</t>
  </si>
  <si>
    <t>El inst. 44593012</t>
  </si>
  <si>
    <t>El inst. 44593015</t>
  </si>
  <si>
    <t>El inst. 44593016</t>
  </si>
  <si>
    <t>El inst. 44593017</t>
  </si>
  <si>
    <t>El inst. 44593018</t>
  </si>
  <si>
    <t>El inst.44593019</t>
  </si>
  <si>
    <t>El inst. 44593020</t>
  </si>
  <si>
    <t>El inst. 44593021</t>
  </si>
  <si>
    <t>El inst. 44593023</t>
  </si>
  <si>
    <t>El inst. 44593024</t>
  </si>
  <si>
    <t>El inst. 44593027</t>
  </si>
  <si>
    <t>El inst. 44593029</t>
  </si>
  <si>
    <t>El inst. 44593031</t>
  </si>
  <si>
    <t>El inst. 445990</t>
  </si>
  <si>
    <t>El inst 44593001</t>
  </si>
  <si>
    <t>jan</t>
  </si>
  <si>
    <t>feb</t>
  </si>
  <si>
    <t>marts</t>
  </si>
  <si>
    <t>april</t>
  </si>
  <si>
    <t>maj</t>
  </si>
  <si>
    <t>juni</t>
  </si>
  <si>
    <t>juli</t>
  </si>
  <si>
    <t>aug</t>
  </si>
  <si>
    <t>sep</t>
  </si>
  <si>
    <t>okt</t>
  </si>
  <si>
    <t xml:space="preserve">nov </t>
  </si>
  <si>
    <t>dec</t>
  </si>
  <si>
    <t>Normalår</t>
  </si>
  <si>
    <t>Faktor til normalår</t>
  </si>
  <si>
    <t>graddage</t>
  </si>
  <si>
    <t>faktor</t>
  </si>
  <si>
    <t>1/4 07</t>
  </si>
  <si>
    <t>1/4 08</t>
  </si>
  <si>
    <t>1/4 09</t>
  </si>
  <si>
    <t>1/4 10</t>
  </si>
  <si>
    <t>1/4 11</t>
  </si>
  <si>
    <t>1/4 12</t>
  </si>
  <si>
    <t>1/4 13</t>
  </si>
  <si>
    <t>1/6 07</t>
  </si>
  <si>
    <t>1/6 08</t>
  </si>
  <si>
    <t>er 2007 i sdb fjv jf. mail fra Lene sternsdorf</t>
  </si>
  <si>
    <t>1/6 09</t>
  </si>
  <si>
    <t>er 2008 for sdb fjv</t>
  </si>
  <si>
    <t>1/6 10</t>
  </si>
  <si>
    <t>2009 for sdb fjv</t>
  </si>
  <si>
    <t>1/6 11</t>
  </si>
  <si>
    <t>2011 for sdb fjv bliver afregnet efter kalenderåret</t>
  </si>
  <si>
    <t>1/6 12</t>
  </si>
  <si>
    <t>1/6 13</t>
  </si>
  <si>
    <t>1/4 14</t>
  </si>
  <si>
    <t>Forbrug i 2013</t>
  </si>
  <si>
    <t>13 ift 07</t>
  </si>
  <si>
    <t>Sum af gadelys</t>
  </si>
  <si>
    <t>Sum af signalanlæg</t>
  </si>
  <si>
    <t>Sum MWh</t>
  </si>
  <si>
    <t>De grønne anvendes i opsamling. 2007 -10 tages fra gammel opgørelse</t>
  </si>
  <si>
    <t>Energiforbrug til Gadelys og Signalanlæg</t>
  </si>
  <si>
    <t>SE udtræk/ Energy Key fra automatiske elmålere, SE tal fra den forrige opgørelse fra baseline 2007-09 samt  i enkelte tilfælde skønnede forbrug ved manglende data. Fra og med 2010 anvendes udelukkende tal fra EnergyKey udtræk.</t>
  </si>
  <si>
    <t>Dieselolie</t>
  </si>
  <si>
    <t>Udledt CO2, forskellige energikilder, g/kWh</t>
  </si>
  <si>
    <t>NB. Tallene gælder den bygningsmasse der var det pågældende år. Dvs. bygninger der ikke længere indgår i porteføljen er med, med historiske data for den tid, hvor Sønderborg kommune har stået som betaler af energiregningen.</t>
  </si>
  <si>
    <t>Tal til beregningerne</t>
  </si>
  <si>
    <t>2011 ændret til kalenderår</t>
  </si>
  <si>
    <t>sdb fjev rettet 22/1-14</t>
  </si>
  <si>
    <t>Graf med prognose</t>
  </si>
  <si>
    <t>CO2-udledning i alt</t>
  </si>
  <si>
    <t>…</t>
  </si>
  <si>
    <t>Caroline-Amalie Gården aden afdeling</t>
  </si>
  <si>
    <t>Caroline Amalie Gården flyttet til Amaliehaven</t>
  </si>
  <si>
    <t xml:space="preserve">Svanehaven </t>
  </si>
  <si>
    <t>GD 31.5 augustenborg</t>
  </si>
  <si>
    <t>aug. Rettet fra 31/3 til 31/5 19/8-14</t>
  </si>
  <si>
    <t>lav takst</t>
  </si>
  <si>
    <t>høj takst</t>
  </si>
  <si>
    <t xml:space="preserve">Det er de grønne tal, som anvendes i beregningerne !!! </t>
  </si>
  <si>
    <t xml:space="preserve">data ukomplette de første år </t>
  </si>
  <si>
    <t>Fald i 13 ift 07</t>
  </si>
  <si>
    <t>Kastanie Alle 26</t>
  </si>
  <si>
    <t>Sønderborg Kommune barakken</t>
  </si>
  <si>
    <t>Dagplejekontor</t>
  </si>
  <si>
    <t>Augustenborg landevej 79</t>
  </si>
  <si>
    <t>Sundsmarksvej</t>
  </si>
  <si>
    <t>Sundeved materialegård (1/12 2014)</t>
  </si>
  <si>
    <t>Materialegård i Gråsten, 1/1 2015</t>
  </si>
  <si>
    <t>Tandklinik, Augustenborg 1/12 2014</t>
  </si>
  <si>
    <t>Klub Svellebo 1/2 2015</t>
  </si>
  <si>
    <t>Lokal Historisk Museum (solgt 1/1 2015)</t>
  </si>
  <si>
    <t>Lupinvej lukket 2015</t>
  </si>
  <si>
    <t>Kettingvej lukket 1/12 2014</t>
  </si>
  <si>
    <t>Ulsnæs lukket 1/1 2015</t>
  </si>
  <si>
    <t>Truenbrovej lukket 1/12 2014</t>
  </si>
  <si>
    <t>Søndervang lukket 1/9 2014</t>
  </si>
  <si>
    <t>Slotsbakken lukket 20/3 2014</t>
  </si>
  <si>
    <t>Forbrug 2014</t>
  </si>
  <si>
    <t>Knøs Gård (Sydals Bibliotek)har fået fjernvarme</t>
  </si>
  <si>
    <t>Hørup Centralskole har fået fjernvarme</t>
  </si>
  <si>
    <t>Hørup-Hallen har fået fjernvarme</t>
  </si>
  <si>
    <t>Hørup Centralskole har fåetb fjernvarme</t>
  </si>
  <si>
    <t>Kunde nr.</t>
  </si>
  <si>
    <t>Egernsund Hallen</t>
  </si>
  <si>
    <t>Holger Drachmanns Plads 5</t>
  </si>
  <si>
    <t>SFS-Hallen, omklædningsrum</t>
  </si>
  <si>
    <t>Kulturbørnehaven Pøl har fået jordvarme</t>
  </si>
  <si>
    <t>olie</t>
  </si>
  <si>
    <t>Har jordvarme nu</t>
  </si>
  <si>
    <t>Børnehuset Tangsmose lukket i 2014</t>
  </si>
  <si>
    <t>Kystvej 1 A</t>
  </si>
  <si>
    <t>Kystvej 1 B</t>
  </si>
  <si>
    <t>Møllegade 76 A</t>
  </si>
  <si>
    <t>Møllegade 76 B</t>
  </si>
  <si>
    <t>Nejsvej 19 Hallen</t>
  </si>
  <si>
    <t>Hjælpemiddelsesdepotet</t>
  </si>
  <si>
    <t>Rådhuset, Gråsten også Nygade 3 målere i alt Solgt i 2015</t>
  </si>
  <si>
    <t>Rådhuset, Gråsten, solgt i 2015</t>
  </si>
  <si>
    <t>Gråsten Rådhus solgt i 2015</t>
  </si>
  <si>
    <t>Rendbjergvej 9 to installationer</t>
  </si>
  <si>
    <t xml:space="preserve">Kastanie Alle 24-26 </t>
  </si>
  <si>
    <t xml:space="preserve">Vothmanns plads 2. </t>
  </si>
  <si>
    <t>Storegade 36</t>
  </si>
  <si>
    <t>Nordborg tandklinik</t>
  </si>
  <si>
    <t xml:space="preserve">Sundgade 100 Egernsund </t>
  </si>
  <si>
    <t>Ahlmannsparken 2 målere</t>
  </si>
  <si>
    <t>Brandstationen, Gråsten 2 målere</t>
  </si>
  <si>
    <t>Børnehaven Tumlehuset nybyg 2010 2 må</t>
  </si>
  <si>
    <t>Børnehaven Bulderby 2 målere</t>
  </si>
  <si>
    <t>Rendbjerghjemmet tilbygning</t>
  </si>
  <si>
    <t>Krisecenter for kvinder</t>
  </si>
  <si>
    <t>Agervang 5</t>
  </si>
  <si>
    <t>Social og Senior</t>
  </si>
  <si>
    <t xml:space="preserve">Agervang </t>
  </si>
  <si>
    <t>Broager Fjernvarme, aflæsning 1/6-2014-1/6-2015</t>
  </si>
  <si>
    <t>Forbrugernr.</t>
  </si>
  <si>
    <t>SFO</t>
  </si>
  <si>
    <t xml:space="preserve">Caroline-Amalie Gården </t>
  </si>
  <si>
    <t>Strandvej 1</t>
  </si>
  <si>
    <t>Sønderborg Teater skønnet i 2007 og 2008</t>
  </si>
  <si>
    <t>Kværs Børnehave, Opført i 2010 (elbimåler til skolen der er privat nu), er født med solceller, derfor intet forbrug i 2014 og frem)</t>
  </si>
  <si>
    <t>Steensgaard, Hovedbygning lukket 2014</t>
  </si>
  <si>
    <t>Plejecenter ekskl. Boliger skønnet 2007 OG 2008</t>
  </si>
  <si>
    <t>Afregning 1/6</t>
  </si>
  <si>
    <t>Afregning 1/7</t>
  </si>
  <si>
    <t>Jyllandsgade</t>
  </si>
  <si>
    <t>Børn og Uddannelse NY 2013 lejemål</t>
  </si>
  <si>
    <t>Børn og Uddannelse NY 2013 lejemål bimåler HD ejendomme</t>
  </si>
  <si>
    <t>Amaliehaven</t>
  </si>
  <si>
    <t>Svanevej 2</t>
  </si>
  <si>
    <t xml:space="preserve">Skolevænget 14 , Stevning </t>
  </si>
  <si>
    <t>Stevning Børnehus og Stevning Kulturhus</t>
  </si>
  <si>
    <t>Børn og Uddannelse fraflyttet</t>
  </si>
  <si>
    <t xml:space="preserve">Vestervej </t>
  </si>
  <si>
    <t>Hørup skolen konverteret fra gas 2014</t>
  </si>
  <si>
    <t>Hørup hallen konverteret fra gas 2014</t>
  </si>
  <si>
    <t>Svanehaven</t>
  </si>
  <si>
    <t>Amaliehaven Ny</t>
  </si>
  <si>
    <t>Cathrinesminde teglværk</t>
  </si>
  <si>
    <t>Illerstrandvej</t>
  </si>
  <si>
    <t>Stadion Klubhus omklædning</t>
  </si>
  <si>
    <t>Ringridervej 30 inst. 44561998</t>
  </si>
  <si>
    <t>Bækvej 11, Sjellerup</t>
  </si>
  <si>
    <t>Spejderhytte skønnet i 2007</t>
  </si>
  <si>
    <t xml:space="preserve">Depot </t>
  </si>
  <si>
    <t xml:space="preserve">Østager </t>
  </si>
  <si>
    <t>Boldklub Klubhus Årsbjerg</t>
  </si>
  <si>
    <t>Foreningshus skal rives ned</t>
  </si>
  <si>
    <t xml:space="preserve">Dybbøl forsamlingshus, Omklædningsrum </t>
  </si>
  <si>
    <t>Kærnehuset Børnehave lukket</t>
  </si>
  <si>
    <t>Kunstværket Gl. Augustenborg rådhus</t>
  </si>
  <si>
    <t>LUKKEDE BYGNINGER</t>
  </si>
  <si>
    <t>El inst. 44579440</t>
  </si>
  <si>
    <t>El inst. 44578802</t>
  </si>
  <si>
    <t>2014</t>
  </si>
  <si>
    <t>Broager Skole + hal</t>
  </si>
  <si>
    <t>Rådhus solgt i 2015</t>
  </si>
  <si>
    <t>Nordborg hallen (skolen Luffes plads) 113 i 2014 på anden måler</t>
  </si>
  <si>
    <t>Værkstedet Søndervang 2 målere</t>
  </si>
  <si>
    <t>Væksthuset Socialpsykiatrien</t>
  </si>
  <si>
    <t>Væksthuset Socialpsykiatrien (manuelt aflæst får varme fra sygehuset, kilde naturgas))</t>
  </si>
  <si>
    <t>Kilometer kørt jf. kørselsregnskab</t>
  </si>
  <si>
    <t>lav  2014</t>
  </si>
  <si>
    <t>høj 2014</t>
  </si>
  <si>
    <t>I alt 2014</t>
  </si>
  <si>
    <t>Sum</t>
  </si>
  <si>
    <t>Okt. = 164 iht. www.graddage.dk</t>
  </si>
  <si>
    <t>Juni = 69 i ht. EnergyKey!</t>
  </si>
  <si>
    <t>Normalår i ht. www.graddage.dk er 3.112!</t>
  </si>
  <si>
    <t>Burde være (2015-08-24, grfk):</t>
  </si>
  <si>
    <t>1/6 14</t>
  </si>
  <si>
    <t>1/6 15</t>
  </si>
  <si>
    <t>200 % metoden - ANVENDES IKKE!</t>
  </si>
  <si>
    <t>125 % metoden - ANVENDES!</t>
  </si>
  <si>
    <r>
      <t xml:space="preserve">Danmark
</t>
    </r>
    <r>
      <rPr>
        <sz val="10"/>
        <rFont val="TheSans-Plain"/>
      </rPr>
      <t>Kilde: energinet.dk, miljødeklarationer</t>
    </r>
  </si>
  <si>
    <t>&lt;= GRFK: Hvad betyder det?</t>
  </si>
  <si>
    <t>1/4 15</t>
  </si>
  <si>
    <t>Der regnes med at 15 % af forbruget er graddageuafhængigt</t>
  </si>
  <si>
    <t>Forbrug i 2014</t>
  </si>
  <si>
    <t>Fjernvarmetal er leveret af Nicolas Bernhardi (Christian Eriksen), ProjectZero.</t>
  </si>
  <si>
    <t>El inst. 44593026</t>
  </si>
  <si>
    <t>Gammel Rådhus i Broager (Skal sælges)</t>
  </si>
  <si>
    <t>Jobcenteret på Blegen (Lejemål ophørt 2013)</t>
  </si>
  <si>
    <t>Augustenborg Rådhus (Lukket)</t>
  </si>
  <si>
    <t>B.S.Ingemanns Vej  Bofællesskabet</t>
  </si>
  <si>
    <t>Skovsholm 1</t>
  </si>
  <si>
    <t>Blegen</t>
  </si>
  <si>
    <t>Knøs Gård konverteret fra gas ultimo 2013</t>
  </si>
  <si>
    <t>Rådhuset (Er blevet sundhedshus fra 2014)</t>
  </si>
  <si>
    <t>Målernr.</t>
  </si>
  <si>
    <t>Rådhuset, Nordborg (Udlejet)</t>
  </si>
  <si>
    <t>Børnehuset Spiloppen (overgået til Guderup Plejecenter)</t>
  </si>
  <si>
    <t>Augustenborg Skole SFO klub</t>
  </si>
  <si>
    <t>Augustenborg Skole SFO</t>
  </si>
  <si>
    <t>SUM ekskl. LPG</t>
  </si>
  <si>
    <t>SUM inkl. LPG</t>
  </si>
  <si>
    <t>Lupinvej</t>
  </si>
  <si>
    <t>Nydam SFO</t>
  </si>
  <si>
    <t>6401</t>
  </si>
  <si>
    <t>Kunstpunkt (kommunen betaler varme men ikke el)</t>
  </si>
  <si>
    <t>14 ift 07</t>
  </si>
  <si>
    <t>Se note nedenfor!</t>
  </si>
  <si>
    <t>NB vedr. Augustenborg: Fra 2014 er elpatron medregnet. Tallene er ændret i okt. 2015 for 2012-13.</t>
  </si>
  <si>
    <t>Postnr</t>
  </si>
  <si>
    <t>Amaliehaven 2012 (beboerandel fratrækkes!)</t>
  </si>
  <si>
    <t>kg CO2/liter, svarer til 160 g CO2/km ved 15 km/liter.</t>
  </si>
  <si>
    <t>I forhold til 2007</t>
  </si>
  <si>
    <t>Kilde: Energistyrelsen</t>
  </si>
  <si>
    <t>Aktivitetscentret Mjang solgt 1/12 2015</t>
  </si>
  <si>
    <t>Fynsgade 4 solgt 2016</t>
  </si>
  <si>
    <t>Idrætsbørnegården Skratmosen</t>
  </si>
  <si>
    <t>Hjemmeplejen Fjord og Børnehaven Tusindfryd</t>
  </si>
  <si>
    <t>Center for korttidspladser Ulkebøl Plejecenter</t>
  </si>
  <si>
    <t xml:space="preserve">Dybbøl skolen </t>
  </si>
  <si>
    <t>Jyllandsgade 36</t>
  </si>
  <si>
    <t>Forbrug 2015</t>
  </si>
  <si>
    <t>Nørreskov-Skolen Guderup Hal</t>
  </si>
  <si>
    <t>gl. Rådhus i Broager</t>
  </si>
  <si>
    <t xml:space="preserve">Hjemmeplejen Distrikt Fjord </t>
  </si>
  <si>
    <t>Gl. Posthus Kunstpunktet</t>
  </si>
  <si>
    <t>REVA Solgt</t>
  </si>
  <si>
    <t>Brandstation, Avnbøl solgt</t>
  </si>
  <si>
    <t xml:space="preserve">Uldbjerggade </t>
  </si>
  <si>
    <t>Rådhuset Gråsten 2. måler</t>
  </si>
  <si>
    <t>Nordborg materialegård til salg</t>
  </si>
  <si>
    <t>Ullerup Børnegård til salg</t>
  </si>
  <si>
    <t>Dybbøl Børnehus</t>
  </si>
  <si>
    <t>Borgen Jobcenteret</t>
  </si>
  <si>
    <t>Holger Drachmanns Plads</t>
  </si>
  <si>
    <t>manuel</t>
  </si>
  <si>
    <t>Jobcenteret i Borgen har jordvarme</t>
  </si>
  <si>
    <t>Færgekontor + foreninger, Hardeshøj varmepumpe i 2015</t>
  </si>
  <si>
    <t>REVA solgt</t>
  </si>
  <si>
    <t>Klub Svellebo lukket</t>
  </si>
  <si>
    <t>Augustenborg skole, Klub Svellebo solgt</t>
  </si>
  <si>
    <t>Hertughaven</t>
  </si>
  <si>
    <t>Løvkær Bofællesskab</t>
  </si>
  <si>
    <t>Bofællesskabet Alléen har fået fjernvarme</t>
  </si>
  <si>
    <t>KONVERTEREDE EJENDOMME</t>
  </si>
  <si>
    <t>Vestervej eller Knøs 1</t>
  </si>
  <si>
    <t>Diverse klubber (gl. kontorbygn.)lukket</t>
  </si>
  <si>
    <t>Nordborg gamle Plejehjem skal nedrives</t>
  </si>
  <si>
    <t>Sydals Gl. Rådhus solgt</t>
  </si>
  <si>
    <t>1/6 16</t>
  </si>
  <si>
    <t>Udtræk fra Energy Key:</t>
  </si>
  <si>
    <t>Sum af gadelys og signalanlæg, MWh</t>
  </si>
  <si>
    <t>Til opsamling, MWh</t>
  </si>
  <si>
    <t>CO2-udledning fra elforbrug til gadelys og signalanlæg, tons</t>
  </si>
  <si>
    <t>Uden besp</t>
  </si>
  <si>
    <t>m³</t>
  </si>
  <si>
    <t>Misbrugscenter (har ingen historiske tal) tidl. Musikskole</t>
  </si>
  <si>
    <t>LUKKEDE EJENDOMME</t>
  </si>
  <si>
    <t>Ukorrigeret årsforbrug af varme - forbrug i original enhed</t>
  </si>
  <si>
    <t>Dybbøl skolen og hallen (Overtaget af Skansen)</t>
  </si>
  <si>
    <t xml:space="preserve">Ringgade </t>
  </si>
  <si>
    <t>SOLGT Broager Folkebørnehave (solgt i 2015)</t>
  </si>
  <si>
    <t>Nordborghallen, Storegade 38, Luffes plads - aftalenr Nordborg Skole (manuelle aflæsninger)</t>
  </si>
  <si>
    <t xml:space="preserve">Hørup Bygade </t>
  </si>
  <si>
    <t>Sydals Plejehjem , konv. til fjernvarme</t>
  </si>
  <si>
    <t>Kunstpunkt (gl. posthus) kommunen betaler varme, men ikke el</t>
  </si>
  <si>
    <t>Fagcenter ældre (tidl. Storegade 20)</t>
  </si>
  <si>
    <t>Samtlige bygninger (eksisterende og lukkede) i alt - elforbrug inkl. egetforbrug af solcelleproduktion</t>
  </si>
  <si>
    <t>Oversigt over solceller i Sønderborg Kommune</t>
  </si>
  <si>
    <t>Virksomheds navn</t>
  </si>
  <si>
    <t>CVR - nr.</t>
  </si>
  <si>
    <t>Sydenergi Kundernr.</t>
  </si>
  <si>
    <t>Sydenergi Pinkode</t>
  </si>
  <si>
    <t>Produktion 2015</t>
  </si>
  <si>
    <t>29 18 97 73</t>
  </si>
  <si>
    <t>Alssundværkstedet 6</t>
  </si>
  <si>
    <t xml:space="preserve">Botilbud Bosager 4 </t>
  </si>
  <si>
    <t>07103</t>
  </si>
  <si>
    <t>Botilbud Brohaven 8</t>
  </si>
  <si>
    <t>Børnehuset Toften</t>
  </si>
  <si>
    <t>Center for korttidspladser</t>
  </si>
  <si>
    <t>Central Tandklinik Humlehøj</t>
  </si>
  <si>
    <t>5079862
305228 5196524</t>
  </si>
  <si>
    <t>14700
53920 91437</t>
  </si>
  <si>
    <t>Dybølskolen SFO</t>
  </si>
  <si>
    <t>Egernsund Børneunivers</t>
  </si>
  <si>
    <t>Fryndsholm Skole</t>
  </si>
  <si>
    <t>Færgekontor og Foreninger</t>
  </si>
  <si>
    <t>MC</t>
  </si>
  <si>
    <t>5821320
292018</t>
  </si>
  <si>
    <t>07928
93707</t>
  </si>
  <si>
    <t>Humlehøj hallen</t>
  </si>
  <si>
    <t>Hørup Centralskole</t>
  </si>
  <si>
    <t>Kløverskolen/Sundhedscenter</t>
  </si>
  <si>
    <t>Lysabild Skole/Børneunivers</t>
  </si>
  <si>
    <t>Mølleparkens Plejecenter</t>
  </si>
  <si>
    <t>Nordals Skole Nordborg</t>
  </si>
  <si>
    <t>Nordborg Hallen</t>
  </si>
  <si>
    <t>Nordborg skole Havnbjerg</t>
  </si>
  <si>
    <t>Nydam Skolen</t>
  </si>
  <si>
    <t>Plejecenter Amaliehaven</t>
  </si>
  <si>
    <t>Reva</t>
  </si>
  <si>
    <t>Sønderskov Skolen</t>
  </si>
  <si>
    <t>06454</t>
  </si>
  <si>
    <t>Vindsuset</t>
  </si>
  <si>
    <t>SUM</t>
  </si>
  <si>
    <t>Louise Augustas Plads</t>
  </si>
  <si>
    <t>Ældreboligerne Tandsbusk, kommunen afregner varme. El afregnes individuelt af beboerne</t>
  </si>
  <si>
    <r>
      <t>Gennemsnitlig 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-emission fra fjernvarme </t>
    </r>
  </si>
  <si>
    <t>lav  2015</t>
  </si>
  <si>
    <t>høj 2015</t>
  </si>
  <si>
    <t>I alt 2015</t>
  </si>
  <si>
    <t>2015</t>
  </si>
  <si>
    <r>
      <t>CO</t>
    </r>
    <r>
      <rPr>
        <b/>
        <sz val="8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-udledning, i alt</t>
    </r>
  </si>
  <si>
    <r>
      <t>Mål for CO</t>
    </r>
    <r>
      <rPr>
        <b/>
        <sz val="8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-udledning, i alt</t>
    </r>
  </si>
  <si>
    <t>15 ift 07</t>
  </si>
  <si>
    <t>Dato: 6. september 2016</t>
  </si>
  <si>
    <t>kg CO2/ton</t>
  </si>
  <si>
    <t>&lt;= LPG-forbrug opgives i liter og omregnes til kg (E47)</t>
  </si>
  <si>
    <t>Salg til nettet 2015</t>
  </si>
  <si>
    <r>
      <t>Forbrug, der ikke er medtaget i 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-regnskab</t>
    </r>
  </si>
  <si>
    <t>Solcelleproduktion - salg til nettet</t>
  </si>
  <si>
    <t>Brændstof til tjenestekørsel i privatejet bil</t>
  </si>
  <si>
    <t>først data fra 2015</t>
  </si>
  <si>
    <t>Dato: 29. september 2016</t>
  </si>
  <si>
    <t xml:space="preserve">Revision: </t>
  </si>
  <si>
    <r>
      <t>CO</t>
    </r>
    <r>
      <rPr>
        <i/>
        <vertAlign val="subscript"/>
        <sz val="11"/>
        <color theme="1"/>
        <rFont val="Calibri"/>
        <family val="2"/>
        <scheme val="minor"/>
      </rPr>
      <t>2</t>
    </r>
    <r>
      <rPr>
        <i/>
        <sz val="11"/>
        <color theme="1"/>
        <rFont val="Calibri"/>
        <family val="2"/>
        <scheme val="minor"/>
      </rPr>
      <t>-regnskab, grafer mv. v. Grete Feldbech Kjeldsen, SE Rådgivning A/S</t>
    </r>
  </si>
  <si>
    <r>
      <t>Solcelleproduktion anvendt i bygninger er modregnet på afregningsmålerne. Solcellestrøm solgt til elnettet opgøres for sig og indgår ikke i CO</t>
    </r>
    <r>
      <rPr>
        <i/>
        <vertAlign val="subscript"/>
        <sz val="11"/>
        <color theme="1"/>
        <rFont val="Calibri"/>
        <family val="2"/>
        <scheme val="minor"/>
      </rPr>
      <t>2</t>
    </r>
    <r>
      <rPr>
        <i/>
        <sz val="11"/>
        <color theme="1"/>
        <rFont val="Calibri"/>
        <family val="2"/>
        <scheme val="minor"/>
      </rPr>
      <t>-regnskabet.</t>
    </r>
  </si>
  <si>
    <t>Alle priser er enhedspriser, - der tages ikke hensyn til effektbidrag, afkøling, målerleje o.lign.</t>
  </si>
  <si>
    <t>0-20.000 m³/år</t>
  </si>
  <si>
    <t>20.000-75.000 m³/år</t>
  </si>
  <si>
    <t>&gt;75.000 m³/år</t>
  </si>
  <si>
    <t>Sum, m³/år</t>
  </si>
  <si>
    <t>kr./m³</t>
  </si>
  <si>
    <r>
      <t>kr./m³</t>
    </r>
    <r>
      <rPr>
        <vertAlign val="subscript"/>
        <sz val="11"/>
        <color theme="1"/>
        <rFont val="Calibri"/>
        <family val="2"/>
        <scheme val="minor"/>
      </rPr>
      <t>n</t>
    </r>
  </si>
  <si>
    <t>kr./kWh</t>
  </si>
  <si>
    <t>kr./MWh</t>
  </si>
  <si>
    <t>kr./GJ</t>
  </si>
  <si>
    <t>kr./liter</t>
  </si>
  <si>
    <t>Fra 2013 er priserne hentet på EOF.dk og er gennemsnittet af "Forbruger-pris".</t>
  </si>
  <si>
    <t>År</t>
  </si>
  <si>
    <t>gennemsnitsbil km/liter</t>
  </si>
  <si>
    <t>EOF.dk: Forbruger-pris, ekskl. moms</t>
  </si>
  <si>
    <t>Danbo Varmecentral</t>
  </si>
  <si>
    <t>Gns.-pris, kr./m³</t>
  </si>
  <si>
    <t>Gns. pris er udregnet i det efterfølgende års gaspriser</t>
  </si>
  <si>
    <t>Fordeling af N-gasforbrug (ukorr.):</t>
  </si>
  <si>
    <t>Akkumuleret (MWh)</t>
  </si>
  <si>
    <t xml:space="preserve">Pris for varme i 2016-priser </t>
  </si>
  <si>
    <t>(ren varmepris ekskl. faste bidrag, effektbidrag mm)</t>
  </si>
  <si>
    <t>Fjernvarme</t>
  </si>
  <si>
    <t>(ren varmepris ekskl. faste afgifter mv.)</t>
  </si>
  <si>
    <t>Pris for el i 2016-priser (ekskl abonnementsomkostninger og andre faste)</t>
  </si>
  <si>
    <t>2007-2015</t>
  </si>
  <si>
    <t xml:space="preserve">Pris for varme i 2015-priser </t>
  </si>
  <si>
    <t>2007-2014</t>
  </si>
  <si>
    <t>Varmeudgifter for 2014 i forhold til 2007 - i 2015-priser!</t>
  </si>
  <si>
    <t>Varmeudgifter for 2015 i forhold til 2007 - i 2016-priser!</t>
  </si>
  <si>
    <t>Eludgifter forbrug i 2015-priser, ekskl. afgifter</t>
  </si>
  <si>
    <t>gange 60 øre/kWh</t>
  </si>
  <si>
    <t>Elforbrug i bygninger inkl. egetforbrug af solcellestrøm</t>
  </si>
  <si>
    <t>Solcellestrøm solgt til elnettet</t>
  </si>
  <si>
    <t>Besparelse</t>
  </si>
  <si>
    <t>Samlet besparelse på eludgifter</t>
  </si>
  <si>
    <t>Eludgifter forbrug i bygninger i 2016-priser, ekskl. afgifter</t>
  </si>
  <si>
    <t>Solcellestrøm solgt til nettet</t>
  </si>
  <si>
    <t>Varme, i alt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</si>
</sst>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4" formatCode="_ &quot;kr.&quot;\ * #,##0.00_ ;_ &quot;kr.&quot;\ * \-#,##0.00_ ;_ &quot;kr.&quot;\ * &quot;-&quot;??_ ;_ @_ "/>
    <numFmt numFmtId="43" formatCode="_ * #,##0.00_ ;_ * \-#,##0.00_ ;_ * &quot;-&quot;??_ ;_ @_ "/>
    <numFmt numFmtId="164" formatCode="0.000"/>
    <numFmt numFmtId="165" formatCode="#,##0.000"/>
    <numFmt numFmtId="166" formatCode="0.0"/>
    <numFmt numFmtId="167" formatCode="_ * #,##0_ ;_ * \-#,##0_ ;_ * &quot;-&quot;??_ ;_ @_ "/>
    <numFmt numFmtId="168" formatCode="_(* #,##0_);_(* \(#,##0\);_(* &quot;-&quot;??_);_(@_)"/>
    <numFmt numFmtId="169" formatCode="0_ ;\-0\ "/>
    <numFmt numFmtId="170" formatCode="#,##0_ ;\-#,##0\ "/>
    <numFmt numFmtId="171" formatCode="_ &quot;kr.&quot;\ * #,##0_ ;_ &quot;kr.&quot;\ * \-#,##0_ ;_ &quot;kr.&quot;\ * &quot;-&quot;??_ ;_ @_ "/>
    <numFmt numFmtId="172" formatCode="0.0%"/>
    <numFmt numFmtId="173" formatCode="0.00\ &quot;kr/m3&quot;"/>
    <numFmt numFmtId="174" formatCode="_ * #,##0.000_ ;_ * \-#,##0.000_ ;_ * &quot;-&quot;??_ ;_ @_ "/>
  </numFmts>
  <fonts count="10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8"/>
      <color rgb="FFFFFFFF"/>
      <name val="Arial"/>
      <family val="2"/>
    </font>
    <font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indexed="12"/>
      <name val="Calibri"/>
      <family val="2"/>
    </font>
    <font>
      <sz val="11"/>
      <name val="Calibri"/>
      <family val="2"/>
    </font>
    <font>
      <sz val="10"/>
      <color rgb="FF000000"/>
      <name val="Arial"/>
      <family val="2"/>
    </font>
    <font>
      <sz val="10"/>
      <color theme="1"/>
      <name val="Verdana"/>
      <family val="2"/>
    </font>
    <font>
      <sz val="11"/>
      <color rgb="FF1F497D"/>
      <name val="Calibri"/>
      <family val="2"/>
      <scheme val="minor"/>
    </font>
    <font>
      <sz val="10"/>
      <color rgb="FF525252"/>
      <name val="Verdana"/>
      <family val="2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vertAlign val="subscript"/>
      <sz val="8"/>
      <color indexed="81"/>
      <name val="Tahoma"/>
      <family val="2"/>
    </font>
    <font>
      <sz val="8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10"/>
      <name val="TheSans-Plain"/>
      <family val="2"/>
    </font>
    <font>
      <sz val="10"/>
      <color indexed="10"/>
      <name val="TheSans-Plain"/>
      <family val="2"/>
    </font>
    <font>
      <sz val="14"/>
      <color rgb="FF000000"/>
      <name val="Calibri"/>
      <family val="2"/>
    </font>
    <font>
      <sz val="11"/>
      <color rgb="FF000000"/>
      <name val="Calibri"/>
      <family val="2"/>
    </font>
    <font>
      <sz val="10"/>
      <color theme="1"/>
      <name val="TheSans-Plain"/>
    </font>
    <font>
      <b/>
      <sz val="10"/>
      <color theme="1"/>
      <name val="TheSans-Plain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b/>
      <i/>
      <sz val="10"/>
      <color theme="1"/>
      <name val="Arial"/>
      <family val="2"/>
    </font>
    <font>
      <i/>
      <sz val="10"/>
      <color theme="1"/>
      <name val="Arial"/>
      <family val="2"/>
    </font>
    <font>
      <i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b/>
      <sz val="10"/>
      <color rgb="FFFF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rgb="FF000000"/>
      <name val="Arial"/>
      <family val="2"/>
    </font>
    <font>
      <b/>
      <sz val="12"/>
      <name val="Arial"/>
      <family val="2"/>
    </font>
    <font>
      <b/>
      <sz val="10"/>
      <name val="TheSans-Plain"/>
    </font>
    <font>
      <sz val="10"/>
      <name val="TheSans-Plain"/>
      <family val="2"/>
    </font>
    <font>
      <b/>
      <i/>
      <sz val="11"/>
      <color theme="1"/>
      <name val="Calibri"/>
      <family val="2"/>
      <scheme val="minor"/>
    </font>
    <font>
      <sz val="10"/>
      <color theme="4"/>
      <name val="Arial"/>
      <family val="2"/>
    </font>
    <font>
      <sz val="10"/>
      <color theme="6" tint="-0.249977111117893"/>
      <name val="Arial"/>
      <family val="2"/>
    </font>
    <font>
      <sz val="7.5"/>
      <color indexed="8"/>
      <name val="Arial"/>
      <family val="2"/>
    </font>
    <font>
      <b/>
      <sz val="10"/>
      <color theme="6" tint="-0.249977111117893"/>
      <name val="Arial"/>
      <family val="2"/>
    </font>
    <font>
      <b/>
      <sz val="10"/>
      <color theme="8" tint="-0.249977111117893"/>
      <name val="Arial"/>
      <family val="2"/>
    </font>
    <font>
      <b/>
      <sz val="1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heSans-Plain"/>
    </font>
    <font>
      <sz val="10"/>
      <name val="Arial"/>
      <family val="2"/>
    </font>
    <font>
      <b/>
      <sz val="11"/>
      <color theme="1"/>
      <name val="Calibri"/>
      <family val="2"/>
    </font>
    <font>
      <b/>
      <sz val="9"/>
      <color indexed="8"/>
      <name val="Arial"/>
      <family val="2"/>
    </font>
    <font>
      <sz val="11"/>
      <color theme="0" tint="-0.499984740745262"/>
      <name val="Calibri"/>
      <family val="2"/>
      <scheme val="minor"/>
    </font>
    <font>
      <sz val="10"/>
      <color theme="0" tint="-0.499984740745262"/>
      <name val="Arial"/>
      <family val="2"/>
    </font>
    <font>
      <sz val="11"/>
      <color indexed="8"/>
      <name val="Calibri"/>
      <family val="2"/>
      <scheme val="minor"/>
    </font>
    <font>
      <b/>
      <sz val="11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i/>
      <vertAlign val="subscript"/>
      <sz val="11"/>
      <color theme="1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0099CC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rgb="FFD3D3D3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CCCCF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</fills>
  <borders count="109">
    <border>
      <left/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D9D9D9"/>
      </left>
      <right style="medium">
        <color rgb="FFD9D9D9"/>
      </right>
      <top/>
      <bottom style="medium">
        <color rgb="FFB2B2B2"/>
      </bottom>
      <diagonal/>
    </border>
    <border>
      <left style="medium">
        <color rgb="FFD9D9D9"/>
      </left>
      <right style="medium">
        <color rgb="FFD9D9D9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39"/>
      </top>
      <bottom/>
      <diagonal/>
    </border>
    <border>
      <left/>
      <right/>
      <top style="medium">
        <color indexed="39"/>
      </top>
      <bottom style="medium">
        <color indexed="39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ck">
        <color indexed="22"/>
      </left>
      <right style="thick">
        <color indexed="22"/>
      </right>
      <top style="thick">
        <color indexed="22"/>
      </top>
      <bottom style="thick">
        <color indexed="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auto="1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auto="1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</borders>
  <cellStyleXfs count="95">
    <xf numFmtId="0" fontId="0" fillId="0" borderId="0"/>
    <xf numFmtId="0" fontId="2" fillId="0" borderId="0"/>
    <xf numFmtId="0" fontId="16" fillId="0" borderId="0"/>
    <xf numFmtId="43" fontId="2" fillId="0" borderId="0" applyFont="0" applyFill="0" applyBorder="0" applyAlignment="0" applyProtection="0"/>
    <xf numFmtId="0" fontId="9" fillId="0" borderId="0"/>
    <xf numFmtId="9" fontId="16" fillId="0" borderId="0" applyFont="0" applyFill="0" applyBorder="0" applyAlignment="0" applyProtection="0"/>
    <xf numFmtId="0" fontId="2" fillId="0" borderId="0"/>
    <xf numFmtId="0" fontId="17" fillId="9" borderId="0" applyNumberFormat="0" applyBorder="0" applyAlignment="0" applyProtection="0"/>
    <xf numFmtId="0" fontId="18" fillId="10" borderId="0" applyNumberFormat="0" applyBorder="0" applyAlignment="0" applyProtection="0"/>
    <xf numFmtId="0" fontId="19" fillId="11" borderId="15" applyNumberFormat="0" applyAlignment="0" applyProtection="0"/>
    <xf numFmtId="43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4" fillId="0" borderId="0"/>
    <xf numFmtId="0" fontId="65" fillId="0" borderId="48" applyNumberFormat="0" applyFill="0" applyAlignment="0" applyProtection="0"/>
    <xf numFmtId="0" fontId="66" fillId="0" borderId="49" applyNumberFormat="0" applyFill="0" applyAlignment="0" applyProtection="0"/>
    <xf numFmtId="0" fontId="67" fillId="0" borderId="50" applyNumberFormat="0" applyFill="0" applyAlignment="0" applyProtection="0"/>
    <xf numFmtId="0" fontId="67" fillId="0" borderId="0" applyNumberFormat="0" applyFill="0" applyBorder="0" applyAlignment="0" applyProtection="0"/>
    <xf numFmtId="0" fontId="68" fillId="9" borderId="0" applyNumberFormat="0" applyBorder="0" applyAlignment="0" applyProtection="0"/>
    <xf numFmtId="0" fontId="69" fillId="10" borderId="0" applyNumberFormat="0" applyBorder="0" applyAlignment="0" applyProtection="0"/>
    <xf numFmtId="0" fontId="70" fillId="29" borderId="0" applyNumberFormat="0" applyBorder="0" applyAlignment="0" applyProtection="0"/>
    <xf numFmtId="0" fontId="71" fillId="30" borderId="51" applyNumberFormat="0" applyAlignment="0" applyProtection="0"/>
    <xf numFmtId="0" fontId="72" fillId="31" borderId="52" applyNumberFormat="0" applyAlignment="0" applyProtection="0"/>
    <xf numFmtId="0" fontId="73" fillId="31" borderId="51" applyNumberFormat="0" applyAlignment="0" applyProtection="0"/>
    <xf numFmtId="0" fontId="74" fillId="0" borderId="53" applyNumberFormat="0" applyFill="0" applyAlignment="0" applyProtection="0"/>
    <xf numFmtId="0" fontId="75" fillId="11" borderId="15" applyNumberFormat="0" applyAlignment="0" applyProtection="0"/>
    <xf numFmtId="0" fontId="42" fillId="0" borderId="0" applyNumberFormat="0" applyFill="0" applyBorder="0" applyAlignment="0" applyProtection="0"/>
    <xf numFmtId="0" fontId="4" fillId="32" borderId="54" applyNumberFormat="0" applyFont="0" applyAlignment="0" applyProtection="0"/>
    <xf numFmtId="0" fontId="76" fillId="0" borderId="0" applyNumberFormat="0" applyFill="0" applyBorder="0" applyAlignment="0" applyProtection="0"/>
    <xf numFmtId="0" fontId="23" fillId="0" borderId="55" applyNumberFormat="0" applyFill="0" applyAlignment="0" applyProtection="0"/>
    <xf numFmtId="0" fontId="77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77" fillId="36" borderId="0" applyNumberFormat="0" applyBorder="0" applyAlignment="0" applyProtection="0"/>
    <xf numFmtId="0" fontId="77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77" fillId="40" borderId="0" applyNumberFormat="0" applyBorder="0" applyAlignment="0" applyProtection="0"/>
    <xf numFmtId="0" fontId="77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77" fillId="44" borderId="0" applyNumberFormat="0" applyBorder="0" applyAlignment="0" applyProtection="0"/>
    <xf numFmtId="0" fontId="77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77" fillId="48" borderId="0" applyNumberFormat="0" applyBorder="0" applyAlignment="0" applyProtection="0"/>
    <xf numFmtId="0" fontId="77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77" fillId="52" borderId="0" applyNumberFormat="0" applyBorder="0" applyAlignment="0" applyProtection="0"/>
    <xf numFmtId="0" fontId="77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77" fillId="56" borderId="0" applyNumberFormat="0" applyBorder="0" applyAlignment="0" applyProtection="0"/>
    <xf numFmtId="0" fontId="78" fillId="0" borderId="48" applyNumberFormat="0" applyFill="0" applyAlignment="0" applyProtection="0"/>
    <xf numFmtId="0" fontId="79" fillId="0" borderId="49" applyNumberFormat="0" applyFill="0" applyAlignment="0" applyProtection="0"/>
    <xf numFmtId="0" fontId="80" fillId="0" borderId="50" applyNumberFormat="0" applyFill="0" applyAlignment="0" applyProtection="0"/>
    <xf numFmtId="0" fontId="80" fillId="0" borderId="0" applyNumberFormat="0" applyFill="0" applyBorder="0" applyAlignment="0" applyProtection="0"/>
    <xf numFmtId="0" fontId="81" fillId="29" borderId="0" applyNumberFormat="0" applyBorder="0" applyAlignment="0" applyProtection="0"/>
    <xf numFmtId="0" fontId="82" fillId="30" borderId="51" applyNumberFormat="0" applyAlignment="0" applyProtection="0"/>
    <xf numFmtId="0" fontId="83" fillId="31" borderId="52" applyNumberFormat="0" applyAlignment="0" applyProtection="0"/>
    <xf numFmtId="0" fontId="84" fillId="31" borderId="51" applyNumberFormat="0" applyAlignment="0" applyProtection="0"/>
    <xf numFmtId="0" fontId="85" fillId="0" borderId="53" applyNumberFormat="0" applyFill="0" applyAlignment="0" applyProtection="0"/>
    <xf numFmtId="0" fontId="43" fillId="0" borderId="0" applyNumberFormat="0" applyFill="0" applyBorder="0" applyAlignment="0" applyProtection="0"/>
    <xf numFmtId="0" fontId="41" fillId="32" borderId="54" applyNumberFormat="0" applyFont="0" applyAlignment="0" applyProtection="0"/>
    <xf numFmtId="0" fontId="86" fillId="0" borderId="0" applyNumberFormat="0" applyFill="0" applyBorder="0" applyAlignment="0" applyProtection="0"/>
    <xf numFmtId="0" fontId="1" fillId="0" borderId="55" applyNumberFormat="0" applyFill="0" applyAlignment="0" applyProtection="0"/>
    <xf numFmtId="0" fontId="87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87" fillId="36" borderId="0" applyNumberFormat="0" applyBorder="0" applyAlignment="0" applyProtection="0"/>
    <xf numFmtId="0" fontId="87" fillId="37" borderId="0" applyNumberFormat="0" applyBorder="0" applyAlignment="0" applyProtection="0"/>
    <xf numFmtId="0" fontId="41" fillId="38" borderId="0" applyNumberFormat="0" applyBorder="0" applyAlignment="0" applyProtection="0"/>
    <xf numFmtId="0" fontId="41" fillId="39" borderId="0" applyNumberFormat="0" applyBorder="0" applyAlignment="0" applyProtection="0"/>
    <xf numFmtId="0" fontId="87" fillId="40" borderId="0" applyNumberFormat="0" applyBorder="0" applyAlignment="0" applyProtection="0"/>
    <xf numFmtId="0" fontId="87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3" borderId="0" applyNumberFormat="0" applyBorder="0" applyAlignment="0" applyProtection="0"/>
    <xf numFmtId="0" fontId="87" fillId="44" borderId="0" applyNumberFormat="0" applyBorder="0" applyAlignment="0" applyProtection="0"/>
    <xf numFmtId="0" fontId="87" fillId="45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87" fillId="48" borderId="0" applyNumberFormat="0" applyBorder="0" applyAlignment="0" applyProtection="0"/>
    <xf numFmtId="0" fontId="87" fillId="49" borderId="0" applyNumberFormat="0" applyBorder="0" applyAlignment="0" applyProtection="0"/>
    <xf numFmtId="0" fontId="41" fillId="50" borderId="0" applyNumberFormat="0" applyBorder="0" applyAlignment="0" applyProtection="0"/>
    <xf numFmtId="0" fontId="41" fillId="51" borderId="0" applyNumberFormat="0" applyBorder="0" applyAlignment="0" applyProtection="0"/>
    <xf numFmtId="0" fontId="87" fillId="52" borderId="0" applyNumberFormat="0" applyBorder="0" applyAlignment="0" applyProtection="0"/>
    <xf numFmtId="0" fontId="87" fillId="53" borderId="0" applyNumberFormat="0" applyBorder="0" applyAlignment="0" applyProtection="0"/>
    <xf numFmtId="0" fontId="41" fillId="54" borderId="0" applyNumberFormat="0" applyBorder="0" applyAlignment="0" applyProtection="0"/>
    <xf numFmtId="0" fontId="41" fillId="55" borderId="0" applyNumberFormat="0" applyBorder="0" applyAlignment="0" applyProtection="0"/>
    <xf numFmtId="0" fontId="87" fillId="56" borderId="0" applyNumberFormat="0" applyBorder="0" applyAlignment="0" applyProtection="0"/>
    <xf numFmtId="0" fontId="89" fillId="0" borderId="0"/>
    <xf numFmtId="0" fontId="2" fillId="0" borderId="0"/>
    <xf numFmtId="9" fontId="2" fillId="0" borderId="0" applyFont="0" applyFill="0" applyBorder="0" applyAlignment="0" applyProtection="0"/>
  </cellStyleXfs>
  <cellXfs count="1257">
    <xf numFmtId="0" fontId="0" fillId="0" borderId="0" xfId="0"/>
    <xf numFmtId="0" fontId="1" fillId="0" borderId="0" xfId="0" applyFont="1"/>
    <xf numFmtId="0" fontId="2" fillId="0" borderId="2" xfId="0" applyFont="1" applyFill="1" applyBorder="1"/>
    <xf numFmtId="0" fontId="2" fillId="0" borderId="3" xfId="0" applyFont="1" applyFill="1" applyBorder="1"/>
    <xf numFmtId="0" fontId="4" fillId="0" borderId="3" xfId="0" applyFont="1" applyFill="1" applyBorder="1"/>
    <xf numFmtId="3" fontId="2" fillId="0" borderId="3" xfId="0" applyNumberFormat="1" applyFont="1" applyFill="1" applyBorder="1"/>
    <xf numFmtId="0" fontId="0" fillId="0" borderId="0" xfId="0" applyFill="1"/>
    <xf numFmtId="0" fontId="4" fillId="0" borderId="2" xfId="0" applyFont="1" applyFill="1" applyBorder="1"/>
    <xf numFmtId="0" fontId="2" fillId="0" borderId="4" xfId="0" applyFont="1" applyFill="1" applyBorder="1"/>
    <xf numFmtId="0" fontId="2" fillId="0" borderId="0" xfId="0" applyFont="1" applyFill="1" applyBorder="1"/>
    <xf numFmtId="0" fontId="0" fillId="0" borderId="3" xfId="0" applyFill="1" applyBorder="1"/>
    <xf numFmtId="0" fontId="0" fillId="0" borderId="3" xfId="0" applyBorder="1"/>
    <xf numFmtId="3" fontId="12" fillId="3" borderId="5" xfId="0" applyNumberFormat="1" applyFont="1" applyFill="1" applyBorder="1" applyAlignment="1">
      <alignment vertical="top" wrapText="1"/>
    </xf>
    <xf numFmtId="0" fontId="12" fillId="3" borderId="5" xfId="0" applyFont="1" applyFill="1" applyBorder="1" applyAlignment="1">
      <alignment vertical="top" wrapText="1"/>
    </xf>
    <xf numFmtId="0" fontId="12" fillId="3" borderId="5" xfId="0" applyFont="1" applyFill="1" applyBorder="1" applyAlignment="1">
      <alignment horizontal="right" vertical="top" wrapText="1"/>
    </xf>
    <xf numFmtId="0" fontId="0" fillId="0" borderId="0" xfId="0" applyFill="1" applyBorder="1"/>
    <xf numFmtId="0" fontId="2" fillId="5" borderId="3" xfId="0" applyFont="1" applyFill="1" applyBorder="1"/>
    <xf numFmtId="0" fontId="2" fillId="5" borderId="3" xfId="0" applyFont="1" applyFill="1" applyBorder="1" applyAlignment="1">
      <alignment horizontal="right"/>
    </xf>
    <xf numFmtId="0" fontId="12" fillId="3" borderId="6" xfId="0" applyFont="1" applyFill="1" applyBorder="1" applyAlignment="1">
      <alignment vertical="top" wrapText="1"/>
    </xf>
    <xf numFmtId="49" fontId="2" fillId="4" borderId="3" xfId="1" applyNumberFormat="1" applyFont="1" applyFill="1" applyBorder="1"/>
    <xf numFmtId="1" fontId="2" fillId="4" borderId="3" xfId="1" applyNumberFormat="1" applyFont="1" applyFill="1" applyBorder="1"/>
    <xf numFmtId="0" fontId="2" fillId="4" borderId="3" xfId="1" applyFont="1" applyFill="1" applyBorder="1"/>
    <xf numFmtId="0" fontId="2" fillId="4" borderId="3" xfId="1" applyFont="1" applyFill="1" applyBorder="1" applyAlignment="1">
      <alignment horizontal="right"/>
    </xf>
    <xf numFmtId="49" fontId="2" fillId="7" borderId="3" xfId="1" applyNumberFormat="1" applyFont="1" applyFill="1" applyBorder="1"/>
    <xf numFmtId="1" fontId="2" fillId="7" borderId="3" xfId="1" applyNumberFormat="1" applyFont="1" applyFill="1" applyBorder="1"/>
    <xf numFmtId="0" fontId="2" fillId="7" borderId="3" xfId="1" applyFont="1" applyFill="1" applyBorder="1"/>
    <xf numFmtId="49" fontId="2" fillId="7" borderId="3" xfId="1" applyNumberFormat="1" applyFont="1" applyFill="1" applyBorder="1" applyAlignment="1">
      <alignment horizontal="right" wrapText="1"/>
    </xf>
    <xf numFmtId="0" fontId="4" fillId="0" borderId="0" xfId="0" applyFont="1" applyFill="1" applyBorder="1"/>
    <xf numFmtId="0" fontId="6" fillId="0" borderId="3" xfId="0" applyFont="1" applyFill="1" applyBorder="1"/>
    <xf numFmtId="0" fontId="3" fillId="0" borderId="0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49" fontId="2" fillId="2" borderId="0" xfId="1" applyNumberFormat="1" applyFont="1" applyFill="1" applyBorder="1"/>
    <xf numFmtId="0" fontId="2" fillId="2" borderId="0" xfId="1" applyFont="1" applyFill="1" applyBorder="1"/>
    <xf numFmtId="49" fontId="2" fillId="2" borderId="0" xfId="1" applyNumberFormat="1" applyFont="1" applyFill="1" applyBorder="1" applyAlignment="1">
      <alignment horizontal="right" wrapText="1"/>
    </xf>
    <xf numFmtId="49" fontId="2" fillId="2" borderId="3" xfId="1" applyNumberFormat="1" applyFont="1" applyFill="1" applyBorder="1"/>
    <xf numFmtId="1" fontId="2" fillId="2" borderId="3" xfId="1" applyNumberFormat="1" applyFont="1" applyFill="1" applyBorder="1"/>
    <xf numFmtId="0" fontId="2" fillId="2" borderId="3" xfId="1" applyFont="1" applyFill="1" applyBorder="1"/>
    <xf numFmtId="49" fontId="2" fillId="2" borderId="3" xfId="1" applyNumberFormat="1" applyFont="1" applyFill="1" applyBorder="1" applyAlignment="1">
      <alignment horizontal="right" wrapText="1"/>
    </xf>
    <xf numFmtId="49" fontId="3" fillId="2" borderId="0" xfId="1" applyNumberFormat="1" applyFont="1" applyFill="1" applyBorder="1"/>
    <xf numFmtId="49" fontId="3" fillId="2" borderId="0" xfId="1" applyNumberFormat="1" applyFont="1" applyFill="1" applyBorder="1" applyAlignment="1">
      <alignment horizontal="right" wrapText="1"/>
    </xf>
    <xf numFmtId="0" fontId="3" fillId="2" borderId="0" xfId="1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0" fontId="0" fillId="0" borderId="0" xfId="0"/>
    <xf numFmtId="3" fontId="0" fillId="0" borderId="0" xfId="0" applyNumberFormat="1"/>
    <xf numFmtId="0" fontId="1" fillId="0" borderId="3" xfId="0" applyFont="1" applyBorder="1"/>
    <xf numFmtId="0" fontId="0" fillId="0" borderId="10" xfId="0" applyBorder="1"/>
    <xf numFmtId="3" fontId="12" fillId="3" borderId="6" xfId="0" applyNumberFormat="1" applyFont="1" applyFill="1" applyBorder="1" applyAlignment="1">
      <alignment vertical="top" wrapText="1"/>
    </xf>
    <xf numFmtId="0" fontId="12" fillId="3" borderId="0" xfId="0" applyFont="1" applyFill="1" applyBorder="1" applyAlignment="1">
      <alignment vertical="top" wrapText="1"/>
    </xf>
    <xf numFmtId="49" fontId="3" fillId="7" borderId="0" xfId="1" applyNumberFormat="1" applyFont="1" applyFill="1" applyBorder="1"/>
    <xf numFmtId="0" fontId="12" fillId="6" borderId="5" xfId="0" applyFont="1" applyFill="1" applyBorder="1" applyAlignment="1">
      <alignment vertical="top" wrapText="1"/>
    </xf>
    <xf numFmtId="0" fontId="12" fillId="6" borderId="5" xfId="0" applyFont="1" applyFill="1" applyBorder="1" applyAlignment="1">
      <alignment horizontal="right" vertical="top" wrapText="1"/>
    </xf>
    <xf numFmtId="0" fontId="12" fillId="6" borderId="6" xfId="0" applyFont="1" applyFill="1" applyBorder="1" applyAlignment="1">
      <alignment vertical="top" wrapText="1"/>
    </xf>
    <xf numFmtId="3" fontId="12" fillId="3" borderId="0" xfId="0" applyNumberFormat="1" applyFont="1" applyFill="1" applyAlignment="1">
      <alignment vertical="top" wrapText="1"/>
    </xf>
    <xf numFmtId="0" fontId="2" fillId="0" borderId="0" xfId="0" applyFont="1" applyFill="1"/>
    <xf numFmtId="1" fontId="2" fillId="0" borderId="0" xfId="0" applyNumberFormat="1" applyFont="1" applyFill="1" applyBorder="1"/>
    <xf numFmtId="0" fontId="12" fillId="3" borderId="17" xfId="0" applyFont="1" applyFill="1" applyBorder="1" applyAlignment="1">
      <alignment vertical="top" wrapText="1"/>
    </xf>
    <xf numFmtId="0" fontId="12" fillId="3" borderId="17" xfId="0" applyFont="1" applyFill="1" applyBorder="1" applyAlignment="1">
      <alignment horizontal="right" vertical="top" wrapText="1"/>
    </xf>
    <xf numFmtId="0" fontId="12" fillId="3" borderId="18" xfId="0" applyFont="1" applyFill="1" applyBorder="1" applyAlignment="1">
      <alignment vertical="top" wrapText="1"/>
    </xf>
    <xf numFmtId="0" fontId="12" fillId="3" borderId="3" xfId="0" applyFont="1" applyFill="1" applyBorder="1" applyAlignment="1">
      <alignment vertical="top" wrapText="1"/>
    </xf>
    <xf numFmtId="0" fontId="12" fillId="3" borderId="3" xfId="0" applyFont="1" applyFill="1" applyBorder="1" applyAlignment="1">
      <alignment horizontal="right" vertical="top" wrapText="1"/>
    </xf>
    <xf numFmtId="3" fontId="4" fillId="6" borderId="3" xfId="0" applyNumberFormat="1" applyFont="1" applyFill="1" applyBorder="1"/>
    <xf numFmtId="3" fontId="2" fillId="6" borderId="3" xfId="0" applyNumberFormat="1" applyFont="1" applyFill="1" applyBorder="1"/>
    <xf numFmtId="3" fontId="2" fillId="2" borderId="3" xfId="0" applyNumberFormat="1" applyFont="1" applyFill="1" applyBorder="1"/>
    <xf numFmtId="3" fontId="2" fillId="7" borderId="3" xfId="0" applyNumberFormat="1" applyFont="1" applyFill="1" applyBorder="1"/>
    <xf numFmtId="3" fontId="2" fillId="4" borderId="3" xfId="0" applyNumberFormat="1" applyFont="1" applyFill="1" applyBorder="1"/>
    <xf numFmtId="3" fontId="2" fillId="4" borderId="3" xfId="0" applyNumberFormat="1" applyFont="1" applyFill="1" applyBorder="1" applyAlignment="1">
      <alignment horizontal="right"/>
    </xf>
    <xf numFmtId="0" fontId="12" fillId="3" borderId="11" xfId="0" applyFont="1" applyFill="1" applyBorder="1" applyAlignment="1">
      <alignment vertical="top" wrapText="1"/>
    </xf>
    <xf numFmtId="3" fontId="12" fillId="3" borderId="7" xfId="0" applyNumberFormat="1" applyFont="1" applyFill="1" applyBorder="1" applyAlignment="1">
      <alignment vertical="top" wrapText="1"/>
    </xf>
    <xf numFmtId="3" fontId="4" fillId="7" borderId="3" xfId="0" applyNumberFormat="1" applyFont="1" applyFill="1" applyBorder="1"/>
    <xf numFmtId="3" fontId="4" fillId="6" borderId="3" xfId="0" applyNumberFormat="1" applyFont="1" applyFill="1" applyBorder="1" applyAlignment="1">
      <alignment horizontal="right"/>
    </xf>
    <xf numFmtId="3" fontId="2" fillId="6" borderId="3" xfId="6" applyNumberFormat="1" applyFont="1" applyFill="1" applyBorder="1"/>
    <xf numFmtId="3" fontId="22" fillId="6" borderId="3" xfId="4" applyNumberFormat="1" applyFont="1" applyFill="1" applyBorder="1"/>
    <xf numFmtId="0" fontId="3" fillId="5" borderId="0" xfId="0" applyFont="1" applyFill="1"/>
    <xf numFmtId="0" fontId="3" fillId="5" borderId="0" xfId="0" applyFont="1" applyFill="1" applyBorder="1"/>
    <xf numFmtId="0" fontId="3" fillId="5" borderId="0" xfId="0" applyFont="1" applyFill="1" applyBorder="1" applyAlignment="1">
      <alignment horizontal="left" vertical="top"/>
    </xf>
    <xf numFmtId="0" fontId="3" fillId="5" borderId="0" xfId="0" applyFont="1" applyFill="1" applyBorder="1" applyAlignment="1">
      <alignment horizontal="right"/>
    </xf>
    <xf numFmtId="1" fontId="3" fillId="5" borderId="0" xfId="0" applyNumberFormat="1" applyFont="1" applyFill="1" applyBorder="1"/>
    <xf numFmtId="0" fontId="4" fillId="0" borderId="0" xfId="0" applyFont="1" applyBorder="1"/>
    <xf numFmtId="0" fontId="4" fillId="0" borderId="0" xfId="0" applyFont="1"/>
    <xf numFmtId="0" fontId="4" fillId="0" borderId="0" xfId="0" applyFont="1" applyFill="1"/>
    <xf numFmtId="0" fontId="4" fillId="5" borderId="3" xfId="0" applyFont="1" applyFill="1" applyBorder="1"/>
    <xf numFmtId="0" fontId="4" fillId="0" borderId="0" xfId="0" applyFont="1" applyAlignment="1">
      <alignment horizontal="right"/>
    </xf>
    <xf numFmtId="1" fontId="4" fillId="0" borderId="0" xfId="0" applyNumberFormat="1" applyFont="1"/>
    <xf numFmtId="0" fontId="3" fillId="4" borderId="0" xfId="0" applyFont="1" applyFill="1"/>
    <xf numFmtId="0" fontId="23" fillId="4" borderId="0" xfId="0" applyFont="1" applyFill="1"/>
    <xf numFmtId="0" fontId="23" fillId="4" borderId="0" xfId="0" applyFont="1" applyFill="1" applyAlignment="1">
      <alignment horizontal="right"/>
    </xf>
    <xf numFmtId="0" fontId="23" fillId="4" borderId="0" xfId="0" applyFont="1" applyFill="1" applyBorder="1"/>
    <xf numFmtId="0" fontId="23" fillId="4" borderId="0" xfId="0" applyFont="1" applyFill="1" applyBorder="1" applyAlignment="1">
      <alignment horizontal="right"/>
    </xf>
    <xf numFmtId="0" fontId="4" fillId="4" borderId="3" xfId="0" applyFont="1" applyFill="1" applyBorder="1"/>
    <xf numFmtId="0" fontId="2" fillId="4" borderId="3" xfId="0" applyFont="1" applyFill="1" applyBorder="1"/>
    <xf numFmtId="0" fontId="23" fillId="7" borderId="0" xfId="0" applyFont="1" applyFill="1" applyBorder="1"/>
    <xf numFmtId="0" fontId="4" fillId="7" borderId="0" xfId="0" applyFont="1" applyFill="1" applyBorder="1"/>
    <xf numFmtId="0" fontId="4" fillId="7" borderId="0" xfId="0" applyFont="1" applyFill="1" applyBorder="1" applyAlignment="1">
      <alignment horizontal="right"/>
    </xf>
    <xf numFmtId="1" fontId="4" fillId="7" borderId="0" xfId="0" applyNumberFormat="1" applyFont="1" applyFill="1" applyBorder="1"/>
    <xf numFmtId="0" fontId="23" fillId="7" borderId="0" xfId="0" applyFont="1" applyFill="1"/>
    <xf numFmtId="0" fontId="23" fillId="7" borderId="0" xfId="0" applyFont="1" applyFill="1" applyBorder="1" applyAlignment="1">
      <alignment horizontal="right"/>
    </xf>
    <xf numFmtId="0" fontId="4" fillId="7" borderId="3" xfId="0" applyFont="1" applyFill="1" applyBorder="1"/>
    <xf numFmtId="0" fontId="23" fillId="7" borderId="3" xfId="0" applyFont="1" applyFill="1" applyBorder="1"/>
    <xf numFmtId="0" fontId="4" fillId="7" borderId="3" xfId="0" applyFont="1" applyFill="1" applyBorder="1" applyAlignment="1">
      <alignment horizontal="right"/>
    </xf>
    <xf numFmtId="0" fontId="4" fillId="2" borderId="0" xfId="0" applyFont="1" applyFill="1" applyBorder="1" applyAlignment="1">
      <alignment horizontal="right"/>
    </xf>
    <xf numFmtId="1" fontId="4" fillId="2" borderId="0" xfId="0" applyNumberFormat="1" applyFont="1" applyFill="1" applyBorder="1"/>
    <xf numFmtId="0" fontId="23" fillId="2" borderId="0" xfId="0" applyFont="1" applyFill="1" applyBorder="1"/>
    <xf numFmtId="0" fontId="3" fillId="2" borderId="0" xfId="0" applyFont="1" applyFill="1" applyBorder="1" applyAlignment="1">
      <alignment horizontal="right"/>
    </xf>
    <xf numFmtId="0" fontId="23" fillId="6" borderId="0" xfId="0" applyFont="1" applyFill="1"/>
    <xf numFmtId="0" fontId="4" fillId="6" borderId="0" xfId="0" applyFont="1" applyFill="1"/>
    <xf numFmtId="0" fontId="4" fillId="6" borderId="0" xfId="0" applyFont="1" applyFill="1" applyBorder="1"/>
    <xf numFmtId="0" fontId="4" fillId="6" borderId="0" xfId="0" applyFont="1" applyFill="1" applyBorder="1" applyAlignment="1">
      <alignment horizontal="right"/>
    </xf>
    <xf numFmtId="1" fontId="4" fillId="6" borderId="0" xfId="0" applyNumberFormat="1" applyFont="1" applyFill="1" applyBorder="1"/>
    <xf numFmtId="0" fontId="23" fillId="6" borderId="0" xfId="0" applyFont="1" applyFill="1" applyBorder="1"/>
    <xf numFmtId="0" fontId="23" fillId="6" borderId="0" xfId="0" applyFont="1" applyFill="1" applyBorder="1" applyAlignment="1">
      <alignment horizontal="right"/>
    </xf>
    <xf numFmtId="0" fontId="2" fillId="6" borderId="10" xfId="0" applyFont="1" applyFill="1" applyBorder="1" applyAlignment="1">
      <alignment horizontal="right"/>
    </xf>
    <xf numFmtId="0" fontId="2" fillId="6" borderId="8" xfId="0" applyFont="1" applyFill="1" applyBorder="1" applyAlignment="1">
      <alignment horizontal="right"/>
    </xf>
    <xf numFmtId="3" fontId="2" fillId="6" borderId="3" xfId="0" applyNumberFormat="1" applyFont="1" applyFill="1" applyBorder="1" applyAlignment="1">
      <alignment horizontal="right"/>
    </xf>
    <xf numFmtId="0" fontId="4" fillId="6" borderId="3" xfId="0" applyFont="1" applyFill="1" applyBorder="1"/>
    <xf numFmtId="0" fontId="12" fillId="3" borderId="12" xfId="0" applyFont="1" applyFill="1" applyBorder="1" applyAlignment="1">
      <alignment vertical="top" wrapText="1"/>
    </xf>
    <xf numFmtId="3" fontId="4" fillId="4" borderId="3" xfId="0" applyNumberFormat="1" applyFont="1" applyFill="1" applyBorder="1"/>
    <xf numFmtId="3" fontId="2" fillId="4" borderId="3" xfId="1" applyNumberFormat="1" applyFont="1" applyFill="1" applyBorder="1" applyAlignment="1">
      <alignment horizontal="right"/>
    </xf>
    <xf numFmtId="3" fontId="2" fillId="7" borderId="3" xfId="1" applyNumberFormat="1" applyFont="1" applyFill="1" applyBorder="1" applyAlignment="1">
      <alignment horizontal="right" wrapText="1"/>
    </xf>
    <xf numFmtId="3" fontId="2" fillId="7" borderId="3" xfId="0" applyNumberFormat="1" applyFont="1" applyFill="1" applyBorder="1" applyAlignment="1">
      <alignment horizontal="right" wrapText="1"/>
    </xf>
    <xf numFmtId="3" fontId="2" fillId="7" borderId="3" xfId="1" applyNumberFormat="1" applyFont="1" applyFill="1" applyBorder="1" applyAlignment="1">
      <alignment horizontal="right"/>
    </xf>
    <xf numFmtId="3" fontId="12" fillId="3" borderId="2" xfId="0" applyNumberFormat="1" applyFont="1" applyFill="1" applyBorder="1" applyAlignment="1">
      <alignment vertical="top" wrapText="1"/>
    </xf>
    <xf numFmtId="3" fontId="12" fillId="3" borderId="3" xfId="0" applyNumberFormat="1" applyFont="1" applyFill="1" applyBorder="1" applyAlignment="1">
      <alignment vertical="top" wrapText="1"/>
    </xf>
    <xf numFmtId="3" fontId="12" fillId="3" borderId="19" xfId="0" applyNumberFormat="1" applyFont="1" applyFill="1" applyBorder="1" applyAlignment="1">
      <alignment vertical="top" wrapText="1"/>
    </xf>
    <xf numFmtId="3" fontId="12" fillId="3" borderId="17" xfId="0" applyNumberFormat="1" applyFont="1" applyFill="1" applyBorder="1" applyAlignment="1">
      <alignment vertical="top" wrapText="1"/>
    </xf>
    <xf numFmtId="3" fontId="2" fillId="6" borderId="3" xfId="7" applyNumberFormat="1" applyFont="1" applyFill="1" applyBorder="1"/>
    <xf numFmtId="3" fontId="12" fillId="6" borderId="7" xfId="0" applyNumberFormat="1" applyFont="1" applyFill="1" applyBorder="1" applyAlignment="1">
      <alignment vertical="top" wrapText="1"/>
    </xf>
    <xf numFmtId="3" fontId="12" fillId="6" borderId="5" xfId="0" applyNumberFormat="1" applyFont="1" applyFill="1" applyBorder="1" applyAlignment="1">
      <alignment vertical="top" wrapText="1"/>
    </xf>
    <xf numFmtId="3" fontId="2" fillId="6" borderId="3" xfId="8" applyNumberFormat="1" applyFont="1" applyFill="1" applyBorder="1"/>
    <xf numFmtId="0" fontId="4" fillId="2" borderId="0" xfId="0" applyFont="1" applyFill="1" applyBorder="1"/>
    <xf numFmtId="0" fontId="4" fillId="2" borderId="0" xfId="0" applyFont="1" applyFill="1"/>
    <xf numFmtId="0" fontId="4" fillId="7" borderId="0" xfId="0" applyFont="1" applyFill="1"/>
    <xf numFmtId="0" fontId="4" fillId="0" borderId="0" xfId="0" applyFont="1" applyAlignment="1">
      <alignment horizontal="center"/>
    </xf>
    <xf numFmtId="0" fontId="24" fillId="12" borderId="20" xfId="0" applyFont="1" applyFill="1" applyBorder="1" applyAlignment="1">
      <alignment horizontal="right"/>
    </xf>
    <xf numFmtId="0" fontId="24" fillId="12" borderId="21" xfId="0" applyFont="1" applyFill="1" applyBorder="1" applyAlignment="1">
      <alignment horizontal="right"/>
    </xf>
    <xf numFmtId="0" fontId="24" fillId="12" borderId="20" xfId="0" applyFont="1" applyFill="1" applyBorder="1" applyAlignment="1">
      <alignment vertical="top"/>
    </xf>
    <xf numFmtId="0" fontId="24" fillId="12" borderId="20" xfId="0" applyFont="1" applyFill="1" applyBorder="1" applyAlignment="1">
      <alignment horizontal="center"/>
    </xf>
    <xf numFmtId="0" fontId="24" fillId="13" borderId="3" xfId="0" applyFont="1" applyFill="1" applyBorder="1"/>
    <xf numFmtId="3" fontId="25" fillId="13" borderId="3" xfId="0" applyNumberFormat="1" applyFont="1" applyFill="1" applyBorder="1"/>
    <xf numFmtId="0" fontId="25" fillId="13" borderId="22" xfId="0" applyFont="1" applyFill="1" applyBorder="1"/>
    <xf numFmtId="3" fontId="24" fillId="13" borderId="3" xfId="0" applyNumberFormat="1" applyFont="1" applyFill="1" applyBorder="1"/>
    <xf numFmtId="0" fontId="26" fillId="0" borderId="0" xfId="0" applyFont="1"/>
    <xf numFmtId="0" fontId="27" fillId="0" borderId="0" xfId="0" applyFont="1"/>
    <xf numFmtId="0" fontId="28" fillId="0" borderId="23" xfId="0" applyFont="1" applyBorder="1" applyAlignment="1">
      <alignment wrapText="1"/>
    </xf>
    <xf numFmtId="0" fontId="29" fillId="0" borderId="24" xfId="0" applyFont="1" applyBorder="1"/>
    <xf numFmtId="4" fontId="29" fillId="0" borderId="25" xfId="0" applyNumberFormat="1" applyFont="1" applyBorder="1"/>
    <xf numFmtId="0" fontId="29" fillId="0" borderId="26" xfId="0" applyFont="1" applyBorder="1"/>
    <xf numFmtId="4" fontId="29" fillId="0" borderId="27" xfId="0" applyNumberFormat="1" applyFont="1" applyBorder="1"/>
    <xf numFmtId="0" fontId="29" fillId="0" borderId="28" xfId="0" applyFont="1" applyBorder="1"/>
    <xf numFmtId="4" fontId="29" fillId="0" borderId="29" xfId="0" applyNumberFormat="1" applyFont="1" applyBorder="1"/>
    <xf numFmtId="0" fontId="29" fillId="0" borderId="22" xfId="0" applyFont="1" applyBorder="1"/>
    <xf numFmtId="0" fontId="29" fillId="0" borderId="3" xfId="0" applyFont="1" applyBorder="1"/>
    <xf numFmtId="0" fontId="29" fillId="0" borderId="3" xfId="0" applyFont="1" applyBorder="1" applyAlignment="1">
      <alignment wrapText="1"/>
    </xf>
    <xf numFmtId="0" fontId="32" fillId="0" borderId="0" xfId="0" applyFont="1"/>
    <xf numFmtId="0" fontId="0" fillId="14" borderId="3" xfId="0" applyFill="1" applyBorder="1"/>
    <xf numFmtId="0" fontId="26" fillId="0" borderId="0" xfId="0" applyFont="1" applyAlignment="1">
      <alignment horizontal="center"/>
    </xf>
    <xf numFmtId="0" fontId="33" fillId="0" borderId="0" xfId="0" applyFont="1"/>
    <xf numFmtId="0" fontId="26" fillId="0" borderId="3" xfId="0" applyFont="1" applyBorder="1"/>
    <xf numFmtId="0" fontId="0" fillId="0" borderId="2" xfId="0" applyBorder="1"/>
    <xf numFmtId="0" fontId="0" fillId="0" borderId="2" xfId="0" applyBorder="1" applyAlignment="1">
      <alignment horizontal="center"/>
    </xf>
    <xf numFmtId="4" fontId="0" fillId="0" borderId="3" xfId="0" applyNumberFormat="1" applyBorder="1"/>
    <xf numFmtId="165" fontId="26" fillId="0" borderId="3" xfId="0" applyNumberFormat="1" applyFont="1" applyBorder="1"/>
    <xf numFmtId="2" fontId="0" fillId="0" borderId="10" xfId="0" applyNumberFormat="1" applyBorder="1"/>
    <xf numFmtId="2" fontId="0" fillId="0" borderId="0" xfId="0" applyNumberFormat="1"/>
    <xf numFmtId="164" fontId="0" fillId="0" borderId="0" xfId="0" applyNumberFormat="1"/>
    <xf numFmtId="0" fontId="0" fillId="0" borderId="0" xfId="0" applyAlignment="1">
      <alignment wrapText="1"/>
    </xf>
    <xf numFmtId="0" fontId="0" fillId="0" borderId="0" xfId="0" applyAlignment="1">
      <alignment horizontal="left" indent="1"/>
    </xf>
    <xf numFmtId="0" fontId="0" fillId="0" borderId="0" xfId="0" applyBorder="1"/>
    <xf numFmtId="0" fontId="0" fillId="14" borderId="0" xfId="0" applyFill="1" applyBorder="1"/>
    <xf numFmtId="0" fontId="0" fillId="14" borderId="0" xfId="0" applyFill="1"/>
    <xf numFmtId="0" fontId="35" fillId="0" borderId="30" xfId="0" applyFont="1" applyBorder="1" applyAlignment="1">
      <alignment vertical="center" wrapText="1"/>
    </xf>
    <xf numFmtId="1" fontId="36" fillId="0" borderId="0" xfId="0" applyNumberFormat="1" applyFont="1" applyBorder="1" applyAlignment="1">
      <alignment horizontal="center" vertical="center"/>
    </xf>
    <xf numFmtId="0" fontId="36" fillId="0" borderId="31" xfId="0" applyFont="1" applyBorder="1" applyAlignment="1">
      <alignment vertical="center"/>
    </xf>
    <xf numFmtId="3" fontId="36" fillId="0" borderId="0" xfId="0" applyNumberFormat="1" applyFont="1" applyAlignment="1">
      <alignment horizontal="center" vertical="center"/>
    </xf>
    <xf numFmtId="4" fontId="36" fillId="0" borderId="0" xfId="0" applyNumberFormat="1" applyFont="1" applyAlignment="1">
      <alignment horizontal="center" vertical="center"/>
    </xf>
    <xf numFmtId="165" fontId="36" fillId="0" borderId="0" xfId="0" applyNumberFormat="1" applyFont="1" applyAlignment="1">
      <alignment horizontal="center" vertical="center"/>
    </xf>
    <xf numFmtId="0" fontId="37" fillId="15" borderId="0" xfId="0" applyFont="1" applyFill="1" applyAlignment="1">
      <alignment vertical="center"/>
    </xf>
    <xf numFmtId="0" fontId="24" fillId="15" borderId="0" xfId="0" applyFont="1" applyFill="1" applyAlignment="1">
      <alignment horizontal="right" vertical="center"/>
    </xf>
    <xf numFmtId="0" fontId="12" fillId="15" borderId="32" xfId="0" applyFont="1" applyFill="1" applyBorder="1" applyAlignment="1">
      <alignment vertical="center"/>
    </xf>
    <xf numFmtId="0" fontId="12" fillId="16" borderId="33" xfId="0" applyFont="1" applyFill="1" applyBorder="1" applyAlignment="1">
      <alignment horizontal="right" vertical="center"/>
    </xf>
    <xf numFmtId="0" fontId="12" fillId="15" borderId="0" xfId="0" applyFont="1" applyFill="1" applyAlignment="1">
      <alignment vertical="center"/>
    </xf>
    <xf numFmtId="0" fontId="12" fillId="15" borderId="0" xfId="0" applyFont="1" applyFill="1" applyAlignment="1">
      <alignment horizontal="right" vertical="center"/>
    </xf>
    <xf numFmtId="0" fontId="12" fillId="16" borderId="34" xfId="0" applyFont="1" applyFill="1" applyBorder="1" applyAlignment="1">
      <alignment horizontal="right" vertical="center"/>
    </xf>
    <xf numFmtId="0" fontId="12" fillId="16" borderId="35" xfId="0" applyFont="1" applyFill="1" applyBorder="1" applyAlignment="1">
      <alignment horizontal="right" vertical="center"/>
    </xf>
    <xf numFmtId="0" fontId="12" fillId="16" borderId="36" xfId="0" applyFont="1" applyFill="1" applyBorder="1" applyAlignment="1">
      <alignment horizontal="right" vertical="center"/>
    </xf>
    <xf numFmtId="4" fontId="12" fillId="16" borderId="37" xfId="0" applyNumberFormat="1" applyFont="1" applyFill="1" applyBorder="1" applyAlignment="1">
      <alignment horizontal="right" vertical="center"/>
    </xf>
    <xf numFmtId="4" fontId="12" fillId="16" borderId="38" xfId="0" applyNumberFormat="1" applyFont="1" applyFill="1" applyBorder="1" applyAlignment="1">
      <alignment horizontal="right" vertical="center"/>
    </xf>
    <xf numFmtId="0" fontId="4" fillId="16" borderId="34" xfId="0" applyFont="1" applyFill="1" applyBorder="1" applyAlignment="1">
      <alignment horizontal="right" vertical="center"/>
    </xf>
    <xf numFmtId="0" fontId="4" fillId="16" borderId="33" xfId="0" applyFont="1" applyFill="1" applyBorder="1" applyAlignment="1">
      <alignment horizontal="right" vertical="center"/>
    </xf>
    <xf numFmtId="0" fontId="38" fillId="15" borderId="0" xfId="0" applyFont="1" applyFill="1" applyAlignment="1">
      <alignment vertical="center"/>
    </xf>
    <xf numFmtId="0" fontId="38" fillId="16" borderId="34" xfId="0" applyFont="1" applyFill="1" applyBorder="1" applyAlignment="1">
      <alignment horizontal="right" vertical="center"/>
    </xf>
    <xf numFmtId="0" fontId="38" fillId="16" borderId="33" xfId="0" applyFont="1" applyFill="1" applyBorder="1" applyAlignment="1">
      <alignment horizontal="right" vertical="center"/>
    </xf>
    <xf numFmtId="0" fontId="12" fillId="16" borderId="37" xfId="0" applyFont="1" applyFill="1" applyBorder="1" applyAlignment="1">
      <alignment horizontal="right" vertical="center"/>
    </xf>
    <xf numFmtId="0" fontId="12" fillId="16" borderId="38" xfId="0" applyFont="1" applyFill="1" applyBorder="1" applyAlignment="1">
      <alignment horizontal="right" vertical="center"/>
    </xf>
    <xf numFmtId="0" fontId="38" fillId="16" borderId="39" xfId="0" applyFont="1" applyFill="1" applyBorder="1" applyAlignment="1">
      <alignment horizontal="right" vertical="center"/>
    </xf>
    <xf numFmtId="0" fontId="38" fillId="16" borderId="40" xfId="0" applyFont="1" applyFill="1" applyBorder="1" applyAlignment="1">
      <alignment horizontal="right" vertical="center"/>
    </xf>
    <xf numFmtId="0" fontId="4" fillId="0" borderId="41" xfId="0" applyFont="1" applyBorder="1" applyAlignment="1">
      <alignment horizontal="right" vertical="center"/>
    </xf>
    <xf numFmtId="0" fontId="4" fillId="0" borderId="42" xfId="0" applyFont="1" applyBorder="1" applyAlignment="1">
      <alignment horizontal="right" vertical="center"/>
    </xf>
    <xf numFmtId="4" fontId="4" fillId="0" borderId="41" xfId="0" applyNumberFormat="1" applyFont="1" applyBorder="1" applyAlignment="1">
      <alignment horizontal="right" vertical="center"/>
    </xf>
    <xf numFmtId="4" fontId="4" fillId="0" borderId="42" xfId="0" applyNumberFormat="1" applyFont="1" applyBorder="1" applyAlignment="1">
      <alignment horizontal="right" vertical="center"/>
    </xf>
    <xf numFmtId="0" fontId="38" fillId="16" borderId="41" xfId="0" applyFont="1" applyFill="1" applyBorder="1" applyAlignment="1">
      <alignment horizontal="right" vertical="center"/>
    </xf>
    <xf numFmtId="0" fontId="38" fillId="16" borderId="42" xfId="0" applyFont="1" applyFill="1" applyBorder="1" applyAlignment="1">
      <alignment horizontal="right" vertical="center"/>
    </xf>
    <xf numFmtId="0" fontId="14" fillId="0" borderId="0" xfId="0" applyFont="1" applyAlignment="1">
      <alignment vertical="center"/>
    </xf>
    <xf numFmtId="0" fontId="38" fillId="15" borderId="39" xfId="0" applyFont="1" applyFill="1" applyBorder="1" applyAlignment="1">
      <alignment vertical="center"/>
    </xf>
    <xf numFmtId="0" fontId="39" fillId="16" borderId="40" xfId="0" applyFont="1" applyFill="1" applyBorder="1" applyAlignment="1">
      <alignment horizontal="right" vertical="center"/>
    </xf>
    <xf numFmtId="0" fontId="40" fillId="0" borderId="0" xfId="0" applyFont="1" applyAlignment="1">
      <alignment horizontal="center" vertical="center"/>
    </xf>
    <xf numFmtId="0" fontId="38" fillId="15" borderId="41" xfId="0" applyFont="1" applyFill="1" applyBorder="1" applyAlignment="1">
      <alignment vertical="center"/>
    </xf>
    <xf numFmtId="0" fontId="39" fillId="16" borderId="42" xfId="0" applyFont="1" applyFill="1" applyBorder="1" applyAlignment="1">
      <alignment horizontal="right" vertical="center"/>
    </xf>
    <xf numFmtId="3" fontId="38" fillId="16" borderId="42" xfId="0" applyNumberFormat="1" applyFont="1" applyFill="1" applyBorder="1" applyAlignment="1">
      <alignment horizontal="right" vertical="center"/>
    </xf>
    <xf numFmtId="3" fontId="38" fillId="16" borderId="40" xfId="0" applyNumberFormat="1" applyFont="1" applyFill="1" applyBorder="1" applyAlignment="1">
      <alignment horizontal="right" vertical="center"/>
    </xf>
    <xf numFmtId="0" fontId="38" fillId="15" borderId="40" xfId="0" applyFont="1" applyFill="1" applyBorder="1" applyAlignment="1">
      <alignment horizontal="right" vertical="center"/>
    </xf>
    <xf numFmtId="0" fontId="4" fillId="15" borderId="39" xfId="0" applyFont="1" applyFill="1" applyBorder="1" applyAlignment="1">
      <alignment vertical="center"/>
    </xf>
    <xf numFmtId="3" fontId="4" fillId="16" borderId="40" xfId="0" applyNumberFormat="1" applyFont="1" applyFill="1" applyBorder="1" applyAlignment="1">
      <alignment horizontal="right" vertical="center"/>
    </xf>
    <xf numFmtId="0" fontId="4" fillId="15" borderId="41" xfId="0" applyFont="1" applyFill="1" applyBorder="1" applyAlignment="1">
      <alignment vertical="center"/>
    </xf>
    <xf numFmtId="3" fontId="4" fillId="16" borderId="42" xfId="0" applyNumberFormat="1" applyFont="1" applyFill="1" applyBorder="1" applyAlignment="1">
      <alignment horizontal="right" vertical="center"/>
    </xf>
    <xf numFmtId="0" fontId="2" fillId="5" borderId="23" xfId="0" applyFont="1" applyFill="1" applyBorder="1"/>
    <xf numFmtId="0" fontId="2" fillId="5" borderId="23" xfId="0" applyFont="1" applyFill="1" applyBorder="1" applyAlignment="1">
      <alignment horizontal="right"/>
    </xf>
    <xf numFmtId="0" fontId="4" fillId="5" borderId="0" xfId="0" applyFont="1" applyFill="1" applyBorder="1"/>
    <xf numFmtId="0" fontId="4" fillId="5" borderId="0" xfId="0" applyFont="1" applyFill="1"/>
    <xf numFmtId="3" fontId="4" fillId="5" borderId="0" xfId="0" applyNumberFormat="1" applyFont="1" applyFill="1"/>
    <xf numFmtId="0" fontId="2" fillId="5" borderId="0" xfId="0" applyFont="1" applyFill="1"/>
    <xf numFmtId="0" fontId="3" fillId="4" borderId="0" xfId="0" applyFont="1" applyFill="1" applyBorder="1" applyAlignment="1">
      <alignment horizontal="right"/>
    </xf>
    <xf numFmtId="1" fontId="3" fillId="4" borderId="0" xfId="0" applyNumberFormat="1" applyFont="1" applyFill="1" applyBorder="1"/>
    <xf numFmtId="0" fontId="4" fillId="4" borderId="0" xfId="0" applyFont="1" applyFill="1" applyBorder="1"/>
    <xf numFmtId="0" fontId="4" fillId="4" borderId="0" xfId="0" applyFont="1" applyFill="1"/>
    <xf numFmtId="2" fontId="3" fillId="4" borderId="0" xfId="0" applyNumberFormat="1" applyFont="1" applyFill="1" applyBorder="1" applyAlignment="1">
      <alignment horizontal="right"/>
    </xf>
    <xf numFmtId="3" fontId="4" fillId="4" borderId="0" xfId="0" applyNumberFormat="1" applyFont="1" applyFill="1" applyBorder="1"/>
    <xf numFmtId="3" fontId="4" fillId="4" borderId="0" xfId="0" applyNumberFormat="1" applyFont="1" applyFill="1"/>
    <xf numFmtId="0" fontId="4" fillId="4" borderId="23" xfId="0" applyFont="1" applyFill="1" applyBorder="1"/>
    <xf numFmtId="0" fontId="2" fillId="4" borderId="23" xfId="0" applyFont="1" applyFill="1" applyBorder="1"/>
    <xf numFmtId="49" fontId="2" fillId="4" borderId="23" xfId="1" applyNumberFormat="1" applyFont="1" applyFill="1" applyBorder="1"/>
    <xf numFmtId="1" fontId="2" fillId="4" borderId="23" xfId="1" applyNumberFormat="1" applyFont="1" applyFill="1" applyBorder="1"/>
    <xf numFmtId="0" fontId="2" fillId="4" borderId="23" xfId="1" applyFont="1" applyFill="1" applyBorder="1" applyAlignment="1">
      <alignment horizontal="right"/>
    </xf>
    <xf numFmtId="3" fontId="2" fillId="4" borderId="23" xfId="1" applyNumberFormat="1" applyFont="1" applyFill="1" applyBorder="1" applyAlignment="1">
      <alignment horizontal="right"/>
    </xf>
    <xf numFmtId="3" fontId="4" fillId="4" borderId="23" xfId="0" applyNumberFormat="1" applyFont="1" applyFill="1" applyBorder="1"/>
    <xf numFmtId="3" fontId="2" fillId="4" borderId="23" xfId="0" applyNumberFormat="1" applyFont="1" applyFill="1" applyBorder="1"/>
    <xf numFmtId="0" fontId="23" fillId="17" borderId="0" xfId="0" applyFont="1" applyFill="1"/>
    <xf numFmtId="0" fontId="4" fillId="17" borderId="0" xfId="0" applyFont="1" applyFill="1"/>
    <xf numFmtId="0" fontId="4" fillId="17" borderId="0" xfId="0" applyFont="1" applyFill="1" applyBorder="1"/>
    <xf numFmtId="0" fontId="4" fillId="17" borderId="0" xfId="0" applyFont="1" applyFill="1" applyBorder="1" applyAlignment="1">
      <alignment horizontal="right"/>
    </xf>
    <xf numFmtId="1" fontId="4" fillId="17" borderId="0" xfId="0" applyNumberFormat="1" applyFont="1" applyFill="1" applyBorder="1"/>
    <xf numFmtId="0" fontId="23" fillId="17" borderId="0" xfId="0" applyFont="1" applyFill="1" applyAlignment="1">
      <alignment horizontal="right"/>
    </xf>
    <xf numFmtId="0" fontId="23" fillId="17" borderId="0" xfId="0" applyFont="1" applyFill="1" applyBorder="1" applyAlignment="1">
      <alignment horizontal="right"/>
    </xf>
    <xf numFmtId="0" fontId="23" fillId="17" borderId="0" xfId="0" applyFont="1" applyFill="1" applyBorder="1"/>
    <xf numFmtId="0" fontId="3" fillId="17" borderId="0" xfId="0" applyFont="1" applyFill="1" applyBorder="1" applyAlignment="1">
      <alignment horizontal="right"/>
    </xf>
    <xf numFmtId="1" fontId="3" fillId="17" borderId="0" xfId="0" applyNumberFormat="1" applyFont="1" applyFill="1" applyBorder="1"/>
    <xf numFmtId="2" fontId="3" fillId="17" borderId="0" xfId="0" applyNumberFormat="1" applyFont="1" applyFill="1" applyBorder="1" applyAlignment="1">
      <alignment horizontal="right"/>
    </xf>
    <xf numFmtId="0" fontId="4" fillId="17" borderId="3" xfId="0" applyFont="1" applyFill="1" applyBorder="1"/>
    <xf numFmtId="49" fontId="2" fillId="17" borderId="3" xfId="1" applyNumberFormat="1" applyFont="1" applyFill="1" applyBorder="1"/>
    <xf numFmtId="1" fontId="2" fillId="17" borderId="3" xfId="1" applyNumberFormat="1" applyFont="1" applyFill="1" applyBorder="1"/>
    <xf numFmtId="0" fontId="2" fillId="17" borderId="3" xfId="1" applyFont="1" applyFill="1" applyBorder="1"/>
    <xf numFmtId="0" fontId="2" fillId="17" borderId="3" xfId="1" applyFont="1" applyFill="1" applyBorder="1" applyAlignment="1">
      <alignment horizontal="right"/>
    </xf>
    <xf numFmtId="3" fontId="2" fillId="17" borderId="3" xfId="0" applyNumberFormat="1" applyFont="1" applyFill="1" applyBorder="1" applyAlignment="1">
      <alignment horizontal="right"/>
    </xf>
    <xf numFmtId="3" fontId="2" fillId="17" borderId="3" xfId="0" applyNumberFormat="1" applyFont="1" applyFill="1" applyBorder="1"/>
    <xf numFmtId="3" fontId="2" fillId="17" borderId="3" xfId="1" applyNumberFormat="1" applyFont="1" applyFill="1" applyBorder="1" applyAlignment="1">
      <alignment horizontal="right"/>
    </xf>
    <xf numFmtId="3" fontId="4" fillId="17" borderId="0" xfId="0" applyNumberFormat="1" applyFont="1" applyFill="1" applyBorder="1"/>
    <xf numFmtId="3" fontId="4" fillId="17" borderId="0" xfId="0" applyNumberFormat="1" applyFont="1" applyFill="1"/>
    <xf numFmtId="0" fontId="23" fillId="0" borderId="0" xfId="0" applyFont="1" applyFill="1" applyBorder="1"/>
    <xf numFmtId="0" fontId="2" fillId="7" borderId="3" xfId="1" applyNumberFormat="1" applyFont="1" applyFill="1" applyBorder="1" applyAlignment="1">
      <alignment horizontal="right" wrapText="1"/>
    </xf>
    <xf numFmtId="0" fontId="3" fillId="7" borderId="0" xfId="0" applyFont="1" applyFill="1" applyBorder="1" applyAlignment="1">
      <alignment horizontal="right"/>
    </xf>
    <xf numFmtId="1" fontId="3" fillId="7" borderId="0" xfId="0" applyNumberFormat="1" applyFont="1" applyFill="1" applyBorder="1"/>
    <xf numFmtId="4" fontId="3" fillId="7" borderId="0" xfId="0" applyNumberFormat="1" applyFont="1" applyFill="1" applyBorder="1" applyAlignment="1">
      <alignment horizontal="right"/>
    </xf>
    <xf numFmtId="0" fontId="23" fillId="0" borderId="0" xfId="0" applyFont="1" applyFill="1" applyBorder="1" applyAlignment="1">
      <alignment horizontal="right"/>
    </xf>
    <xf numFmtId="1" fontId="3" fillId="2" borderId="0" xfId="0" applyNumberFormat="1" applyFont="1" applyFill="1" applyBorder="1"/>
    <xf numFmtId="2" fontId="3" fillId="2" borderId="0" xfId="0" applyNumberFormat="1" applyFont="1" applyFill="1" applyBorder="1" applyAlignment="1">
      <alignment horizontal="right"/>
    </xf>
    <xf numFmtId="49" fontId="2" fillId="2" borderId="23" xfId="1" applyNumberFormat="1" applyFont="1" applyFill="1" applyBorder="1"/>
    <xf numFmtId="1" fontId="2" fillId="2" borderId="23" xfId="1" applyNumberFormat="1" applyFont="1" applyFill="1" applyBorder="1"/>
    <xf numFmtId="0" fontId="2" fillId="2" borderId="23" xfId="1" applyFont="1" applyFill="1" applyBorder="1"/>
    <xf numFmtId="49" fontId="2" fillId="2" borderId="23" xfId="1" applyNumberFormat="1" applyFont="1" applyFill="1" applyBorder="1" applyAlignment="1">
      <alignment horizontal="right" wrapText="1"/>
    </xf>
    <xf numFmtId="3" fontId="2" fillId="2" borderId="23" xfId="0" applyNumberFormat="1" applyFont="1" applyFill="1" applyBorder="1"/>
    <xf numFmtId="0" fontId="3" fillId="6" borderId="0" xfId="0" applyFont="1" applyFill="1" applyBorder="1" applyAlignment="1">
      <alignment horizontal="right"/>
    </xf>
    <xf numFmtId="1" fontId="3" fillId="6" borderId="0" xfId="0" applyNumberFormat="1" applyFont="1" applyFill="1" applyBorder="1"/>
    <xf numFmtId="2" fontId="3" fillId="6" borderId="0" xfId="0" applyNumberFormat="1" applyFont="1" applyFill="1" applyBorder="1" applyAlignment="1">
      <alignment horizontal="right"/>
    </xf>
    <xf numFmtId="0" fontId="4" fillId="18" borderId="0" xfId="0" applyFont="1" applyFill="1"/>
    <xf numFmtId="0" fontId="12" fillId="18" borderId="12" xfId="0" applyFont="1" applyFill="1" applyBorder="1" applyAlignment="1">
      <alignment vertical="top" wrapText="1"/>
    </xf>
    <xf numFmtId="0" fontId="12" fillId="18" borderId="12" xfId="0" applyFont="1" applyFill="1" applyBorder="1" applyAlignment="1">
      <alignment horizontal="right" vertical="top" wrapText="1"/>
    </xf>
    <xf numFmtId="0" fontId="12" fillId="18" borderId="13" xfId="0" applyFont="1" applyFill="1" applyBorder="1" applyAlignment="1">
      <alignment vertical="top" wrapText="1"/>
    </xf>
    <xf numFmtId="0" fontId="2" fillId="18" borderId="16" xfId="0" applyFont="1" applyFill="1" applyBorder="1" applyAlignment="1">
      <alignment horizontal="right"/>
    </xf>
    <xf numFmtId="3" fontId="4" fillId="18" borderId="23" xfId="0" applyNumberFormat="1" applyFont="1" applyFill="1" applyBorder="1"/>
    <xf numFmtId="3" fontId="12" fillId="18" borderId="14" xfId="0" applyNumberFormat="1" applyFont="1" applyFill="1" applyBorder="1" applyAlignment="1">
      <alignment vertical="top" wrapText="1"/>
    </xf>
    <xf numFmtId="3" fontId="12" fillId="18" borderId="12" xfId="0" applyNumberFormat="1" applyFont="1" applyFill="1" applyBorder="1" applyAlignment="1">
      <alignment vertical="top" wrapText="1"/>
    </xf>
    <xf numFmtId="3" fontId="2" fillId="18" borderId="23" xfId="0" applyNumberFormat="1" applyFont="1" applyFill="1" applyBorder="1" applyAlignment="1">
      <alignment horizontal="right"/>
    </xf>
    <xf numFmtId="0" fontId="23" fillId="19" borderId="44" xfId="0" applyFont="1" applyFill="1" applyBorder="1"/>
    <xf numFmtId="0" fontId="23" fillId="19" borderId="44" xfId="0" applyFont="1" applyFill="1" applyBorder="1" applyAlignment="1">
      <alignment horizontal="right"/>
    </xf>
    <xf numFmtId="1" fontId="23" fillId="19" borderId="44" xfId="0" applyNumberFormat="1" applyFont="1" applyFill="1" applyBorder="1"/>
    <xf numFmtId="3" fontId="23" fillId="19" borderId="44" xfId="0" applyNumberFormat="1" applyFont="1" applyFill="1" applyBorder="1"/>
    <xf numFmtId="0" fontId="23" fillId="0" borderId="0" xfId="0" applyFont="1" applyFill="1"/>
    <xf numFmtId="49" fontId="2" fillId="0" borderId="3" xfId="0" applyNumberFormat="1" applyFont="1" applyFill="1" applyBorder="1"/>
    <xf numFmtId="0" fontId="2" fillId="0" borderId="0" xfId="0" applyFont="1"/>
    <xf numFmtId="0" fontId="42" fillId="0" borderId="0" xfId="0" applyFont="1"/>
    <xf numFmtId="3" fontId="4" fillId="0" borderId="0" xfId="0" applyNumberFormat="1" applyFont="1"/>
    <xf numFmtId="49" fontId="4" fillId="0" borderId="0" xfId="0" applyNumberFormat="1" applyFont="1" applyFill="1"/>
    <xf numFmtId="0" fontId="2" fillId="20" borderId="1" xfId="1" applyFont="1" applyFill="1" applyBorder="1"/>
    <xf numFmtId="49" fontId="2" fillId="0" borderId="1" xfId="0" applyNumberFormat="1" applyFont="1" applyFill="1" applyBorder="1"/>
    <xf numFmtId="3" fontId="4" fillId="0" borderId="0" xfId="0" applyNumberFormat="1" applyFont="1" applyFill="1" applyBorder="1"/>
    <xf numFmtId="166" fontId="4" fillId="0" borderId="0" xfId="0" applyNumberFormat="1" applyFont="1"/>
    <xf numFmtId="0" fontId="23" fillId="0" borderId="44" xfId="0" applyFont="1" applyFill="1" applyBorder="1"/>
    <xf numFmtId="49" fontId="23" fillId="0" borderId="44" xfId="0" applyNumberFormat="1" applyFont="1" applyFill="1" applyBorder="1"/>
    <xf numFmtId="0" fontId="23" fillId="0" borderId="44" xfId="0" applyFont="1" applyBorder="1"/>
    <xf numFmtId="167" fontId="23" fillId="0" borderId="44" xfId="10" applyNumberFormat="1" applyFont="1" applyBorder="1"/>
    <xf numFmtId="167" fontId="3" fillId="20" borderId="44" xfId="10" applyNumberFormat="1" applyFont="1" applyFill="1" applyBorder="1"/>
    <xf numFmtId="167" fontId="23" fillId="0" borderId="44" xfId="0" applyNumberFormat="1" applyFont="1" applyBorder="1"/>
    <xf numFmtId="3" fontId="23" fillId="0" borderId="0" xfId="0" applyNumberFormat="1" applyFont="1" applyFill="1" applyBorder="1" applyAlignment="1">
      <alignment horizontal="right"/>
    </xf>
    <xf numFmtId="0" fontId="23" fillId="19" borderId="0" xfId="0" applyFont="1" applyFill="1" applyBorder="1"/>
    <xf numFmtId="0" fontId="23" fillId="19" borderId="0" xfId="0" applyFont="1" applyFill="1" applyBorder="1" applyAlignment="1">
      <alignment horizontal="right"/>
    </xf>
    <xf numFmtId="3" fontId="23" fillId="19" borderId="0" xfId="0" applyNumberFormat="1" applyFont="1" applyFill="1" applyBorder="1" applyAlignment="1">
      <alignment horizontal="right"/>
    </xf>
    <xf numFmtId="0" fontId="0" fillId="19" borderId="0" xfId="0" applyFill="1"/>
    <xf numFmtId="0" fontId="23" fillId="0" borderId="0" xfId="0" applyFont="1" applyBorder="1" applyAlignment="1">
      <alignment horizontal="right"/>
    </xf>
    <xf numFmtId="3" fontId="4" fillId="0" borderId="0" xfId="0" applyNumberFormat="1" applyFont="1" applyBorder="1" applyAlignment="1">
      <alignment horizontal="right"/>
    </xf>
    <xf numFmtId="3" fontId="2" fillId="22" borderId="3" xfId="1" applyNumberFormat="1" applyFont="1" applyFill="1" applyBorder="1"/>
    <xf numFmtId="3" fontId="22" fillId="22" borderId="3" xfId="4" applyNumberFormat="1" applyFont="1" applyFill="1" applyBorder="1"/>
    <xf numFmtId="3" fontId="4" fillId="22" borderId="3" xfId="0" applyNumberFormat="1" applyFont="1" applyFill="1" applyBorder="1"/>
    <xf numFmtId="0" fontId="4" fillId="22" borderId="0" xfId="0" applyFont="1" applyFill="1"/>
    <xf numFmtId="167" fontId="23" fillId="22" borderId="44" xfId="10" applyNumberFormat="1" applyFont="1" applyFill="1" applyBorder="1"/>
    <xf numFmtId="167" fontId="23" fillId="22" borderId="44" xfId="0" applyNumberFormat="1" applyFont="1" applyFill="1" applyBorder="1"/>
    <xf numFmtId="0" fontId="23" fillId="22" borderId="0" xfId="0" applyFont="1" applyFill="1"/>
    <xf numFmtId="0" fontId="23" fillId="22" borderId="44" xfId="0" applyFont="1" applyFill="1" applyBorder="1"/>
    <xf numFmtId="1" fontId="0" fillId="19" borderId="0" xfId="0" applyNumberFormat="1" applyFill="1"/>
    <xf numFmtId="168" fontId="2" fillId="0" borderId="0" xfId="10" applyNumberFormat="1" applyFont="1"/>
    <xf numFmtId="167" fontId="0" fillId="0" borderId="0" xfId="10" applyNumberFormat="1" applyFont="1"/>
    <xf numFmtId="167" fontId="2" fillId="0" borderId="3" xfId="10" applyNumberFormat="1" applyFont="1" applyFill="1" applyBorder="1"/>
    <xf numFmtId="167" fontId="1" fillId="0" borderId="0" xfId="10" applyNumberFormat="1" applyFont="1"/>
    <xf numFmtId="167" fontId="0" fillId="0" borderId="0" xfId="10" applyNumberFormat="1" applyFont="1" applyFill="1" applyBorder="1"/>
    <xf numFmtId="167" fontId="0" fillId="0" borderId="0" xfId="10" applyNumberFormat="1" applyFont="1" applyFill="1" applyBorder="1" applyAlignment="1">
      <alignment horizontal="right"/>
    </xf>
    <xf numFmtId="167" fontId="1" fillId="0" borderId="3" xfId="10" applyNumberFormat="1" applyFont="1" applyFill="1" applyBorder="1"/>
    <xf numFmtId="167" fontId="0" fillId="0" borderId="3" xfId="10" applyNumberFormat="1" applyFont="1" applyFill="1" applyBorder="1"/>
    <xf numFmtId="167" fontId="0" fillId="0" borderId="3" xfId="10" applyNumberFormat="1" applyFont="1" applyFill="1" applyBorder="1" applyAlignment="1">
      <alignment horizontal="right"/>
    </xf>
    <xf numFmtId="167" fontId="1" fillId="7" borderId="3" xfId="10" applyNumberFormat="1" applyFont="1" applyFill="1" applyBorder="1"/>
    <xf numFmtId="167" fontId="0" fillId="8" borderId="3" xfId="10" applyNumberFormat="1" applyFont="1" applyFill="1" applyBorder="1" applyAlignment="1">
      <alignment horizontal="right"/>
    </xf>
    <xf numFmtId="167" fontId="1" fillId="8" borderId="3" xfId="10" applyNumberFormat="1" applyFont="1" applyFill="1" applyBorder="1"/>
    <xf numFmtId="167" fontId="1" fillId="0" borderId="3" xfId="10" applyNumberFormat="1" applyFont="1" applyBorder="1"/>
    <xf numFmtId="167" fontId="0" fillId="7" borderId="3" xfId="10" applyNumberFormat="1" applyFont="1" applyFill="1" applyBorder="1" applyAlignment="1">
      <alignment horizontal="right"/>
    </xf>
    <xf numFmtId="167" fontId="1" fillId="7" borderId="3" xfId="10" applyNumberFormat="1" applyFont="1" applyFill="1" applyBorder="1" applyAlignment="1">
      <alignment horizontal="right"/>
    </xf>
    <xf numFmtId="167" fontId="1" fillId="8" borderId="3" xfId="10" applyNumberFormat="1" applyFont="1" applyFill="1" applyBorder="1" applyAlignment="1">
      <alignment horizontal="right"/>
    </xf>
    <xf numFmtId="167" fontId="0" fillId="0" borderId="3" xfId="10" applyNumberFormat="1" applyFont="1" applyBorder="1"/>
    <xf numFmtId="167" fontId="0" fillId="7" borderId="3" xfId="10" applyNumberFormat="1" applyFont="1" applyFill="1" applyBorder="1"/>
    <xf numFmtId="167" fontId="0" fillId="8" borderId="3" xfId="10" applyNumberFormat="1" applyFont="1" applyFill="1" applyBorder="1"/>
    <xf numFmtId="167" fontId="14" fillId="8" borderId="3" xfId="10" applyNumberFormat="1" applyFont="1" applyFill="1" applyBorder="1"/>
    <xf numFmtId="167" fontId="1" fillId="0" borderId="10" xfId="10" applyNumberFormat="1" applyFont="1" applyBorder="1"/>
    <xf numFmtId="167" fontId="0" fillId="7" borderId="2" xfId="10" applyNumberFormat="1" applyFont="1" applyFill="1" applyBorder="1"/>
    <xf numFmtId="167" fontId="0" fillId="0" borderId="10" xfId="10" applyNumberFormat="1" applyFont="1" applyBorder="1"/>
    <xf numFmtId="167" fontId="2" fillId="7" borderId="3" xfId="10" applyNumberFormat="1" applyFont="1" applyFill="1" applyBorder="1"/>
    <xf numFmtId="167" fontId="6" fillId="8" borderId="3" xfId="10" applyNumberFormat="1" applyFont="1" applyFill="1" applyBorder="1" applyAlignment="1">
      <alignment horizontal="right"/>
    </xf>
    <xf numFmtId="167" fontId="2" fillId="0" borderId="0" xfId="10" applyNumberFormat="1" applyFont="1" applyFill="1" applyBorder="1"/>
    <xf numFmtId="167" fontId="0" fillId="7" borderId="0" xfId="10" applyNumberFormat="1" applyFont="1" applyFill="1"/>
    <xf numFmtId="167" fontId="2" fillId="8" borderId="3" xfId="10" applyNumberFormat="1" applyFont="1" applyFill="1" applyBorder="1"/>
    <xf numFmtId="167" fontId="2" fillId="0" borderId="0" xfId="10" applyNumberFormat="1" applyFont="1" applyFill="1" applyBorder="1" applyAlignment="1">
      <alignment horizontal="right"/>
    </xf>
    <xf numFmtId="167" fontId="2" fillId="0" borderId="0" xfId="10" applyNumberFormat="1" applyFont="1"/>
    <xf numFmtId="167" fontId="15" fillId="0" borderId="0" xfId="10" applyNumberFormat="1" applyFont="1"/>
    <xf numFmtId="167" fontId="4" fillId="0" borderId="0" xfId="10" applyNumberFormat="1" applyFont="1" applyFill="1" applyBorder="1"/>
    <xf numFmtId="167" fontId="4" fillId="0" borderId="0" xfId="10" applyNumberFormat="1" applyFont="1" applyFill="1" applyBorder="1" applyAlignment="1">
      <alignment horizontal="right"/>
    </xf>
    <xf numFmtId="167" fontId="6" fillId="0" borderId="0" xfId="10" applyNumberFormat="1" applyFont="1" applyFill="1" applyBorder="1"/>
    <xf numFmtId="167" fontId="3" fillId="0" borderId="0" xfId="10" applyNumberFormat="1" applyFont="1" applyFill="1" applyBorder="1"/>
    <xf numFmtId="167" fontId="3" fillId="0" borderId="0" xfId="10" applyNumberFormat="1" applyFont="1" applyFill="1" applyBorder="1" applyAlignment="1">
      <alignment horizontal="right"/>
    </xf>
    <xf numFmtId="167" fontId="5" fillId="0" borderId="0" xfId="10" applyNumberFormat="1" applyFont="1" applyFill="1" applyBorder="1" applyAlignment="1">
      <alignment horizontal="left" indent="1"/>
    </xf>
    <xf numFmtId="169" fontId="1" fillId="0" borderId="3" xfId="10" applyNumberFormat="1" applyFont="1" applyFill="1" applyBorder="1"/>
    <xf numFmtId="169" fontId="1" fillId="7" borderId="3" xfId="10" applyNumberFormat="1" applyFont="1" applyFill="1" applyBorder="1"/>
    <xf numFmtId="169" fontId="0" fillId="8" borderId="3" xfId="10" applyNumberFormat="1" applyFont="1" applyFill="1" applyBorder="1" applyAlignment="1">
      <alignment horizontal="right"/>
    </xf>
    <xf numFmtId="169" fontId="1" fillId="8" borderId="3" xfId="10" applyNumberFormat="1" applyFont="1" applyFill="1" applyBorder="1"/>
    <xf numFmtId="169" fontId="0" fillId="0" borderId="0" xfId="10" applyNumberFormat="1" applyFont="1" applyFill="1" applyBorder="1"/>
    <xf numFmtId="169" fontId="0" fillId="0" borderId="0" xfId="10" applyNumberFormat="1" applyFont="1"/>
    <xf numFmtId="167" fontId="0" fillId="8" borderId="0" xfId="10" applyNumberFormat="1" applyFont="1" applyFill="1"/>
    <xf numFmtId="167" fontId="1" fillId="8" borderId="10" xfId="10" applyNumberFormat="1" applyFont="1" applyFill="1" applyBorder="1"/>
    <xf numFmtId="167" fontId="0" fillId="8" borderId="10" xfId="10" applyNumberFormat="1" applyFont="1" applyFill="1" applyBorder="1"/>
    <xf numFmtId="167" fontId="2" fillId="8" borderId="0" xfId="10" applyNumberFormat="1" applyFont="1" applyFill="1" applyBorder="1"/>
    <xf numFmtId="167" fontId="4" fillId="8" borderId="0" xfId="10" applyNumberFormat="1" applyFont="1" applyFill="1" applyBorder="1"/>
    <xf numFmtId="167" fontId="3" fillId="8" borderId="0" xfId="10" applyNumberFormat="1" applyFont="1" applyFill="1" applyBorder="1"/>
    <xf numFmtId="167" fontId="5" fillId="8" borderId="0" xfId="10" applyNumberFormat="1" applyFont="1" applyFill="1" applyBorder="1" applyAlignment="1">
      <alignment horizontal="left" indent="1"/>
    </xf>
    <xf numFmtId="167" fontId="0" fillId="8" borderId="0" xfId="10" applyNumberFormat="1" applyFont="1" applyFill="1" applyBorder="1"/>
    <xf numFmtId="167" fontId="1" fillId="7" borderId="10" xfId="10" applyNumberFormat="1" applyFont="1" applyFill="1" applyBorder="1"/>
    <xf numFmtId="167" fontId="0" fillId="7" borderId="10" xfId="10" applyNumberFormat="1" applyFont="1" applyFill="1" applyBorder="1"/>
    <xf numFmtId="167" fontId="2" fillId="7" borderId="0" xfId="10" applyNumberFormat="1" applyFont="1" applyFill="1" applyBorder="1"/>
    <xf numFmtId="167" fontId="4" fillId="7" borderId="0" xfId="10" applyNumberFormat="1" applyFont="1" applyFill="1" applyBorder="1"/>
    <xf numFmtId="167" fontId="3" fillId="7" borderId="0" xfId="10" applyNumberFormat="1" applyFont="1" applyFill="1" applyBorder="1"/>
    <xf numFmtId="167" fontId="5" fillId="7" borderId="0" xfId="10" applyNumberFormat="1" applyFont="1" applyFill="1" applyBorder="1" applyAlignment="1">
      <alignment horizontal="left" indent="1"/>
    </xf>
    <xf numFmtId="167" fontId="0" fillId="7" borderId="0" xfId="10" applyNumberFormat="1" applyFont="1" applyFill="1" applyBorder="1"/>
    <xf numFmtId="167" fontId="0" fillId="22" borderId="0" xfId="10" applyNumberFormat="1" applyFont="1" applyFill="1"/>
    <xf numFmtId="167" fontId="1" fillId="22" borderId="3" xfId="10" applyNumberFormat="1" applyFont="1" applyFill="1" applyBorder="1"/>
    <xf numFmtId="169" fontId="1" fillId="22" borderId="3" xfId="10" applyNumberFormat="1" applyFont="1" applyFill="1" applyBorder="1"/>
    <xf numFmtId="167" fontId="0" fillId="22" borderId="3" xfId="10" applyNumberFormat="1" applyFont="1" applyFill="1" applyBorder="1"/>
    <xf numFmtId="167" fontId="1" fillId="22" borderId="10" xfId="10" applyNumberFormat="1" applyFont="1" applyFill="1" applyBorder="1"/>
    <xf numFmtId="167" fontId="0" fillId="22" borderId="10" xfId="10" applyNumberFormat="1" applyFont="1" applyFill="1" applyBorder="1"/>
    <xf numFmtId="167" fontId="2" fillId="22" borderId="3" xfId="10" applyNumberFormat="1" applyFont="1" applyFill="1" applyBorder="1"/>
    <xf numFmtId="167" fontId="2" fillId="22" borderId="0" xfId="10" applyNumberFormat="1" applyFont="1" applyFill="1" applyBorder="1"/>
    <xf numFmtId="167" fontId="4" fillId="22" borderId="0" xfId="10" applyNumberFormat="1" applyFont="1" applyFill="1" applyBorder="1"/>
    <xf numFmtId="167" fontId="3" fillId="22" borderId="0" xfId="10" applyNumberFormat="1" applyFont="1" applyFill="1" applyBorder="1"/>
    <xf numFmtId="167" fontId="5" fillId="22" borderId="0" xfId="10" applyNumberFormat="1" applyFont="1" applyFill="1" applyBorder="1" applyAlignment="1">
      <alignment horizontal="left" indent="1"/>
    </xf>
    <xf numFmtId="167" fontId="0" fillId="22" borderId="0" xfId="10" applyNumberFormat="1" applyFont="1" applyFill="1" applyBorder="1"/>
    <xf numFmtId="167" fontId="1" fillId="0" borderId="0" xfId="10" applyNumberFormat="1" applyFont="1" applyFill="1" applyBorder="1"/>
    <xf numFmtId="167" fontId="1" fillId="22" borderId="0" xfId="10" applyNumberFormat="1" applyFont="1" applyFill="1" applyBorder="1"/>
    <xf numFmtId="167" fontId="1" fillId="8" borderId="0" xfId="10" applyNumberFormat="1" applyFont="1" applyFill="1" applyBorder="1"/>
    <xf numFmtId="167" fontId="1" fillId="7" borderId="0" xfId="10" applyNumberFormat="1" applyFont="1" applyFill="1" applyBorder="1"/>
    <xf numFmtId="167" fontId="1" fillId="8" borderId="0" xfId="10" applyNumberFormat="1" applyFont="1" applyFill="1" applyBorder="1" applyAlignment="1">
      <alignment horizontal="right"/>
    </xf>
    <xf numFmtId="167" fontId="1" fillId="0" borderId="43" xfId="10" applyNumberFormat="1" applyFont="1" applyFill="1" applyBorder="1"/>
    <xf numFmtId="167" fontId="1" fillId="22" borderId="43" xfId="10" applyNumberFormat="1" applyFont="1" applyFill="1" applyBorder="1"/>
    <xf numFmtId="167" fontId="1" fillId="8" borderId="43" xfId="10" applyNumberFormat="1" applyFont="1" applyFill="1" applyBorder="1"/>
    <xf numFmtId="167" fontId="1" fillId="7" borderId="43" xfId="10" applyNumberFormat="1" applyFont="1" applyFill="1" applyBorder="1"/>
    <xf numFmtId="167" fontId="1" fillId="0" borderId="43" xfId="10" applyNumberFormat="1" applyFont="1" applyBorder="1"/>
    <xf numFmtId="167" fontId="1" fillId="0" borderId="23" xfId="10" applyNumberFormat="1" applyFont="1" applyFill="1" applyBorder="1"/>
    <xf numFmtId="167" fontId="1" fillId="22" borderId="23" xfId="10" applyNumberFormat="1" applyFont="1" applyFill="1" applyBorder="1"/>
    <xf numFmtId="167" fontId="1" fillId="8" borderId="23" xfId="10" applyNumberFormat="1" applyFont="1" applyFill="1" applyBorder="1"/>
    <xf numFmtId="167" fontId="1" fillId="7" borderId="23" xfId="10" applyNumberFormat="1" applyFont="1" applyFill="1" applyBorder="1"/>
    <xf numFmtId="167" fontId="1" fillId="8" borderId="23" xfId="10" applyNumberFormat="1" applyFont="1" applyFill="1" applyBorder="1" applyAlignment="1">
      <alignment horizontal="right"/>
    </xf>
    <xf numFmtId="167" fontId="1" fillId="0" borderId="44" xfId="10" applyNumberFormat="1" applyFont="1" applyFill="1" applyBorder="1"/>
    <xf numFmtId="167" fontId="3" fillId="22" borderId="43" xfId="10" applyNumberFormat="1" applyFont="1" applyFill="1" applyBorder="1"/>
    <xf numFmtId="167" fontId="1" fillId="0" borderId="44" xfId="10" applyNumberFormat="1" applyFont="1" applyBorder="1"/>
    <xf numFmtId="170" fontId="6" fillId="8" borderId="3" xfId="10" applyNumberFormat="1" applyFont="1" applyFill="1" applyBorder="1" applyAlignment="1">
      <alignment horizontal="right"/>
    </xf>
    <xf numFmtId="167" fontId="1" fillId="19" borderId="44" xfId="10" applyNumberFormat="1" applyFont="1" applyFill="1" applyBorder="1"/>
    <xf numFmtId="167" fontId="1" fillId="19" borderId="43" xfId="10" applyNumberFormat="1" applyFont="1" applyFill="1" applyBorder="1"/>
    <xf numFmtId="167" fontId="1" fillId="19" borderId="23" xfId="10" applyNumberFormat="1" applyFont="1" applyFill="1" applyBorder="1"/>
    <xf numFmtId="167" fontId="3" fillId="19" borderId="23" xfId="10" applyNumberFormat="1" applyFont="1" applyFill="1" applyBorder="1"/>
    <xf numFmtId="167" fontId="0" fillId="19" borderId="3" xfId="10" applyNumberFormat="1" applyFont="1" applyFill="1" applyBorder="1"/>
    <xf numFmtId="167" fontId="2" fillId="19" borderId="3" xfId="10" applyNumberFormat="1" applyFont="1" applyFill="1" applyBorder="1"/>
    <xf numFmtId="167" fontId="6" fillId="19" borderId="3" xfId="10" applyNumberFormat="1" applyFont="1" applyFill="1" applyBorder="1" applyAlignment="1">
      <alignment horizontal="right"/>
    </xf>
    <xf numFmtId="167" fontId="0" fillId="19" borderId="3" xfId="10" applyNumberFormat="1" applyFont="1" applyFill="1" applyBorder="1" applyAlignment="1">
      <alignment horizontal="right"/>
    </xf>
    <xf numFmtId="170" fontId="6" fillId="19" borderId="3" xfId="10" applyNumberFormat="1" applyFont="1" applyFill="1" applyBorder="1" applyAlignment="1">
      <alignment horizontal="right"/>
    </xf>
    <xf numFmtId="0" fontId="6" fillId="0" borderId="3" xfId="0" applyFont="1" applyBorder="1"/>
    <xf numFmtId="0" fontId="43" fillId="0" borderId="0" xfId="0" applyFont="1"/>
    <xf numFmtId="171" fontId="4" fillId="0" borderId="0" xfId="11" applyNumberFormat="1" applyFont="1"/>
    <xf numFmtId="171" fontId="4" fillId="5" borderId="0" xfId="11" applyNumberFormat="1" applyFont="1" applyFill="1"/>
    <xf numFmtId="2" fontId="3" fillId="0" borderId="0" xfId="0" applyNumberFormat="1" applyFont="1" applyFill="1" applyBorder="1" applyAlignment="1">
      <alignment horizontal="right"/>
    </xf>
    <xf numFmtId="0" fontId="4" fillId="5" borderId="0" xfId="0" applyFont="1" applyFill="1" applyAlignment="1">
      <alignment horizontal="center"/>
    </xf>
    <xf numFmtId="171" fontId="4" fillId="4" borderId="0" xfId="11" applyNumberFormat="1" applyFont="1" applyFill="1"/>
    <xf numFmtId="1" fontId="4" fillId="2" borderId="0" xfId="0" applyNumberFormat="1" applyFont="1" applyFill="1"/>
    <xf numFmtId="1" fontId="4" fillId="6" borderId="0" xfId="0" applyNumberFormat="1" applyFont="1" applyFill="1"/>
    <xf numFmtId="0" fontId="44" fillId="0" borderId="0" xfId="0" applyFont="1" applyFill="1"/>
    <xf numFmtId="0" fontId="44" fillId="0" borderId="0" xfId="0" applyFont="1" applyBorder="1" applyAlignment="1">
      <alignment horizontal="right"/>
    </xf>
    <xf numFmtId="1" fontId="45" fillId="0" borderId="0" xfId="0" applyNumberFormat="1" applyFont="1"/>
    <xf numFmtId="0" fontId="45" fillId="0" borderId="0" xfId="0" applyFont="1" applyFill="1"/>
    <xf numFmtId="0" fontId="45" fillId="0" borderId="0" xfId="0" applyFont="1"/>
    <xf numFmtId="171" fontId="4" fillId="0" borderId="0" xfId="11" applyNumberFormat="1" applyFont="1" applyFill="1"/>
    <xf numFmtId="0" fontId="46" fillId="0" borderId="0" xfId="0" applyFont="1"/>
    <xf numFmtId="1" fontId="6" fillId="0" borderId="3" xfId="0" applyNumberFormat="1" applyFont="1" applyBorder="1"/>
    <xf numFmtId="0" fontId="0" fillId="0" borderId="0" xfId="0"/>
    <xf numFmtId="0" fontId="3" fillId="0" borderId="0" xfId="10" applyNumberFormat="1" applyFont="1" applyFill="1" applyBorder="1" applyAlignment="1">
      <alignment horizontal="right"/>
    </xf>
    <xf numFmtId="0" fontId="3" fillId="0" borderId="0" xfId="10" applyNumberFormat="1" applyFont="1" applyFill="1" applyBorder="1"/>
    <xf numFmtId="49" fontId="0" fillId="0" borderId="0" xfId="0" applyNumberFormat="1" applyFill="1"/>
    <xf numFmtId="0" fontId="0" fillId="0" borderId="0" xfId="0" applyFill="1" applyAlignment="1">
      <alignment horizontal="right"/>
    </xf>
    <xf numFmtId="0" fontId="0" fillId="23" borderId="0" xfId="0" applyFill="1"/>
    <xf numFmtId="9" fontId="0" fillId="0" borderId="0" xfId="12" applyFont="1"/>
    <xf numFmtId="172" fontId="0" fillId="0" borderId="0" xfId="12" applyNumberFormat="1" applyFont="1"/>
    <xf numFmtId="0" fontId="4" fillId="0" borderId="0" xfId="0" applyFont="1" applyAlignment="1">
      <alignment horizontal="center"/>
    </xf>
    <xf numFmtId="0" fontId="24" fillId="12" borderId="21" xfId="0" applyFont="1" applyFill="1" applyBorder="1" applyAlignment="1">
      <alignment horizontal="center"/>
    </xf>
    <xf numFmtId="3" fontId="52" fillId="0" borderId="0" xfId="0" applyNumberFormat="1" applyFont="1"/>
    <xf numFmtId="167" fontId="1" fillId="0" borderId="45" xfId="10" applyNumberFormat="1" applyFont="1" applyFill="1" applyBorder="1"/>
    <xf numFmtId="167" fontId="1" fillId="19" borderId="45" xfId="10" applyNumberFormat="1" applyFont="1" applyFill="1" applyBorder="1"/>
    <xf numFmtId="171" fontId="4" fillId="0" borderId="0" xfId="0" applyNumberFormat="1" applyFont="1"/>
    <xf numFmtId="167" fontId="4" fillId="22" borderId="0" xfId="0" applyNumberFormat="1" applyFont="1" applyFill="1"/>
    <xf numFmtId="3" fontId="23" fillId="5" borderId="0" xfId="0" applyNumberFormat="1" applyFont="1" applyFill="1" applyBorder="1"/>
    <xf numFmtId="9" fontId="2" fillId="7" borderId="0" xfId="12" applyFont="1" applyFill="1" applyBorder="1"/>
    <xf numFmtId="9" fontId="0" fillId="0" borderId="0" xfId="0" applyNumberFormat="1"/>
    <xf numFmtId="0" fontId="53" fillId="18" borderId="12" xfId="0" applyFont="1" applyFill="1" applyBorder="1" applyAlignment="1">
      <alignment vertical="top" wrapText="1"/>
    </xf>
    <xf numFmtId="0" fontId="54" fillId="24" borderId="0" xfId="0" applyFont="1" applyFill="1"/>
    <xf numFmtId="0" fontId="54" fillId="0" borderId="0" xfId="0" applyFont="1" applyFill="1"/>
    <xf numFmtId="0" fontId="0" fillId="0" borderId="0" xfId="0" applyAlignment="1">
      <alignment horizontal="center"/>
    </xf>
    <xf numFmtId="0" fontId="56" fillId="0" borderId="0" xfId="0" applyFont="1" applyBorder="1" applyAlignment="1">
      <alignment vertical="center"/>
    </xf>
    <xf numFmtId="0" fontId="55" fillId="0" borderId="0" xfId="0" applyFont="1" applyBorder="1" applyAlignment="1">
      <alignment horizontal="center" vertical="center"/>
    </xf>
    <xf numFmtId="0" fontId="35" fillId="0" borderId="31" xfId="0" applyFont="1" applyBorder="1" applyAlignment="1">
      <alignment vertical="center"/>
    </xf>
    <xf numFmtId="0" fontId="0" fillId="0" borderId="0" xfId="0" applyFont="1" applyFill="1" applyBorder="1"/>
    <xf numFmtId="9" fontId="36" fillId="0" borderId="0" xfId="0" applyNumberFormat="1" applyFont="1" applyAlignment="1">
      <alignment horizontal="center" vertical="center"/>
    </xf>
    <xf numFmtId="0" fontId="36" fillId="0" borderId="30" xfId="0" applyFont="1" applyBorder="1" applyAlignment="1">
      <alignment vertical="center"/>
    </xf>
    <xf numFmtId="1" fontId="55" fillId="0" borderId="0" xfId="0" applyNumberFormat="1" applyFont="1" applyBorder="1" applyAlignment="1">
      <alignment horizontal="center" vertical="center"/>
    </xf>
    <xf numFmtId="0" fontId="1" fillId="0" borderId="0" xfId="0" applyFont="1" applyFill="1"/>
    <xf numFmtId="0" fontId="0" fillId="0" borderId="0" xfId="0" applyAlignment="1">
      <alignment horizontal="left"/>
    </xf>
    <xf numFmtId="0" fontId="9" fillId="0" borderId="0" xfId="0" applyFont="1" applyFill="1" applyBorder="1" applyAlignment="1" applyProtection="1">
      <alignment horizontal="right" vertical="center" wrapText="1"/>
    </xf>
    <xf numFmtId="0" fontId="9" fillId="0" borderId="0" xfId="0" applyFont="1" applyFill="1" applyBorder="1" applyAlignment="1" applyProtection="1">
      <alignment vertical="center" wrapText="1"/>
    </xf>
    <xf numFmtId="0" fontId="9" fillId="0" borderId="0" xfId="0" applyFont="1" applyFill="1" applyBorder="1" applyAlignment="1" applyProtection="1">
      <alignment horizontal="left" vertical="center" wrapText="1"/>
    </xf>
    <xf numFmtId="0" fontId="11" fillId="0" borderId="0" xfId="0" applyFont="1" applyFill="1" applyBorder="1" applyAlignment="1" applyProtection="1">
      <alignment horizontal="right" vertical="center" wrapText="1"/>
    </xf>
    <xf numFmtId="0" fontId="11" fillId="0" borderId="0" xfId="0" applyFont="1" applyFill="1" applyBorder="1" applyAlignment="1" applyProtection="1">
      <alignment vertical="center" wrapText="1"/>
    </xf>
    <xf numFmtId="0" fontId="11" fillId="0" borderId="0" xfId="0" applyFont="1" applyFill="1" applyBorder="1" applyAlignment="1" applyProtection="1">
      <alignment horizontal="left" vertical="center" wrapText="1"/>
    </xf>
    <xf numFmtId="0" fontId="0" fillId="0" borderId="0" xfId="0" applyFill="1" applyAlignment="1">
      <alignment horizontal="left"/>
    </xf>
    <xf numFmtId="0" fontId="9" fillId="0" borderId="0" xfId="0" applyFont="1" applyFill="1" applyAlignment="1" applyProtection="1">
      <alignment horizontal="right" vertical="center" wrapText="1"/>
    </xf>
    <xf numFmtId="0" fontId="9" fillId="0" borderId="0" xfId="0" applyFont="1" applyFill="1" applyAlignment="1" applyProtection="1">
      <alignment horizontal="left" vertical="center" wrapText="1"/>
    </xf>
    <xf numFmtId="0" fontId="10" fillId="0" borderId="46" xfId="0" applyFont="1" applyFill="1" applyBorder="1" applyAlignment="1" applyProtection="1">
      <alignment vertical="center" wrapText="1"/>
    </xf>
    <xf numFmtId="0" fontId="9" fillId="0" borderId="46" xfId="0" applyFont="1" applyFill="1" applyBorder="1" applyAlignment="1" applyProtection="1">
      <alignment horizontal="right" vertical="center" wrapText="1"/>
    </xf>
    <xf numFmtId="0" fontId="9" fillId="0" borderId="46" xfId="0" applyFont="1" applyFill="1" applyBorder="1" applyAlignment="1" applyProtection="1">
      <alignment vertical="center" wrapText="1"/>
    </xf>
    <xf numFmtId="0" fontId="9" fillId="0" borderId="46" xfId="0" applyFont="1" applyFill="1" applyBorder="1" applyAlignment="1" applyProtection="1">
      <alignment horizontal="left" vertical="center" wrapText="1"/>
    </xf>
    <xf numFmtId="0" fontId="0" fillId="0" borderId="46" xfId="0" applyFill="1" applyBorder="1"/>
    <xf numFmtId="0" fontId="10" fillId="0" borderId="46" xfId="0" applyFont="1" applyFill="1" applyBorder="1" applyAlignment="1" applyProtection="1">
      <alignment horizontal="right" vertical="center" wrapText="1"/>
    </xf>
    <xf numFmtId="0" fontId="10" fillId="0" borderId="46" xfId="0" applyFont="1" applyFill="1" applyBorder="1" applyAlignment="1" applyProtection="1">
      <alignment horizontal="left" vertical="center" wrapText="1"/>
    </xf>
    <xf numFmtId="0" fontId="1" fillId="22" borderId="0" xfId="0" applyFont="1" applyFill="1"/>
    <xf numFmtId="0" fontId="0" fillId="22" borderId="0" xfId="0" applyFill="1"/>
    <xf numFmtId="0" fontId="4" fillId="19" borderId="0" xfId="0" applyFont="1" applyFill="1"/>
    <xf numFmtId="0" fontId="4" fillId="19" borderId="0" xfId="0" applyFont="1" applyFill="1" applyBorder="1"/>
    <xf numFmtId="49" fontId="2" fillId="19" borderId="22" xfId="1" applyNumberFormat="1" applyFont="1" applyFill="1" applyBorder="1"/>
    <xf numFmtId="0" fontId="4" fillId="19" borderId="22" xfId="0" applyFont="1" applyFill="1" applyBorder="1" applyAlignment="1">
      <alignment horizontal="right"/>
    </xf>
    <xf numFmtId="0" fontId="4" fillId="19" borderId="22" xfId="0" applyFont="1" applyFill="1" applyBorder="1"/>
    <xf numFmtId="1" fontId="4" fillId="19" borderId="22" xfId="0" applyNumberFormat="1" applyFont="1" applyFill="1" applyBorder="1"/>
    <xf numFmtId="3" fontId="23" fillId="19" borderId="0" xfId="0" applyNumberFormat="1" applyFont="1" applyFill="1" applyBorder="1"/>
    <xf numFmtId="171" fontId="4" fillId="19" borderId="0" xfId="11" applyNumberFormat="1" applyFont="1" applyFill="1"/>
    <xf numFmtId="49" fontId="3" fillId="19" borderId="43" xfId="1" applyNumberFormat="1" applyFont="1" applyFill="1" applyBorder="1"/>
    <xf numFmtId="1" fontId="3" fillId="19" borderId="43" xfId="1" applyNumberFormat="1" applyFont="1" applyFill="1" applyBorder="1"/>
    <xf numFmtId="0" fontId="3" fillId="19" borderId="43" xfId="1" applyFont="1" applyFill="1" applyBorder="1"/>
    <xf numFmtId="49" fontId="3" fillId="19" borderId="43" xfId="1" applyNumberFormat="1" applyFont="1" applyFill="1" applyBorder="1" applyAlignment="1">
      <alignment horizontal="right" wrapText="1"/>
    </xf>
    <xf numFmtId="3" fontId="3" fillId="19" borderId="43" xfId="1" applyNumberFormat="1" applyFont="1" applyFill="1" applyBorder="1" applyAlignment="1">
      <alignment horizontal="right" wrapText="1"/>
    </xf>
    <xf numFmtId="3" fontId="3" fillId="19" borderId="43" xfId="0" applyNumberFormat="1" applyFont="1" applyFill="1" applyBorder="1"/>
    <xf numFmtId="171" fontId="23" fillId="19" borderId="44" xfId="0" applyNumberFormat="1" applyFont="1" applyFill="1" applyBorder="1"/>
    <xf numFmtId="49" fontId="3" fillId="19" borderId="44" xfId="1" applyNumberFormat="1" applyFont="1" applyFill="1" applyBorder="1"/>
    <xf numFmtId="0" fontId="3" fillId="19" borderId="44" xfId="1" applyFont="1" applyFill="1" applyBorder="1"/>
    <xf numFmtId="49" fontId="3" fillId="19" borderId="44" xfId="1" applyNumberFormat="1" applyFont="1" applyFill="1" applyBorder="1" applyAlignment="1">
      <alignment horizontal="right" wrapText="1"/>
    </xf>
    <xf numFmtId="3" fontId="3" fillId="19" borderId="43" xfId="0" applyNumberFormat="1" applyFont="1" applyFill="1" applyBorder="1" applyAlignment="1">
      <alignment horizontal="right" wrapText="1"/>
    </xf>
    <xf numFmtId="49" fontId="3" fillId="19" borderId="0" xfId="1" applyNumberFormat="1" applyFont="1" applyFill="1" applyBorder="1"/>
    <xf numFmtId="0" fontId="3" fillId="19" borderId="0" xfId="1" applyFont="1" applyFill="1" applyBorder="1"/>
    <xf numFmtId="49" fontId="3" fillId="19" borderId="0" xfId="1" applyNumberFormat="1" applyFont="1" applyFill="1" applyBorder="1" applyAlignment="1">
      <alignment horizontal="right" wrapText="1"/>
    </xf>
    <xf numFmtId="1" fontId="23" fillId="19" borderId="0" xfId="0" applyNumberFormat="1" applyFont="1" applyFill="1" applyBorder="1"/>
    <xf numFmtId="3" fontId="3" fillId="19" borderId="0" xfId="0" applyNumberFormat="1" applyFont="1" applyFill="1" applyBorder="1" applyAlignment="1">
      <alignment horizontal="right" wrapText="1"/>
    </xf>
    <xf numFmtId="171" fontId="23" fillId="19" borderId="0" xfId="11" applyNumberFormat="1" applyFont="1" applyFill="1" applyBorder="1"/>
    <xf numFmtId="49" fontId="3" fillId="19" borderId="44" xfId="0" applyNumberFormat="1" applyFont="1" applyFill="1" applyBorder="1"/>
    <xf numFmtId="1" fontId="3" fillId="19" borderId="44" xfId="0" applyNumberFormat="1" applyFont="1" applyFill="1" applyBorder="1"/>
    <xf numFmtId="0" fontId="3" fillId="19" borderId="44" xfId="0" applyFont="1" applyFill="1" applyBorder="1"/>
    <xf numFmtId="49" fontId="3" fillId="19" borderId="44" xfId="0" applyNumberFormat="1" applyFont="1" applyFill="1" applyBorder="1" applyAlignment="1">
      <alignment wrapText="1"/>
    </xf>
    <xf numFmtId="3" fontId="3" fillId="19" borderId="44" xfId="0" applyNumberFormat="1" applyFont="1" applyFill="1" applyBorder="1" applyAlignment="1">
      <alignment horizontal="right"/>
    </xf>
    <xf numFmtId="3" fontId="3" fillId="19" borderId="44" xfId="0" applyNumberFormat="1" applyFont="1" applyFill="1" applyBorder="1"/>
    <xf numFmtId="49" fontId="3" fillId="19" borderId="0" xfId="0" applyNumberFormat="1" applyFont="1" applyFill="1" applyBorder="1"/>
    <xf numFmtId="1" fontId="3" fillId="19" borderId="0" xfId="0" applyNumberFormat="1" applyFont="1" applyFill="1" applyBorder="1"/>
    <xf numFmtId="0" fontId="3" fillId="19" borderId="0" xfId="0" applyFont="1" applyFill="1" applyBorder="1"/>
    <xf numFmtId="49" fontId="3" fillId="19" borderId="0" xfId="0" applyNumberFormat="1" applyFont="1" applyFill="1" applyBorder="1" applyAlignment="1">
      <alignment wrapText="1"/>
    </xf>
    <xf numFmtId="3" fontId="3" fillId="19" borderId="0" xfId="0" applyNumberFormat="1" applyFont="1" applyFill="1" applyBorder="1" applyAlignment="1">
      <alignment horizontal="right"/>
    </xf>
    <xf numFmtId="3" fontId="3" fillId="19" borderId="0" xfId="0" applyNumberFormat="1" applyFont="1" applyFill="1" applyBorder="1"/>
    <xf numFmtId="0" fontId="23" fillId="19" borderId="43" xfId="0" applyFont="1" applyFill="1" applyBorder="1"/>
    <xf numFmtId="0" fontId="3" fillId="19" borderId="43" xfId="0" applyFont="1" applyFill="1" applyBorder="1"/>
    <xf numFmtId="0" fontId="3" fillId="19" borderId="43" xfId="1" applyFont="1" applyFill="1" applyBorder="1" applyAlignment="1">
      <alignment horizontal="right"/>
    </xf>
    <xf numFmtId="1" fontId="23" fillId="19" borderId="43" xfId="0" applyNumberFormat="1" applyFont="1" applyFill="1" applyBorder="1"/>
    <xf numFmtId="1" fontId="3" fillId="19" borderId="43" xfId="0" applyNumberFormat="1" applyFont="1" applyFill="1" applyBorder="1"/>
    <xf numFmtId="0" fontId="2" fillId="19" borderId="0" xfId="0" applyFont="1" applyFill="1" applyBorder="1"/>
    <xf numFmtId="49" fontId="2" fillId="19" borderId="0" xfId="1" applyNumberFormat="1" applyFont="1" applyFill="1" applyBorder="1"/>
    <xf numFmtId="1" fontId="2" fillId="19" borderId="0" xfId="1" applyNumberFormat="1" applyFont="1" applyFill="1" applyBorder="1"/>
    <xf numFmtId="0" fontId="2" fillId="19" borderId="0" xfId="1" applyFont="1" applyFill="1" applyBorder="1" applyAlignment="1">
      <alignment horizontal="right"/>
    </xf>
    <xf numFmtId="1" fontId="4" fillId="19" borderId="0" xfId="0" applyNumberFormat="1" applyFont="1" applyFill="1" applyBorder="1"/>
    <xf numFmtId="1" fontId="2" fillId="19" borderId="0" xfId="0" applyNumberFormat="1" applyFont="1" applyFill="1" applyBorder="1"/>
    <xf numFmtId="0" fontId="3" fillId="19" borderId="43" xfId="0" applyFont="1" applyFill="1" applyBorder="1" applyAlignment="1">
      <alignment horizontal="right"/>
    </xf>
    <xf numFmtId="0" fontId="3" fillId="19" borderId="0" xfId="0" applyFont="1" applyFill="1" applyBorder="1" applyAlignment="1">
      <alignment horizontal="right"/>
    </xf>
    <xf numFmtId="3" fontId="1" fillId="19" borderId="44" xfId="0" applyNumberFormat="1" applyFont="1" applyFill="1" applyBorder="1"/>
    <xf numFmtId="0" fontId="4" fillId="19" borderId="0" xfId="0" applyFont="1" applyFill="1" applyAlignment="1">
      <alignment horizontal="right"/>
    </xf>
    <xf numFmtId="1" fontId="4" fillId="19" borderId="0" xfId="0" applyNumberFormat="1" applyFont="1" applyFill="1"/>
    <xf numFmtId="3" fontId="23" fillId="19" borderId="44" xfId="0" applyNumberFormat="1" applyFont="1" applyFill="1" applyBorder="1" applyAlignment="1">
      <alignment horizontal="right"/>
    </xf>
    <xf numFmtId="0" fontId="23" fillId="0" borderId="0" xfId="0" applyFont="1"/>
    <xf numFmtId="0" fontId="13" fillId="0" borderId="0" xfId="0" applyFont="1" applyFill="1" applyAlignment="1">
      <alignment horizontal="right"/>
    </xf>
    <xf numFmtId="167" fontId="0" fillId="0" borderId="0" xfId="0" applyNumberFormat="1" applyFill="1"/>
    <xf numFmtId="0" fontId="0" fillId="0" borderId="0" xfId="10" applyNumberFormat="1" applyFont="1" applyFill="1"/>
    <xf numFmtId="0" fontId="1" fillId="0" borderId="0" xfId="10" applyNumberFormat="1" applyFont="1" applyFill="1"/>
    <xf numFmtId="1" fontId="1" fillId="0" borderId="0" xfId="10" applyNumberFormat="1" applyFont="1" applyFill="1"/>
    <xf numFmtId="0" fontId="43" fillId="0" borderId="0" xfId="0" applyFont="1" applyFill="1"/>
    <xf numFmtId="0" fontId="43" fillId="0" borderId="0" xfId="0" applyFont="1" applyFill="1" applyAlignment="1">
      <alignment horizontal="right"/>
    </xf>
    <xf numFmtId="167" fontId="1" fillId="0" borderId="38" xfId="10" applyNumberFormat="1" applyFont="1" applyFill="1" applyBorder="1"/>
    <xf numFmtId="167" fontId="1" fillId="0" borderId="38" xfId="10" applyNumberFormat="1" applyFont="1" applyFill="1" applyBorder="1" applyAlignment="1">
      <alignment horizontal="right"/>
    </xf>
    <xf numFmtId="0" fontId="1" fillId="22" borderId="0" xfId="10" applyNumberFormat="1" applyFont="1" applyFill="1"/>
    <xf numFmtId="0" fontId="3" fillId="22" borderId="0" xfId="10" applyNumberFormat="1" applyFont="1" applyFill="1" applyBorder="1"/>
    <xf numFmtId="167" fontId="9" fillId="22" borderId="0" xfId="10" applyNumberFormat="1" applyFont="1" applyFill="1"/>
    <xf numFmtId="167" fontId="13" fillId="22" borderId="0" xfId="10" applyNumberFormat="1" applyFont="1" applyFill="1"/>
    <xf numFmtId="167" fontId="43" fillId="22" borderId="0" xfId="10" applyNumberFormat="1" applyFont="1" applyFill="1"/>
    <xf numFmtId="167" fontId="1" fillId="22" borderId="38" xfId="10" applyNumberFormat="1" applyFont="1" applyFill="1" applyBorder="1"/>
    <xf numFmtId="167" fontId="51" fillId="22" borderId="0" xfId="10" applyNumberFormat="1" applyFont="1" applyFill="1" applyBorder="1"/>
    <xf numFmtId="167" fontId="1" fillId="22" borderId="0" xfId="10" applyNumberFormat="1" applyFont="1" applyFill="1"/>
    <xf numFmtId="0" fontId="1" fillId="0" borderId="44" xfId="0" applyFont="1" applyBorder="1"/>
    <xf numFmtId="3" fontId="1" fillId="0" borderId="44" xfId="0" applyNumberFormat="1" applyFont="1" applyBorder="1"/>
    <xf numFmtId="3" fontId="0" fillId="22" borderId="0" xfId="0" applyNumberFormat="1" applyFill="1"/>
    <xf numFmtId="0" fontId="46" fillId="22" borderId="0" xfId="0" applyFont="1" applyFill="1"/>
    <xf numFmtId="167" fontId="0" fillId="22" borderId="0" xfId="0" applyNumberFormat="1" applyFill="1"/>
    <xf numFmtId="167" fontId="1" fillId="22" borderId="0" xfId="0" applyNumberFormat="1" applyFont="1" applyFill="1"/>
    <xf numFmtId="173" fontId="0" fillId="0" borderId="0" xfId="0" applyNumberFormat="1"/>
    <xf numFmtId="3" fontId="0" fillId="0" borderId="0" xfId="12" applyNumberFormat="1" applyFont="1"/>
    <xf numFmtId="3" fontId="1" fillId="0" borderId="0" xfId="12" applyNumberFormat="1" applyFont="1"/>
    <xf numFmtId="0" fontId="45" fillId="22" borderId="0" xfId="0" applyFont="1" applyFill="1"/>
    <xf numFmtId="171" fontId="4" fillId="22" borderId="0" xfId="11" applyNumberFormat="1" applyFont="1" applyFill="1"/>
    <xf numFmtId="0" fontId="0" fillId="8" borderId="0" xfId="0" applyFill="1"/>
    <xf numFmtId="9" fontId="0" fillId="8" borderId="0" xfId="0" applyNumberFormat="1" applyFill="1"/>
    <xf numFmtId="3" fontId="0" fillId="8" borderId="0" xfId="0" applyNumberFormat="1" applyFill="1"/>
    <xf numFmtId="9" fontId="0" fillId="8" borderId="0" xfId="12" applyFont="1" applyFill="1"/>
    <xf numFmtId="3" fontId="0" fillId="23" borderId="0" xfId="0" applyNumberFormat="1" applyFill="1"/>
    <xf numFmtId="9" fontId="0" fillId="23" borderId="0" xfId="12" applyFont="1" applyFill="1"/>
    <xf numFmtId="9" fontId="0" fillId="23" borderId="0" xfId="0" applyNumberFormat="1" applyFill="1"/>
    <xf numFmtId="0" fontId="0" fillId="25" borderId="0" xfId="0" applyFill="1"/>
    <xf numFmtId="3" fontId="0" fillId="25" borderId="0" xfId="0" applyNumberFormat="1" applyFill="1"/>
    <xf numFmtId="9" fontId="0" fillId="25" borderId="0" xfId="12" applyFont="1" applyFill="1"/>
    <xf numFmtId="9" fontId="0" fillId="25" borderId="0" xfId="0" applyNumberFormat="1" applyFill="1"/>
    <xf numFmtId="0" fontId="0" fillId="22" borderId="0" xfId="0" applyFont="1" applyFill="1"/>
    <xf numFmtId="0" fontId="1" fillId="0" borderId="0" xfId="0" applyFont="1" applyAlignment="1">
      <alignment wrapText="1"/>
    </xf>
    <xf numFmtId="0" fontId="57" fillId="0" borderId="0" xfId="0" applyFont="1"/>
    <xf numFmtId="3" fontId="12" fillId="3" borderId="0" xfId="0" applyNumberFormat="1" applyFont="1" applyFill="1" applyBorder="1" applyAlignment="1">
      <alignment vertical="top" wrapText="1"/>
    </xf>
    <xf numFmtId="0" fontId="12" fillId="18" borderId="3" xfId="0" applyFont="1" applyFill="1" applyBorder="1" applyAlignment="1">
      <alignment vertical="top" wrapText="1"/>
    </xf>
    <xf numFmtId="3" fontId="12" fillId="18" borderId="3" xfId="0" applyNumberFormat="1" applyFont="1" applyFill="1" applyBorder="1" applyAlignment="1">
      <alignment vertical="top" wrapText="1"/>
    </xf>
    <xf numFmtId="168" fontId="0" fillId="0" borderId="0" xfId="0" applyNumberFormat="1"/>
    <xf numFmtId="0" fontId="4" fillId="0" borderId="0" xfId="0" applyFont="1" applyAlignment="1">
      <alignment horizontal="center"/>
    </xf>
    <xf numFmtId="0" fontId="4" fillId="5" borderId="0" xfId="0" applyFont="1" applyFill="1" applyAlignment="1">
      <alignment horizontal="center"/>
    </xf>
    <xf numFmtId="0" fontId="58" fillId="0" borderId="0" xfId="0" applyFont="1"/>
    <xf numFmtId="0" fontId="59" fillId="0" borderId="0" xfId="0" applyFont="1"/>
    <xf numFmtId="0" fontId="0" fillId="2" borderId="0" xfId="0" applyFill="1"/>
    <xf numFmtId="0" fontId="0" fillId="2" borderId="0" xfId="0" applyFill="1" applyAlignment="1">
      <alignment horizontal="right"/>
    </xf>
    <xf numFmtId="49" fontId="0" fillId="2" borderId="0" xfId="0" applyNumberFormat="1" applyFill="1"/>
    <xf numFmtId="167" fontId="0" fillId="2" borderId="0" xfId="10" applyNumberFormat="1" applyFont="1" applyFill="1"/>
    <xf numFmtId="167" fontId="0" fillId="2" borderId="0" xfId="0" applyNumberFormat="1" applyFill="1"/>
    <xf numFmtId="14" fontId="0" fillId="0" borderId="0" xfId="0" applyNumberFormat="1"/>
    <xf numFmtId="14" fontId="2" fillId="0" borderId="0" xfId="0" applyNumberFormat="1" applyFont="1"/>
    <xf numFmtId="0" fontId="46" fillId="27" borderId="0" xfId="0" applyFont="1" applyFill="1"/>
    <xf numFmtId="0" fontId="0" fillId="28" borderId="0" xfId="0" applyFill="1"/>
    <xf numFmtId="0" fontId="2" fillId="18" borderId="23" xfId="10" applyNumberFormat="1" applyFont="1" applyFill="1" applyBorder="1" applyAlignment="1">
      <alignment horizontal="right"/>
    </xf>
    <xf numFmtId="0" fontId="2" fillId="18" borderId="0" xfId="10" applyNumberFormat="1" applyFont="1" applyFill="1" applyBorder="1" applyAlignment="1">
      <alignment horizontal="right"/>
    </xf>
    <xf numFmtId="0" fontId="61" fillId="0" borderId="44" xfId="0" applyFont="1" applyBorder="1"/>
    <xf numFmtId="168" fontId="3" fillId="0" borderId="44" xfId="10" applyNumberFormat="1" applyFont="1" applyBorder="1"/>
    <xf numFmtId="0" fontId="62" fillId="0" borderId="44" xfId="0" applyFont="1" applyBorder="1"/>
    <xf numFmtId="0" fontId="3" fillId="0" borderId="44" xfId="0" applyFont="1" applyBorder="1"/>
    <xf numFmtId="168" fontId="3" fillId="0" borderId="44" xfId="0" applyNumberFormat="1" applyFont="1" applyBorder="1"/>
    <xf numFmtId="168" fontId="3" fillId="19" borderId="44" xfId="0" applyNumberFormat="1" applyFont="1" applyFill="1" applyBorder="1"/>
    <xf numFmtId="0" fontId="3" fillId="0" borderId="0" xfId="0" applyFont="1" applyBorder="1"/>
    <xf numFmtId="168" fontId="3" fillId="0" borderId="0" xfId="0" applyNumberFormat="1" applyFont="1" applyBorder="1"/>
    <xf numFmtId="0" fontId="1" fillId="19" borderId="0" xfId="0" applyFont="1" applyFill="1"/>
    <xf numFmtId="0" fontId="3" fillId="0" borderId="0" xfId="0" applyFont="1" applyFill="1" applyBorder="1"/>
    <xf numFmtId="168" fontId="3" fillId="0" borderId="0" xfId="0" applyNumberFormat="1" applyFont="1" applyFill="1" applyBorder="1"/>
    <xf numFmtId="1" fontId="0" fillId="0" borderId="0" xfId="0" applyNumberFormat="1"/>
    <xf numFmtId="168" fontId="0" fillId="19" borderId="0" xfId="0" applyNumberFormat="1" applyFill="1"/>
    <xf numFmtId="3" fontId="43" fillId="22" borderId="0" xfId="0" applyNumberFormat="1" applyFont="1" applyFill="1"/>
    <xf numFmtId="167" fontId="3" fillId="19" borderId="44" xfId="10" applyNumberFormat="1" applyFont="1" applyFill="1" applyBorder="1"/>
    <xf numFmtId="2" fontId="1" fillId="19" borderId="3" xfId="0" applyNumberFormat="1" applyFont="1" applyFill="1" applyBorder="1"/>
    <xf numFmtId="0" fontId="0" fillId="19" borderId="3" xfId="0" applyFill="1" applyBorder="1"/>
    <xf numFmtId="0" fontId="1" fillId="19" borderId="3" xfId="0" applyFont="1" applyFill="1" applyBorder="1"/>
    <xf numFmtId="0" fontId="63" fillId="0" borderId="0" xfId="0" applyFont="1" applyFill="1" applyBorder="1"/>
    <xf numFmtId="0" fontId="4" fillId="2" borderId="3" xfId="0" applyFont="1" applyFill="1" applyBorder="1"/>
    <xf numFmtId="3" fontId="4" fillId="2" borderId="3" xfId="0" applyNumberFormat="1" applyFont="1" applyFill="1" applyBorder="1"/>
    <xf numFmtId="167" fontId="4" fillId="2" borderId="3" xfId="10" applyNumberFormat="1" applyFont="1" applyFill="1" applyBorder="1"/>
    <xf numFmtId="43" fontId="0" fillId="0" borderId="0" xfId="10" applyNumberFormat="1" applyFont="1"/>
    <xf numFmtId="167" fontId="6" fillId="22" borderId="0" xfId="10" applyNumberFormat="1" applyFont="1" applyFill="1"/>
    <xf numFmtId="10" fontId="0" fillId="0" borderId="0" xfId="12" applyNumberFormat="1" applyFont="1"/>
    <xf numFmtId="169" fontId="0" fillId="7" borderId="3" xfId="10" applyNumberFormat="1" applyFont="1" applyFill="1" applyBorder="1" applyAlignment="1">
      <alignment horizontal="right"/>
    </xf>
    <xf numFmtId="0" fontId="0" fillId="7" borderId="3" xfId="0" applyFill="1" applyBorder="1"/>
    <xf numFmtId="167" fontId="1" fillId="19" borderId="3" xfId="10" applyNumberFormat="1" applyFont="1" applyFill="1" applyBorder="1"/>
    <xf numFmtId="167" fontId="6" fillId="0" borderId="0" xfId="10" applyNumberFormat="1" applyFont="1"/>
    <xf numFmtId="3" fontId="6" fillId="0" borderId="0" xfId="0" applyNumberFormat="1" applyFont="1"/>
    <xf numFmtId="9" fontId="0" fillId="0" borderId="0" xfId="12" applyNumberFormat="1" applyFont="1"/>
    <xf numFmtId="0" fontId="3" fillId="0" borderId="2" xfId="0" applyFont="1" applyFill="1" applyBorder="1"/>
    <xf numFmtId="3" fontId="3" fillId="22" borderId="3" xfId="1" applyNumberFormat="1" applyFont="1" applyFill="1" applyBorder="1"/>
    <xf numFmtId="0" fontId="52" fillId="3" borderId="5" xfId="0" applyFont="1" applyFill="1" applyBorder="1" applyAlignment="1">
      <alignment vertical="top" wrapText="1"/>
    </xf>
    <xf numFmtId="0" fontId="12" fillId="3" borderId="5" xfId="14" applyFont="1" applyFill="1" applyBorder="1" applyAlignment="1">
      <alignment vertical="top" wrapText="1"/>
    </xf>
    <xf numFmtId="0" fontId="12" fillId="3" borderId="5" xfId="14" applyFont="1" applyFill="1" applyBorder="1" applyAlignment="1">
      <alignment vertical="top" wrapText="1"/>
    </xf>
    <xf numFmtId="0" fontId="12" fillId="3" borderId="5" xfId="14" applyFont="1" applyFill="1" applyBorder="1" applyAlignment="1">
      <alignment vertical="top" wrapText="1"/>
    </xf>
    <xf numFmtId="0" fontId="12" fillId="3" borderId="5" xfId="14" applyFont="1" applyFill="1" applyBorder="1" applyAlignment="1">
      <alignment vertical="top" wrapText="1"/>
    </xf>
    <xf numFmtId="167" fontId="12" fillId="22" borderId="10" xfId="10" applyNumberFormat="1" applyFont="1" applyFill="1" applyBorder="1"/>
    <xf numFmtId="167" fontId="4" fillId="22" borderId="10" xfId="10" applyNumberFormat="1" applyFont="1" applyFill="1" applyBorder="1"/>
    <xf numFmtId="3" fontId="3" fillId="22" borderId="10" xfId="1" applyNumberFormat="1" applyFont="1" applyFill="1" applyBorder="1"/>
    <xf numFmtId="167" fontId="2" fillId="22" borderId="8" xfId="10" applyNumberFormat="1" applyFont="1" applyFill="1" applyBorder="1"/>
    <xf numFmtId="167" fontId="2" fillId="22" borderId="10" xfId="10" applyNumberFormat="1" applyFont="1" applyFill="1" applyBorder="1"/>
    <xf numFmtId="49" fontId="2" fillId="0" borderId="1" xfId="1" applyNumberFormat="1" applyFont="1" applyFill="1" applyBorder="1"/>
    <xf numFmtId="3" fontId="12" fillId="22" borderId="3" xfId="10" applyNumberFormat="1" applyFont="1" applyFill="1" applyBorder="1"/>
    <xf numFmtId="3" fontId="4" fillId="22" borderId="3" xfId="10" applyNumberFormat="1" applyFont="1" applyFill="1" applyBorder="1"/>
    <xf numFmtId="3" fontId="12" fillId="22" borderId="3" xfId="0" applyNumberFormat="1" applyFont="1" applyFill="1" applyBorder="1"/>
    <xf numFmtId="3" fontId="2" fillId="22" borderId="3" xfId="10" applyNumberFormat="1" applyFont="1" applyFill="1" applyBorder="1"/>
    <xf numFmtId="0" fontId="12" fillId="3" borderId="12" xfId="0" applyFont="1" applyFill="1" applyBorder="1" applyAlignment="1">
      <alignment horizontal="right" vertical="top" wrapText="1"/>
    </xf>
    <xf numFmtId="0" fontId="12" fillId="3" borderId="13" xfId="0" applyFont="1" applyFill="1" applyBorder="1" applyAlignment="1">
      <alignment vertical="top" wrapText="1"/>
    </xf>
    <xf numFmtId="3" fontId="12" fillId="3" borderId="14" xfId="0" applyNumberFormat="1" applyFont="1" applyFill="1" applyBorder="1" applyAlignment="1">
      <alignment vertical="top" wrapText="1"/>
    </xf>
    <xf numFmtId="3" fontId="12" fillId="3" borderId="12" xfId="0" applyNumberFormat="1" applyFont="1" applyFill="1" applyBorder="1" applyAlignment="1">
      <alignment vertical="top" wrapText="1"/>
    </xf>
    <xf numFmtId="3" fontId="2" fillId="6" borderId="23" xfId="0" applyNumberFormat="1" applyFont="1" applyFill="1" applyBorder="1" applyAlignment="1">
      <alignment horizontal="right"/>
    </xf>
    <xf numFmtId="0" fontId="23" fillId="19" borderId="56" xfId="0" applyFont="1" applyFill="1" applyBorder="1"/>
    <xf numFmtId="49" fontId="3" fillId="19" borderId="56" xfId="0" applyNumberFormat="1" applyFont="1" applyFill="1" applyBorder="1"/>
    <xf numFmtId="49" fontId="1" fillId="19" borderId="56" xfId="0" applyNumberFormat="1" applyFont="1" applyFill="1" applyBorder="1"/>
    <xf numFmtId="1" fontId="1" fillId="19" borderId="56" xfId="0" applyNumberFormat="1" applyFont="1" applyFill="1" applyBorder="1"/>
    <xf numFmtId="0" fontId="1" fillId="19" borderId="56" xfId="0" applyFont="1" applyFill="1" applyBorder="1"/>
    <xf numFmtId="49" fontId="1" fillId="19" borderId="56" xfId="0" applyNumberFormat="1" applyFont="1" applyFill="1" applyBorder="1" applyAlignment="1">
      <alignment wrapText="1"/>
    </xf>
    <xf numFmtId="3" fontId="1" fillId="19" borderId="56" xfId="0" applyNumberFormat="1" applyFont="1" applyFill="1" applyBorder="1"/>
    <xf numFmtId="0" fontId="4" fillId="6" borderId="3" xfId="0" applyFont="1" applyFill="1" applyBorder="1" applyAlignment="1">
      <alignment horizontal="right"/>
    </xf>
    <xf numFmtId="1" fontId="4" fillId="6" borderId="3" xfId="0" applyNumberFormat="1" applyFont="1" applyFill="1" applyBorder="1"/>
    <xf numFmtId="0" fontId="2" fillId="6" borderId="2" xfId="0" applyFont="1" applyFill="1" applyBorder="1"/>
    <xf numFmtId="0" fontId="2" fillId="58" borderId="3" xfId="0" applyFont="1" applyFill="1" applyBorder="1"/>
    <xf numFmtId="0" fontId="23" fillId="2" borderId="0" xfId="0" applyFont="1" applyFill="1"/>
    <xf numFmtId="0" fontId="2" fillId="0" borderId="2" xfId="10" applyNumberFormat="1" applyFont="1" applyFill="1" applyBorder="1"/>
    <xf numFmtId="0" fontId="2" fillId="0" borderId="3" xfId="10" applyNumberFormat="1" applyFont="1" applyFill="1" applyBorder="1" applyAlignment="1">
      <alignment horizontal="left" vertical="top"/>
    </xf>
    <xf numFmtId="0" fontId="4" fillId="22" borderId="0" xfId="10" applyNumberFormat="1" applyFont="1" applyFill="1"/>
    <xf numFmtId="0" fontId="2" fillId="22" borderId="3" xfId="10" applyNumberFormat="1" applyFont="1" applyFill="1" applyBorder="1"/>
    <xf numFmtId="0" fontId="22" fillId="22" borderId="3" xfId="10" applyNumberFormat="1" applyFont="1" applyFill="1" applyBorder="1"/>
    <xf numFmtId="0" fontId="4" fillId="0" borderId="0" xfId="10" applyNumberFormat="1" applyFont="1" applyBorder="1" applyAlignment="1">
      <alignment horizontal="right"/>
    </xf>
    <xf numFmtId="0" fontId="4" fillId="0" borderId="0" xfId="10" applyNumberFormat="1" applyFont="1"/>
    <xf numFmtId="0" fontId="4" fillId="0" borderId="0" xfId="10" applyNumberFormat="1" applyFont="1" applyFill="1"/>
    <xf numFmtId="49" fontId="2" fillId="7" borderId="0" xfId="1" applyNumberFormat="1" applyFont="1" applyFill="1" applyBorder="1"/>
    <xf numFmtId="0" fontId="2" fillId="6" borderId="16" xfId="0" applyFont="1" applyFill="1" applyBorder="1" applyAlignment="1">
      <alignment horizontal="right"/>
    </xf>
    <xf numFmtId="3" fontId="2" fillId="6" borderId="22" xfId="0" applyNumberFormat="1" applyFont="1" applyFill="1" applyBorder="1" applyAlignment="1">
      <alignment horizontal="right"/>
    </xf>
    <xf numFmtId="3" fontId="4" fillId="6" borderId="23" xfId="0" applyNumberFormat="1" applyFont="1" applyFill="1" applyBorder="1"/>
    <xf numFmtId="0" fontId="12" fillId="3" borderId="10" xfId="0" applyFont="1" applyFill="1" applyBorder="1" applyAlignment="1">
      <alignment vertical="top" wrapText="1"/>
    </xf>
    <xf numFmtId="0" fontId="4" fillId="6" borderId="10" xfId="0" applyFont="1" applyFill="1" applyBorder="1"/>
    <xf numFmtId="0" fontId="2" fillId="6" borderId="10" xfId="0" applyFont="1" applyFill="1" applyBorder="1"/>
    <xf numFmtId="0" fontId="12" fillId="3" borderId="61" xfId="0" applyFont="1" applyFill="1" applyBorder="1" applyAlignment="1">
      <alignment vertical="top" wrapText="1"/>
    </xf>
    <xf numFmtId="0" fontId="12" fillId="3" borderId="62" xfId="0" applyFont="1" applyFill="1" applyBorder="1" applyAlignment="1">
      <alignment vertical="top" wrapText="1"/>
    </xf>
    <xf numFmtId="0" fontId="4" fillId="6" borderId="2" xfId="0" applyFont="1" applyFill="1" applyBorder="1"/>
    <xf numFmtId="49" fontId="2" fillId="6" borderId="2" xfId="0" applyNumberFormat="1" applyFont="1" applyFill="1" applyBorder="1" applyAlignment="1">
      <alignment horizontal="right"/>
    </xf>
    <xf numFmtId="2" fontId="12" fillId="3" borderId="7" xfId="0" applyNumberFormat="1" applyFont="1" applyFill="1" applyBorder="1" applyAlignment="1">
      <alignment wrapText="1"/>
    </xf>
    <xf numFmtId="2" fontId="12" fillId="3" borderId="5" xfId="0" applyNumberFormat="1" applyFont="1" applyFill="1" applyBorder="1" applyAlignment="1">
      <alignment wrapText="1"/>
    </xf>
    <xf numFmtId="2" fontId="12" fillId="3" borderId="6" xfId="0" applyNumberFormat="1" applyFont="1" applyFill="1" applyBorder="1" applyAlignment="1">
      <alignment wrapText="1"/>
    </xf>
    <xf numFmtId="2" fontId="12" fillId="3" borderId="0" xfId="0" applyNumberFormat="1" applyFont="1" applyFill="1" applyBorder="1" applyAlignment="1">
      <alignment wrapText="1"/>
    </xf>
    <xf numFmtId="167" fontId="0" fillId="7" borderId="3" xfId="0" applyNumberFormat="1" applyFill="1" applyBorder="1"/>
    <xf numFmtId="167" fontId="60" fillId="0" borderId="0" xfId="10" applyNumberFormat="1" applyFont="1" applyFill="1" applyBorder="1" applyAlignment="1">
      <alignment wrapText="1"/>
    </xf>
    <xf numFmtId="167" fontId="0" fillId="0" borderId="0" xfId="0" applyNumberFormat="1"/>
    <xf numFmtId="0" fontId="0" fillId="0" borderId="0" xfId="0" applyAlignment="1">
      <alignment horizontal="right"/>
    </xf>
    <xf numFmtId="0" fontId="24" fillId="12" borderId="0" xfId="0" applyFont="1" applyFill="1" applyBorder="1" applyAlignment="1">
      <alignment horizontal="center"/>
    </xf>
    <xf numFmtId="3" fontId="25" fillId="13" borderId="3" xfId="0" applyNumberFormat="1" applyFont="1" applyFill="1" applyBorder="1" applyAlignment="1">
      <alignment horizontal="right"/>
    </xf>
    <xf numFmtId="0" fontId="4" fillId="0" borderId="0" xfId="0" applyFont="1" applyAlignment="1">
      <alignment horizontal="center"/>
    </xf>
    <xf numFmtId="0" fontId="4" fillId="5" borderId="0" xfId="0" applyFont="1" applyFill="1" applyAlignment="1">
      <alignment horizontal="center"/>
    </xf>
    <xf numFmtId="9" fontId="88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/>
    </xf>
    <xf numFmtId="9" fontId="0" fillId="0" borderId="0" xfId="0" applyNumberFormat="1" applyAlignment="1">
      <alignment horizontal="center"/>
    </xf>
    <xf numFmtId="3" fontId="52" fillId="19" borderId="63" xfId="0" applyNumberFormat="1" applyFont="1" applyFill="1" applyBorder="1" applyAlignment="1">
      <alignment vertical="top" wrapText="1"/>
    </xf>
    <xf numFmtId="1" fontId="3" fillId="5" borderId="0" xfId="0" applyNumberFormat="1" applyFont="1" applyFill="1" applyBorder="1" applyAlignment="1">
      <alignment horizontal="right"/>
    </xf>
    <xf numFmtId="1" fontId="3" fillId="4" borderId="0" xfId="0" applyNumberFormat="1" applyFont="1" applyFill="1" applyBorder="1" applyAlignment="1">
      <alignment horizontal="right"/>
    </xf>
    <xf numFmtId="1" fontId="3" fillId="17" borderId="0" xfId="0" applyNumberFormat="1" applyFont="1" applyFill="1" applyBorder="1" applyAlignment="1">
      <alignment horizontal="right"/>
    </xf>
    <xf numFmtId="1" fontId="3" fillId="7" borderId="0" xfId="0" applyNumberFormat="1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1" fontId="3" fillId="6" borderId="0" xfId="0" applyNumberFormat="1" applyFont="1" applyFill="1" applyBorder="1" applyAlignment="1">
      <alignment horizontal="right"/>
    </xf>
    <xf numFmtId="0" fontId="4" fillId="6" borderId="0" xfId="0" applyFont="1" applyFill="1" applyAlignment="1">
      <alignment horizontal="right"/>
    </xf>
    <xf numFmtId="0" fontId="23" fillId="6" borderId="0" xfId="0" applyFont="1" applyFill="1" applyAlignment="1">
      <alignment horizontal="right"/>
    </xf>
    <xf numFmtId="3" fontId="12" fillId="18" borderId="12" xfId="0" applyNumberFormat="1" applyFont="1" applyFill="1" applyBorder="1" applyAlignment="1">
      <alignment horizontal="right" vertical="top" wrapText="1"/>
    </xf>
    <xf numFmtId="0" fontId="12" fillId="18" borderId="13" xfId="0" applyFont="1" applyFill="1" applyBorder="1" applyAlignment="1">
      <alignment horizontal="right" vertical="top" wrapText="1"/>
    </xf>
    <xf numFmtId="0" fontId="12" fillId="18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/>
    </xf>
    <xf numFmtId="0" fontId="4" fillId="7" borderId="0" xfId="0" applyFont="1" applyFill="1" applyAlignment="1">
      <alignment horizontal="right"/>
    </xf>
    <xf numFmtId="0" fontId="23" fillId="7" borderId="0" xfId="0" applyFont="1" applyFill="1" applyAlignment="1">
      <alignment horizontal="right"/>
    </xf>
    <xf numFmtId="0" fontId="4" fillId="17" borderId="0" xfId="0" applyFont="1" applyFill="1" applyAlignment="1">
      <alignment horizontal="right"/>
    </xf>
    <xf numFmtId="0" fontId="4" fillId="4" borderId="0" xfId="0" applyFont="1" applyFill="1" applyBorder="1" applyAlignment="1">
      <alignment horizontal="right"/>
    </xf>
    <xf numFmtId="0" fontId="4" fillId="4" borderId="0" xfId="0" applyFont="1" applyFill="1" applyAlignment="1">
      <alignment horizontal="right"/>
    </xf>
    <xf numFmtId="0" fontId="4" fillId="5" borderId="0" xfId="0" applyFont="1" applyFill="1" applyBorder="1" applyAlignment="1">
      <alignment horizontal="right"/>
    </xf>
    <xf numFmtId="0" fontId="4" fillId="5" borderId="0" xfId="0" applyFont="1" applyFill="1" applyAlignment="1">
      <alignment horizontal="right"/>
    </xf>
    <xf numFmtId="0" fontId="23" fillId="5" borderId="0" xfId="0" applyFont="1" applyFill="1" applyAlignment="1">
      <alignment horizontal="right"/>
    </xf>
    <xf numFmtId="0" fontId="4" fillId="5" borderId="9" xfId="0" applyFont="1" applyFill="1" applyBorder="1" applyAlignment="1">
      <alignment horizontal="right"/>
    </xf>
    <xf numFmtId="3" fontId="12" fillId="18" borderId="14" xfId="0" applyNumberFormat="1" applyFont="1" applyFill="1" applyBorder="1" applyAlignment="1">
      <alignment horizontal="right" vertical="top" wrapText="1"/>
    </xf>
    <xf numFmtId="49" fontId="3" fillId="22" borderId="0" xfId="10" applyNumberFormat="1" applyFont="1" applyFill="1" applyBorder="1" applyAlignment="1">
      <alignment horizontal="center"/>
    </xf>
    <xf numFmtId="49" fontId="3" fillId="8" borderId="0" xfId="10" applyNumberFormat="1" applyFont="1" applyFill="1" applyBorder="1" applyAlignment="1">
      <alignment horizontal="center"/>
    </xf>
    <xf numFmtId="0" fontId="2" fillId="0" borderId="3" xfId="0" applyNumberFormat="1" applyFont="1" applyFill="1" applyBorder="1" applyAlignment="1">
      <alignment horizontal="left"/>
    </xf>
    <xf numFmtId="3" fontId="4" fillId="0" borderId="0" xfId="0" applyNumberFormat="1" applyFont="1" applyBorder="1" applyAlignment="1">
      <alignment horizontal="left"/>
    </xf>
    <xf numFmtId="3" fontId="90" fillId="21" borderId="3" xfId="0" applyNumberFormat="1" applyFont="1" applyFill="1" applyBorder="1"/>
    <xf numFmtId="3" fontId="90" fillId="13" borderId="3" xfId="0" applyNumberFormat="1" applyFont="1" applyFill="1" applyBorder="1"/>
    <xf numFmtId="4" fontId="1" fillId="19" borderId="0" xfId="0" applyNumberFormat="1" applyFont="1" applyFill="1"/>
    <xf numFmtId="3" fontId="1" fillId="0" borderId="0" xfId="0" applyNumberFormat="1" applyFont="1"/>
    <xf numFmtId="1" fontId="1" fillId="19" borderId="0" xfId="0" applyNumberFormat="1" applyFont="1" applyFill="1"/>
    <xf numFmtId="170" fontId="91" fillId="26" borderId="47" xfId="10" applyNumberFormat="1" applyFont="1" applyFill="1" applyBorder="1" applyAlignment="1">
      <alignment wrapText="1"/>
    </xf>
    <xf numFmtId="0" fontId="1" fillId="0" borderId="0" xfId="0" applyFont="1" applyFill="1" applyBorder="1"/>
    <xf numFmtId="167" fontId="91" fillId="0" borderId="0" xfId="10" applyNumberFormat="1" applyFont="1" applyFill="1" applyBorder="1" applyAlignment="1">
      <alignment wrapText="1"/>
    </xf>
    <xf numFmtId="0" fontId="1" fillId="0" borderId="0" xfId="0" applyFont="1" applyAlignment="1">
      <alignment horizontal="right"/>
    </xf>
    <xf numFmtId="0" fontId="23" fillId="2" borderId="0" xfId="0" applyFont="1" applyFill="1" applyBorder="1" applyAlignment="1">
      <alignment horizontal="center"/>
    </xf>
    <xf numFmtId="174" fontId="4" fillId="22" borderId="0" xfId="0" applyNumberFormat="1" applyFont="1" applyFill="1"/>
    <xf numFmtId="0" fontId="4" fillId="0" borderId="0" xfId="0" applyFont="1"/>
    <xf numFmtId="171" fontId="4" fillId="0" borderId="0" xfId="11" applyNumberFormat="1" applyFont="1" applyFill="1"/>
    <xf numFmtId="0" fontId="4" fillId="0" borderId="0" xfId="0" applyFont="1"/>
    <xf numFmtId="171" fontId="4" fillId="0" borderId="0" xfId="11" applyNumberFormat="1" applyFont="1" applyFill="1"/>
    <xf numFmtId="0" fontId="0" fillId="0" borderId="0" xfId="0"/>
    <xf numFmtId="0" fontId="2" fillId="0" borderId="2" xfId="0" applyFont="1" applyFill="1" applyBorder="1"/>
    <xf numFmtId="0" fontId="2" fillId="0" borderId="3" xfId="0" applyFont="1" applyFill="1" applyBorder="1"/>
    <xf numFmtId="0" fontId="12" fillId="3" borderId="5" xfId="0" applyFont="1" applyFill="1" applyBorder="1" applyAlignment="1">
      <alignment vertical="top" wrapText="1"/>
    </xf>
    <xf numFmtId="0" fontId="2" fillId="5" borderId="3" xfId="0" applyFont="1" applyFill="1" applyBorder="1"/>
    <xf numFmtId="0" fontId="2" fillId="5" borderId="3" xfId="0" applyFont="1" applyFill="1" applyBorder="1" applyAlignment="1">
      <alignment horizontal="right"/>
    </xf>
    <xf numFmtId="0" fontId="11" fillId="0" borderId="3" xfId="0" applyFont="1" applyFill="1" applyBorder="1" applyAlignment="1" applyProtection="1">
      <alignment vertical="center" wrapText="1"/>
    </xf>
    <xf numFmtId="0" fontId="11" fillId="0" borderId="3" xfId="0" applyFont="1" applyFill="1" applyBorder="1" applyAlignment="1" applyProtection="1">
      <alignment horizontal="right" vertical="center" wrapText="1"/>
    </xf>
    <xf numFmtId="0" fontId="11" fillId="0" borderId="3" xfId="0" applyFont="1" applyFill="1" applyBorder="1" applyAlignment="1" applyProtection="1">
      <alignment horizontal="left" vertical="center" wrapText="1"/>
    </xf>
    <xf numFmtId="49" fontId="4" fillId="5" borderId="3" xfId="0" applyNumberFormat="1" applyFont="1" applyFill="1" applyBorder="1"/>
    <xf numFmtId="49" fontId="4" fillId="5" borderId="3" xfId="0" applyNumberFormat="1" applyFont="1" applyFill="1" applyBorder="1" applyAlignment="1">
      <alignment horizontal="right" wrapText="1"/>
    </xf>
    <xf numFmtId="0" fontId="3" fillId="5" borderId="0" xfId="0" applyFont="1" applyFill="1" applyBorder="1"/>
    <xf numFmtId="0" fontId="3" fillId="5" borderId="0" xfId="0" applyFont="1" applyFill="1" applyBorder="1" applyAlignment="1">
      <alignment horizontal="left" vertical="top"/>
    </xf>
    <xf numFmtId="0" fontId="3" fillId="5" borderId="0" xfId="0" applyFont="1" applyFill="1" applyBorder="1" applyAlignment="1">
      <alignment horizontal="right"/>
    </xf>
    <xf numFmtId="0" fontId="4" fillId="0" borderId="0" xfId="0" applyFont="1"/>
    <xf numFmtId="0" fontId="4" fillId="5" borderId="3" xfId="0" applyFont="1" applyFill="1" applyBorder="1"/>
    <xf numFmtId="1" fontId="4" fillId="5" borderId="3" xfId="0" quotePrefix="1" applyNumberFormat="1" applyFont="1" applyFill="1" applyBorder="1"/>
    <xf numFmtId="0" fontId="2" fillId="5" borderId="2" xfId="0" applyFont="1" applyFill="1" applyBorder="1"/>
    <xf numFmtId="3" fontId="2" fillId="6" borderId="3" xfId="0" applyNumberFormat="1" applyFont="1" applyFill="1" applyBorder="1" applyAlignment="1">
      <alignment horizontal="right"/>
    </xf>
    <xf numFmtId="49" fontId="2" fillId="5" borderId="1" xfId="0" applyNumberFormat="1" applyFont="1" applyFill="1" applyBorder="1"/>
    <xf numFmtId="0" fontId="4" fillId="2" borderId="0" xfId="0" applyFont="1" applyFill="1"/>
    <xf numFmtId="0" fontId="2" fillId="5" borderId="23" xfId="0" applyFont="1" applyFill="1" applyBorder="1"/>
    <xf numFmtId="0" fontId="2" fillId="5" borderId="23" xfId="0" applyFont="1" applyFill="1" applyBorder="1" applyAlignment="1">
      <alignment horizontal="right"/>
    </xf>
    <xf numFmtId="0" fontId="4" fillId="5" borderId="0" xfId="0" applyFont="1" applyFill="1"/>
    <xf numFmtId="3" fontId="4" fillId="5" borderId="0" xfId="0" applyNumberFormat="1" applyFont="1" applyFill="1"/>
    <xf numFmtId="0" fontId="4" fillId="5" borderId="23" xfId="0" applyFont="1" applyFill="1" applyBorder="1"/>
    <xf numFmtId="49" fontId="2" fillId="0" borderId="3" xfId="0" applyNumberFormat="1" applyFont="1" applyFill="1" applyBorder="1"/>
    <xf numFmtId="3" fontId="4" fillId="0" borderId="0" xfId="0" applyNumberFormat="1" applyFont="1" applyFill="1" applyBorder="1"/>
    <xf numFmtId="166" fontId="4" fillId="0" borderId="0" xfId="0" applyNumberFormat="1" applyFont="1"/>
    <xf numFmtId="3" fontId="4" fillId="0" borderId="0" xfId="0" applyNumberFormat="1" applyFont="1" applyBorder="1" applyAlignment="1">
      <alignment horizontal="right"/>
    </xf>
    <xf numFmtId="3" fontId="2" fillId="22" borderId="3" xfId="1" applyNumberFormat="1" applyFont="1" applyFill="1" applyBorder="1"/>
    <xf numFmtId="3" fontId="22" fillId="22" borderId="3" xfId="4" applyNumberFormat="1" applyFont="1" applyFill="1" applyBorder="1"/>
    <xf numFmtId="3" fontId="4" fillId="22" borderId="3" xfId="0" applyNumberFormat="1" applyFont="1" applyFill="1" applyBorder="1"/>
    <xf numFmtId="0" fontId="4" fillId="22" borderId="0" xfId="0" applyFont="1" applyFill="1"/>
    <xf numFmtId="171" fontId="4" fillId="0" borderId="0" xfId="11" applyNumberFormat="1" applyFont="1"/>
    <xf numFmtId="171" fontId="4" fillId="5" borderId="0" xfId="11" applyNumberFormat="1" applyFont="1" applyFill="1"/>
    <xf numFmtId="171" fontId="4" fillId="0" borderId="0" xfId="11" applyNumberFormat="1" applyFont="1" applyFill="1"/>
    <xf numFmtId="171" fontId="4" fillId="0" borderId="0" xfId="0" applyNumberFormat="1" applyFont="1"/>
    <xf numFmtId="3" fontId="0" fillId="0" borderId="0" xfId="12" applyNumberFormat="1" applyFont="1"/>
    <xf numFmtId="171" fontId="4" fillId="22" borderId="0" xfId="11" applyNumberFormat="1" applyFont="1" applyFill="1"/>
    <xf numFmtId="3" fontId="4" fillId="2" borderId="3" xfId="0" applyNumberFormat="1" applyFont="1" applyFill="1" applyBorder="1"/>
    <xf numFmtId="167" fontId="12" fillId="22" borderId="10" xfId="10" applyNumberFormat="1" applyFont="1" applyFill="1" applyBorder="1"/>
    <xf numFmtId="3" fontId="12" fillId="22" borderId="3" xfId="10" applyNumberFormat="1" applyFont="1" applyFill="1" applyBorder="1"/>
    <xf numFmtId="1" fontId="0" fillId="5" borderId="3" xfId="0" applyNumberFormat="1" applyFill="1" applyBorder="1"/>
    <xf numFmtId="49" fontId="0" fillId="5" borderId="3" xfId="0" applyNumberFormat="1" applyFill="1" applyBorder="1"/>
    <xf numFmtId="167" fontId="41" fillId="7" borderId="3" xfId="10" applyNumberFormat="1" applyFont="1" applyFill="1" applyBorder="1"/>
    <xf numFmtId="167" fontId="41" fillId="7" borderId="10" xfId="10" applyNumberFormat="1" applyFont="1" applyFill="1" applyBorder="1"/>
    <xf numFmtId="0" fontId="0" fillId="7" borderId="3" xfId="0" applyFont="1" applyFill="1" applyBorder="1"/>
    <xf numFmtId="3" fontId="0" fillId="7" borderId="3" xfId="0" applyNumberFormat="1" applyFill="1" applyBorder="1"/>
    <xf numFmtId="167" fontId="92" fillId="0" borderId="0" xfId="10" applyNumberFormat="1" applyFont="1"/>
    <xf numFmtId="167" fontId="93" fillId="8" borderId="0" xfId="10" applyNumberFormat="1" applyFont="1" applyFill="1" applyBorder="1"/>
    <xf numFmtId="3" fontId="90" fillId="61" borderId="3" xfId="0" applyNumberFormat="1" applyFont="1" applyFill="1" applyBorder="1"/>
    <xf numFmtId="0" fontId="11" fillId="0" borderId="3" xfId="0" applyFont="1" applyFill="1" applyBorder="1" applyAlignment="1" applyProtection="1">
      <alignment horizontal="left" vertical="center"/>
    </xf>
    <xf numFmtId="0" fontId="23" fillId="0" borderId="3" xfId="0" applyFont="1" applyFill="1" applyBorder="1"/>
    <xf numFmtId="49" fontId="2" fillId="0" borderId="10" xfId="0" applyNumberFormat="1" applyFont="1" applyFill="1" applyBorder="1"/>
    <xf numFmtId="0" fontId="2" fillId="0" borderId="10" xfId="0" applyNumberFormat="1" applyFont="1" applyFill="1" applyBorder="1" applyAlignment="1">
      <alignment horizontal="left"/>
    </xf>
    <xf numFmtId="3" fontId="2" fillId="22" borderId="2" xfId="1" applyNumberFormat="1" applyFont="1" applyFill="1" applyBorder="1"/>
    <xf numFmtId="0" fontId="2" fillId="22" borderId="2" xfId="10" applyNumberFormat="1" applyFont="1" applyFill="1" applyBorder="1"/>
    <xf numFmtId="3" fontId="22" fillId="22" borderId="2" xfId="4" applyNumberFormat="1" applyFont="1" applyFill="1" applyBorder="1"/>
    <xf numFmtId="3" fontId="3" fillId="22" borderId="2" xfId="1" applyNumberFormat="1" applyFont="1" applyFill="1" applyBorder="1"/>
    <xf numFmtId="0" fontId="4" fillId="22" borderId="3" xfId="0" applyFont="1" applyFill="1" applyBorder="1"/>
    <xf numFmtId="0" fontId="2" fillId="22" borderId="3" xfId="0" applyFont="1" applyFill="1" applyBorder="1"/>
    <xf numFmtId="49" fontId="4" fillId="0" borderId="3" xfId="0" applyNumberFormat="1" applyFont="1" applyFill="1" applyBorder="1"/>
    <xf numFmtId="0" fontId="4" fillId="22" borderId="3" xfId="10" applyNumberFormat="1" applyFont="1" applyFill="1" applyBorder="1"/>
    <xf numFmtId="167" fontId="3" fillId="20" borderId="43" xfId="10" applyNumberFormat="1" applyFont="1" applyFill="1" applyBorder="1"/>
    <xf numFmtId="0" fontId="3" fillId="57" borderId="64" xfId="0" applyFont="1" applyFill="1" applyBorder="1"/>
    <xf numFmtId="0" fontId="2" fillId="0" borderId="64" xfId="0" applyFont="1" applyFill="1" applyBorder="1"/>
    <xf numFmtId="49" fontId="2" fillId="0" borderId="64" xfId="0" applyNumberFormat="1" applyFont="1" applyFill="1" applyBorder="1"/>
    <xf numFmtId="0" fontId="4" fillId="22" borderId="64" xfId="0" applyFont="1" applyFill="1" applyBorder="1"/>
    <xf numFmtId="3" fontId="2" fillId="22" borderId="64" xfId="1" applyNumberFormat="1" applyFont="1" applyFill="1" applyBorder="1"/>
    <xf numFmtId="3" fontId="22" fillId="22" borderId="64" xfId="4" applyNumberFormat="1" applyFont="1" applyFill="1" applyBorder="1"/>
    <xf numFmtId="3" fontId="4" fillId="22" borderId="64" xfId="0" applyNumberFormat="1" applyFont="1" applyFill="1" applyBorder="1"/>
    <xf numFmtId="167" fontId="2" fillId="22" borderId="64" xfId="10" applyNumberFormat="1" applyFont="1" applyFill="1" applyBorder="1"/>
    <xf numFmtId="3" fontId="2" fillId="22" borderId="64" xfId="10" applyNumberFormat="1" applyFont="1" applyFill="1" applyBorder="1"/>
    <xf numFmtId="167" fontId="3" fillId="20" borderId="0" xfId="10" applyNumberFormat="1" applyFont="1" applyFill="1" applyBorder="1"/>
    <xf numFmtId="167" fontId="23" fillId="22" borderId="0" xfId="10" applyNumberFormat="1" applyFont="1" applyFill="1" applyBorder="1"/>
    <xf numFmtId="167" fontId="23" fillId="0" borderId="0" xfId="10" applyNumberFormat="1" applyFont="1" applyBorder="1" applyAlignment="1">
      <alignment horizontal="right"/>
    </xf>
    <xf numFmtId="167" fontId="23" fillId="0" borderId="0" xfId="10" applyNumberFormat="1" applyFont="1" applyBorder="1"/>
    <xf numFmtId="167" fontId="2" fillId="2" borderId="0" xfId="10" applyNumberFormat="1" applyFont="1" applyFill="1" applyBorder="1"/>
    <xf numFmtId="3" fontId="2" fillId="22" borderId="0" xfId="10" applyNumberFormat="1" applyFont="1" applyFill="1" applyBorder="1"/>
    <xf numFmtId="3" fontId="12" fillId="60" borderId="3" xfId="10" applyNumberFormat="1" applyFont="1" applyFill="1" applyBorder="1"/>
    <xf numFmtId="3" fontId="52" fillId="3" borderId="6" xfId="0" applyNumberFormat="1" applyFont="1" applyFill="1" applyBorder="1" applyAlignment="1">
      <alignment vertical="top" wrapText="1"/>
    </xf>
    <xf numFmtId="3" fontId="52" fillId="3" borderId="13" xfId="0" applyNumberFormat="1" applyFont="1" applyFill="1" applyBorder="1" applyAlignment="1">
      <alignment vertical="top" wrapText="1"/>
    </xf>
    <xf numFmtId="3" fontId="12" fillId="18" borderId="23" xfId="0" applyNumberFormat="1" applyFont="1" applyFill="1" applyBorder="1" applyAlignment="1">
      <alignment vertical="top" wrapText="1"/>
    </xf>
    <xf numFmtId="3" fontId="2" fillId="6" borderId="23" xfId="8" applyNumberFormat="1" applyFont="1" applyFill="1" applyBorder="1"/>
    <xf numFmtId="0" fontId="11" fillId="0" borderId="23" xfId="0" applyFont="1" applyFill="1" applyBorder="1" applyAlignment="1" applyProtection="1">
      <alignment vertical="center" wrapText="1"/>
    </xf>
    <xf numFmtId="0" fontId="11" fillId="0" borderId="23" xfId="0" applyFont="1" applyFill="1" applyBorder="1" applyAlignment="1" applyProtection="1">
      <alignment horizontal="right" vertical="center" wrapText="1"/>
    </xf>
    <xf numFmtId="0" fontId="11" fillId="0" borderId="23" xfId="0" applyFont="1" applyFill="1" applyBorder="1" applyAlignment="1" applyProtection="1">
      <alignment horizontal="left" vertical="center" wrapText="1"/>
    </xf>
    <xf numFmtId="0" fontId="11" fillId="0" borderId="60" xfId="0" applyFont="1" applyFill="1" applyBorder="1" applyAlignment="1" applyProtection="1">
      <alignment vertical="center" wrapText="1"/>
    </xf>
    <xf numFmtId="0" fontId="11" fillId="0" borderId="60" xfId="0" applyFont="1" applyFill="1" applyBorder="1" applyAlignment="1" applyProtection="1">
      <alignment horizontal="right" vertical="center" wrapText="1"/>
    </xf>
    <xf numFmtId="3" fontId="2" fillId="62" borderId="2" xfId="1" applyNumberFormat="1" applyFont="1" applyFill="1" applyBorder="1"/>
    <xf numFmtId="3" fontId="2" fillId="62" borderId="3" xfId="1" applyNumberFormat="1" applyFont="1" applyFill="1" applyBorder="1"/>
    <xf numFmtId="0" fontId="12" fillId="6" borderId="12" xfId="0" applyFont="1" applyFill="1" applyBorder="1" applyAlignment="1">
      <alignment vertical="top" wrapText="1"/>
    </xf>
    <xf numFmtId="0" fontId="12" fillId="6" borderId="12" xfId="0" applyFont="1" applyFill="1" applyBorder="1" applyAlignment="1">
      <alignment horizontal="right" vertical="top" wrapText="1"/>
    </xf>
    <xf numFmtId="0" fontId="12" fillId="6" borderId="13" xfId="0" applyFont="1" applyFill="1" applyBorder="1" applyAlignment="1">
      <alignment vertical="top" wrapText="1"/>
    </xf>
    <xf numFmtId="3" fontId="12" fillId="6" borderId="14" xfId="0" applyNumberFormat="1" applyFont="1" applyFill="1" applyBorder="1" applyAlignment="1">
      <alignment vertical="top" wrapText="1"/>
    </xf>
    <xf numFmtId="3" fontId="12" fillId="6" borderId="12" xfId="0" applyNumberFormat="1" applyFont="1" applyFill="1" applyBorder="1" applyAlignment="1">
      <alignment vertical="top" wrapText="1"/>
    </xf>
    <xf numFmtId="171" fontId="4" fillId="6" borderId="0" xfId="11" applyNumberFormat="1" applyFont="1" applyFill="1"/>
    <xf numFmtId="0" fontId="53" fillId="3" borderId="0" xfId="0" applyFont="1" applyFill="1" applyBorder="1" applyAlignment="1">
      <alignment vertical="top" wrapText="1"/>
    </xf>
    <xf numFmtId="0" fontId="0" fillId="2" borderId="0" xfId="0" applyFill="1" applyAlignment="1">
      <alignment horizontal="left" wrapText="1"/>
    </xf>
    <xf numFmtId="0" fontId="12" fillId="3" borderId="22" xfId="0" applyFont="1" applyFill="1" applyBorder="1" applyAlignment="1">
      <alignment horizontal="right" vertical="top" wrapText="1"/>
    </xf>
    <xf numFmtId="0" fontId="2" fillId="6" borderId="58" xfId="0" applyFont="1" applyFill="1" applyBorder="1" applyAlignment="1">
      <alignment horizontal="right" vertical="top"/>
    </xf>
    <xf numFmtId="3" fontId="2" fillId="6" borderId="60" xfId="0" applyNumberFormat="1" applyFont="1" applyFill="1" applyBorder="1" applyAlignment="1">
      <alignment horizontal="right" vertical="top"/>
    </xf>
    <xf numFmtId="3" fontId="2" fillId="6" borderId="60" xfId="0" applyNumberFormat="1" applyFont="1" applyFill="1" applyBorder="1" applyAlignment="1">
      <alignment horizontal="right"/>
    </xf>
    <xf numFmtId="0" fontId="4" fillId="6" borderId="65" xfId="0" applyFont="1" applyFill="1" applyBorder="1"/>
    <xf numFmtId="0" fontId="12" fillId="3" borderId="65" xfId="0" applyFont="1" applyFill="1" applyBorder="1" applyAlignment="1">
      <alignment vertical="top" wrapText="1"/>
    </xf>
    <xf numFmtId="0" fontId="12" fillId="6" borderId="65" xfId="0" applyFont="1" applyFill="1" applyBorder="1" applyAlignment="1">
      <alignment vertical="top" wrapText="1"/>
    </xf>
    <xf numFmtId="0" fontId="12" fillId="6" borderId="66" xfId="0" applyFont="1" applyFill="1" applyBorder="1" applyAlignment="1">
      <alignment vertical="top" wrapText="1"/>
    </xf>
    <xf numFmtId="0" fontId="4" fillId="6" borderId="64" xfId="0" applyFont="1" applyFill="1" applyBorder="1"/>
    <xf numFmtId="0" fontId="4" fillId="6" borderId="10" xfId="0" applyFont="1" applyFill="1" applyBorder="1" applyAlignment="1">
      <alignment horizontal="right"/>
    </xf>
    <xf numFmtId="3" fontId="4" fillId="6" borderId="67" xfId="0" applyNumberFormat="1" applyFont="1" applyFill="1" applyBorder="1"/>
    <xf numFmtId="3" fontId="4" fillId="6" borderId="65" xfId="0" applyNumberFormat="1" applyFont="1" applyFill="1" applyBorder="1"/>
    <xf numFmtId="0" fontId="4" fillId="0" borderId="65" xfId="0" applyFont="1" applyBorder="1"/>
    <xf numFmtId="0" fontId="4" fillId="0" borderId="66" xfId="0" applyFont="1" applyBorder="1"/>
    <xf numFmtId="3" fontId="12" fillId="3" borderId="65" xfId="0" applyNumberFormat="1" applyFont="1" applyFill="1" applyBorder="1" applyAlignment="1">
      <alignment vertical="top" wrapText="1"/>
    </xf>
    <xf numFmtId="0" fontId="12" fillId="3" borderId="66" xfId="0" applyFont="1" applyFill="1" applyBorder="1" applyAlignment="1">
      <alignment vertical="top" wrapText="1"/>
    </xf>
    <xf numFmtId="0" fontId="12" fillId="3" borderId="64" xfId="0" applyFont="1" applyFill="1" applyBorder="1" applyAlignment="1">
      <alignment vertical="top" wrapText="1"/>
    </xf>
    <xf numFmtId="0" fontId="2" fillId="6" borderId="10" xfId="0" applyFont="1" applyFill="1" applyBorder="1" applyAlignment="1">
      <alignment horizontal="right" vertical="top"/>
    </xf>
    <xf numFmtId="3" fontId="2" fillId="6" borderId="3" xfId="0" applyNumberFormat="1" applyFont="1" applyFill="1" applyBorder="1" applyAlignment="1">
      <alignment horizontal="right" vertical="top"/>
    </xf>
    <xf numFmtId="3" fontId="12" fillId="3" borderId="67" xfId="0" applyNumberFormat="1" applyFont="1" applyFill="1" applyBorder="1" applyAlignment="1">
      <alignment vertical="top" wrapText="1"/>
    </xf>
    <xf numFmtId="0" fontId="12" fillId="18" borderId="23" xfId="0" applyFont="1" applyFill="1" applyBorder="1" applyAlignment="1">
      <alignment vertical="top" wrapText="1"/>
    </xf>
    <xf numFmtId="0" fontId="12" fillId="18" borderId="11" xfId="0" applyFont="1" applyFill="1" applyBorder="1" applyAlignment="1">
      <alignment vertical="top" wrapText="1"/>
    </xf>
    <xf numFmtId="0" fontId="12" fillId="18" borderId="11" xfId="0" applyFont="1" applyFill="1" applyBorder="1" applyAlignment="1">
      <alignment horizontal="right" vertical="top" wrapText="1"/>
    </xf>
    <xf numFmtId="0" fontId="12" fillId="18" borderId="57" xfId="0" applyFont="1" applyFill="1" applyBorder="1" applyAlignment="1">
      <alignment vertical="top" wrapText="1"/>
    </xf>
    <xf numFmtId="0" fontId="2" fillId="18" borderId="58" xfId="0" applyFont="1" applyFill="1" applyBorder="1" applyAlignment="1">
      <alignment horizontal="right"/>
    </xf>
    <xf numFmtId="3" fontId="4" fillId="18" borderId="60" xfId="0" applyNumberFormat="1" applyFont="1" applyFill="1" applyBorder="1"/>
    <xf numFmtId="3" fontId="12" fillId="18" borderId="59" xfId="0" applyNumberFormat="1" applyFont="1" applyFill="1" applyBorder="1" applyAlignment="1">
      <alignment vertical="top" wrapText="1"/>
    </xf>
    <xf numFmtId="3" fontId="12" fillId="18" borderId="11" xfId="0" applyNumberFormat="1" applyFont="1" applyFill="1" applyBorder="1" applyAlignment="1">
      <alignment vertical="top" wrapText="1"/>
    </xf>
    <xf numFmtId="3" fontId="12" fillId="18" borderId="22" xfId="0" applyNumberFormat="1" applyFont="1" applyFill="1" applyBorder="1" applyAlignment="1">
      <alignment vertical="top" wrapText="1"/>
    </xf>
    <xf numFmtId="3" fontId="2" fillId="18" borderId="60" xfId="0" applyNumberFormat="1" applyFont="1" applyFill="1" applyBorder="1" applyAlignment="1">
      <alignment horizontal="right"/>
    </xf>
    <xf numFmtId="0" fontId="12" fillId="18" borderId="65" xfId="0" applyFont="1" applyFill="1" applyBorder="1" applyAlignment="1">
      <alignment vertical="top" wrapText="1"/>
    </xf>
    <xf numFmtId="0" fontId="12" fillId="18" borderId="65" xfId="0" applyFont="1" applyFill="1" applyBorder="1" applyAlignment="1">
      <alignment horizontal="right" vertical="top" wrapText="1"/>
    </xf>
    <xf numFmtId="0" fontId="12" fillId="18" borderId="66" xfId="0" applyFont="1" applyFill="1" applyBorder="1" applyAlignment="1">
      <alignment vertical="top" wrapText="1"/>
    </xf>
    <xf numFmtId="0" fontId="2" fillId="18" borderId="10" xfId="0" applyFont="1" applyFill="1" applyBorder="1" applyAlignment="1">
      <alignment horizontal="right"/>
    </xf>
    <xf numFmtId="3" fontId="4" fillId="18" borderId="3" xfId="0" applyNumberFormat="1" applyFont="1" applyFill="1" applyBorder="1"/>
    <xf numFmtId="3" fontId="12" fillId="18" borderId="67" xfId="0" applyNumberFormat="1" applyFont="1" applyFill="1" applyBorder="1" applyAlignment="1">
      <alignment vertical="top" wrapText="1"/>
    </xf>
    <xf numFmtId="3" fontId="12" fillId="18" borderId="65" xfId="0" applyNumberFormat="1" applyFont="1" applyFill="1" applyBorder="1" applyAlignment="1">
      <alignment vertical="top" wrapText="1"/>
    </xf>
    <xf numFmtId="3" fontId="2" fillId="18" borderId="3" xfId="0" applyNumberFormat="1" applyFont="1" applyFill="1" applyBorder="1" applyAlignment="1">
      <alignment horizontal="right"/>
    </xf>
    <xf numFmtId="170" fontId="0" fillId="0" borderId="0" xfId="0" applyNumberFormat="1"/>
    <xf numFmtId="0" fontId="4" fillId="0" borderId="0" xfId="0" applyFont="1" applyAlignment="1">
      <alignment horizontal="center"/>
    </xf>
    <xf numFmtId="0" fontId="4" fillId="5" borderId="0" xfId="0" applyFont="1" applyFill="1" applyAlignment="1">
      <alignment horizontal="center"/>
    </xf>
    <xf numFmtId="1" fontId="0" fillId="0" borderId="0" xfId="0" applyNumberFormat="1" applyFill="1"/>
    <xf numFmtId="1" fontId="0" fillId="65" borderId="0" xfId="0" applyNumberFormat="1" applyFill="1"/>
    <xf numFmtId="3" fontId="52" fillId="18" borderId="6" xfId="0" applyNumberFormat="1" applyFont="1" applyFill="1" applyBorder="1" applyAlignment="1">
      <alignment horizontal="right" vertical="top" wrapText="1"/>
    </xf>
    <xf numFmtId="0" fontId="52" fillId="18" borderId="13" xfId="0" applyFont="1" applyFill="1" applyBorder="1" applyAlignment="1">
      <alignment vertical="top" wrapText="1"/>
    </xf>
    <xf numFmtId="3" fontId="52" fillId="18" borderId="66" xfId="0" applyNumberFormat="1" applyFont="1" applyFill="1" applyBorder="1" applyAlignment="1">
      <alignment vertical="top" wrapText="1"/>
    </xf>
    <xf numFmtId="3" fontId="52" fillId="18" borderId="18" xfId="0" applyNumberFormat="1" applyFont="1" applyFill="1" applyBorder="1" applyAlignment="1">
      <alignment vertical="top" wrapText="1"/>
    </xf>
    <xf numFmtId="3" fontId="52" fillId="18" borderId="6" xfId="0" applyNumberFormat="1" applyFont="1" applyFill="1" applyBorder="1" applyAlignment="1">
      <alignment vertical="top" wrapText="1"/>
    </xf>
    <xf numFmtId="0" fontId="61" fillId="0" borderId="0" xfId="0" applyFont="1" applyBorder="1"/>
    <xf numFmtId="168" fontId="3" fillId="0" borderId="0" xfId="10" applyNumberFormat="1" applyFont="1" applyBorder="1"/>
    <xf numFmtId="0" fontId="3" fillId="0" borderId="0" xfId="0" applyFont="1"/>
    <xf numFmtId="0" fontId="3" fillId="0" borderId="0" xfId="0" applyFont="1" applyAlignment="1">
      <alignment horizontal="right"/>
    </xf>
    <xf numFmtId="0" fontId="63" fillId="0" borderId="0" xfId="0" applyFont="1"/>
    <xf numFmtId="0" fontId="62" fillId="0" borderId="0" xfId="0" applyFont="1" applyBorder="1"/>
    <xf numFmtId="0" fontId="3" fillId="0" borderId="44" xfId="0" applyFont="1" applyBorder="1" applyAlignment="1">
      <alignment horizontal="left" wrapText="1"/>
    </xf>
    <xf numFmtId="0" fontId="2" fillId="0" borderId="3" xfId="0" applyFont="1" applyFill="1" applyBorder="1" applyAlignment="1">
      <alignment horizontal="right" vertical="center"/>
    </xf>
    <xf numFmtId="0" fontId="2" fillId="0" borderId="3" xfId="0" applyFont="1" applyFill="1" applyBorder="1" applyAlignment="1">
      <alignment vertical="center"/>
    </xf>
    <xf numFmtId="0" fontId="6" fillId="22" borderId="3" xfId="0" applyNumberFormat="1" applyFont="1" applyFill="1" applyBorder="1" applyAlignment="1">
      <alignment vertical="center"/>
    </xf>
    <xf numFmtId="1" fontId="49" fillId="22" borderId="3" xfId="0" applyNumberFormat="1" applyFont="1" applyFill="1" applyBorder="1" applyAlignment="1" applyProtection="1">
      <alignment vertical="center" wrapText="1"/>
    </xf>
    <xf numFmtId="1" fontId="2" fillId="22" borderId="3" xfId="0" applyNumberFormat="1" applyFont="1" applyFill="1" applyBorder="1" applyAlignment="1">
      <alignment vertical="center"/>
    </xf>
    <xf numFmtId="0" fontId="2" fillId="22" borderId="3" xfId="0" applyNumberFormat="1" applyFont="1" applyFill="1" applyBorder="1" applyAlignment="1">
      <alignment vertical="center"/>
    </xf>
    <xf numFmtId="0" fontId="6" fillId="22" borderId="10" xfId="0" applyNumberFormat="1" applyFont="1" applyFill="1" applyBorder="1" applyAlignment="1">
      <alignment vertical="center"/>
    </xf>
    <xf numFmtId="1" fontId="6" fillId="22" borderId="3" xfId="0" applyNumberFormat="1" applyFont="1" applyFill="1" applyBorder="1" applyAlignment="1">
      <alignment vertical="center"/>
    </xf>
    <xf numFmtId="0" fontId="49" fillId="22" borderId="3" xfId="0" applyNumberFormat="1" applyFont="1" applyFill="1" applyBorder="1" applyAlignment="1" applyProtection="1">
      <alignment vertical="center" wrapText="1"/>
    </xf>
    <xf numFmtId="0" fontId="11" fillId="0" borderId="3" xfId="0" applyFont="1" applyFill="1" applyBorder="1" applyAlignment="1">
      <alignment vertical="center"/>
    </xf>
    <xf numFmtId="0" fontId="11" fillId="0" borderId="3" xfId="0" applyFont="1" applyFill="1" applyBorder="1" applyAlignment="1">
      <alignment horizontal="right" vertical="center"/>
    </xf>
    <xf numFmtId="1" fontId="16" fillId="22" borderId="3" xfId="0" applyNumberFormat="1" applyFont="1" applyFill="1" applyBorder="1" applyAlignment="1">
      <alignment vertical="center"/>
    </xf>
    <xf numFmtId="1" fontId="11" fillId="22" borderId="3" xfId="0" applyNumberFormat="1" applyFont="1" applyFill="1" applyBorder="1" applyAlignment="1" applyProtection="1">
      <alignment vertical="center" wrapText="1"/>
    </xf>
    <xf numFmtId="0" fontId="11" fillId="22" borderId="3" xfId="0" applyNumberFormat="1" applyFont="1" applyFill="1" applyBorder="1" applyAlignment="1" applyProtection="1">
      <alignment vertical="center" wrapText="1"/>
    </xf>
    <xf numFmtId="0" fontId="6" fillId="0" borderId="3" xfId="0" applyFont="1" applyFill="1" applyBorder="1" applyAlignment="1">
      <alignment horizontal="right" vertical="center"/>
    </xf>
    <xf numFmtId="0" fontId="6" fillId="0" borderId="3" xfId="0" applyFont="1" applyFill="1" applyBorder="1" applyAlignment="1">
      <alignment vertical="center"/>
    </xf>
    <xf numFmtId="0" fontId="6" fillId="0" borderId="3" xfId="0" applyFont="1" applyFill="1" applyBorder="1" applyAlignment="1">
      <alignment horizontal="left" vertical="center"/>
    </xf>
    <xf numFmtId="17" fontId="2" fillId="0" borderId="3" xfId="0" applyNumberFormat="1" applyFont="1" applyFill="1" applyBorder="1" applyAlignment="1">
      <alignment horizontal="right" vertical="center"/>
    </xf>
    <xf numFmtId="0" fontId="0" fillId="0" borderId="3" xfId="0" applyFill="1" applyBorder="1" applyAlignment="1">
      <alignment vertical="center"/>
    </xf>
    <xf numFmtId="0" fontId="0" fillId="0" borderId="3" xfId="0" applyFont="1" applyFill="1" applyBorder="1" applyAlignment="1">
      <alignment vertical="center"/>
    </xf>
    <xf numFmtId="0" fontId="6" fillId="59" borderId="10" xfId="0" applyNumberFormat="1" applyFont="1" applyFill="1" applyBorder="1" applyAlignment="1">
      <alignment vertical="center"/>
    </xf>
    <xf numFmtId="0" fontId="6" fillId="59" borderId="3" xfId="0" applyNumberFormat="1" applyFont="1" applyFill="1" applyBorder="1" applyAlignment="1">
      <alignment vertical="center"/>
    </xf>
    <xf numFmtId="0" fontId="6" fillId="60" borderId="10" xfId="0" applyNumberFormat="1" applyFont="1" applyFill="1" applyBorder="1" applyAlignment="1">
      <alignment vertical="center"/>
    </xf>
    <xf numFmtId="0" fontId="6" fillId="60" borderId="3" xfId="0" applyNumberFormat="1" applyFont="1" applyFill="1" applyBorder="1" applyAlignment="1">
      <alignment vertical="center"/>
    </xf>
    <xf numFmtId="0" fontId="0" fillId="22" borderId="3" xfId="0" applyNumberFormat="1" applyFill="1" applyBorder="1" applyAlignment="1">
      <alignment vertical="center"/>
    </xf>
    <xf numFmtId="0" fontId="0" fillId="0" borderId="3" xfId="0" applyFill="1" applyBorder="1" applyAlignment="1">
      <alignment horizontal="right" vertical="center"/>
    </xf>
    <xf numFmtId="0" fontId="2" fillId="0" borderId="2" xfId="0" applyFont="1" applyFill="1" applyBorder="1" applyAlignment="1">
      <alignment vertical="center"/>
    </xf>
    <xf numFmtId="0" fontId="0" fillId="22" borderId="10" xfId="0" applyNumberFormat="1" applyFill="1" applyBorder="1" applyAlignment="1">
      <alignment vertical="center"/>
    </xf>
    <xf numFmtId="0" fontId="2" fillId="0" borderId="23" xfId="0" applyFont="1" applyFill="1" applyBorder="1" applyAlignment="1">
      <alignment vertical="center"/>
    </xf>
    <xf numFmtId="0" fontId="2" fillId="0" borderId="23" xfId="0" applyFont="1" applyFill="1" applyBorder="1" applyAlignment="1">
      <alignment horizontal="right" vertical="center"/>
    </xf>
    <xf numFmtId="1" fontId="2" fillId="22" borderId="23" xfId="0" applyNumberFormat="1" applyFont="1" applyFill="1" applyBorder="1" applyAlignment="1">
      <alignment vertical="center"/>
    </xf>
    <xf numFmtId="0" fontId="2" fillId="22" borderId="23" xfId="0" applyNumberFormat="1" applyFont="1" applyFill="1" applyBorder="1" applyAlignment="1">
      <alignment vertical="center"/>
    </xf>
    <xf numFmtId="0" fontId="6" fillId="22" borderId="23" xfId="0" applyNumberFormat="1" applyFont="1" applyFill="1" applyBorder="1" applyAlignment="1">
      <alignment vertical="center"/>
    </xf>
    <xf numFmtId="0" fontId="6" fillId="22" borderId="16" xfId="0" applyNumberFormat="1" applyFont="1" applyFill="1" applyBorder="1" applyAlignment="1">
      <alignment vertical="center"/>
    </xf>
    <xf numFmtId="0" fontId="2" fillId="58" borderId="3" xfId="0" applyFont="1" applyFill="1" applyBorder="1" applyAlignment="1">
      <alignment vertical="center"/>
    </xf>
    <xf numFmtId="0" fontId="2" fillId="0" borderId="60" xfId="0" applyFont="1" applyFill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horizontal="left" vertical="center"/>
    </xf>
    <xf numFmtId="0" fontId="3" fillId="66" borderId="60" xfId="0" applyFont="1" applyFill="1" applyBorder="1" applyAlignment="1">
      <alignment vertical="center"/>
    </xf>
    <xf numFmtId="0" fontId="0" fillId="66" borderId="0" xfId="0" applyFill="1" applyAlignment="1">
      <alignment vertical="center"/>
    </xf>
    <xf numFmtId="1" fontId="50" fillId="66" borderId="0" xfId="10" applyNumberFormat="1" applyFont="1" applyFill="1" applyBorder="1" applyAlignment="1" applyProtection="1">
      <alignment vertical="center" wrapText="1"/>
    </xf>
    <xf numFmtId="0" fontId="50" fillId="66" borderId="0" xfId="10" applyNumberFormat="1" applyFont="1" applyFill="1" applyBorder="1" applyAlignment="1" applyProtection="1">
      <alignment vertical="center" wrapText="1"/>
    </xf>
    <xf numFmtId="0" fontId="50" fillId="66" borderId="3" xfId="10" applyNumberFormat="1" applyFont="1" applyFill="1" applyBorder="1" applyAlignment="1" applyProtection="1">
      <alignment vertical="center" wrapText="1"/>
    </xf>
    <xf numFmtId="0" fontId="0" fillId="66" borderId="0" xfId="0" applyFill="1"/>
    <xf numFmtId="0" fontId="0" fillId="66" borderId="0" xfId="0" applyFill="1" applyAlignment="1">
      <alignment horizontal="left"/>
    </xf>
    <xf numFmtId="0" fontId="1" fillId="66" borderId="0" xfId="0" applyFont="1" applyFill="1"/>
    <xf numFmtId="0" fontId="1" fillId="66" borderId="0" xfId="0" applyFont="1" applyFill="1" applyAlignment="1">
      <alignment horizontal="left"/>
    </xf>
    <xf numFmtId="0" fontId="0" fillId="0" borderId="3" xfId="0" applyBorder="1" applyAlignment="1">
      <alignment horizontal="right" vertical="center"/>
    </xf>
    <xf numFmtId="0" fontId="50" fillId="66" borderId="0" xfId="0" applyFont="1" applyFill="1" applyBorder="1" applyAlignment="1" applyProtection="1">
      <alignment vertical="center" wrapText="1"/>
    </xf>
    <xf numFmtId="0" fontId="1" fillId="66" borderId="0" xfId="0" applyFont="1" applyFill="1" applyAlignment="1">
      <alignment horizontal="center" vertical="center"/>
    </xf>
    <xf numFmtId="3" fontId="1" fillId="66" borderId="0" xfId="0" applyNumberFormat="1" applyFont="1" applyFill="1"/>
    <xf numFmtId="0" fontId="4" fillId="66" borderId="0" xfId="0" applyFont="1" applyFill="1"/>
    <xf numFmtId="49" fontId="4" fillId="66" borderId="0" xfId="0" applyNumberFormat="1" applyFont="1" applyFill="1"/>
    <xf numFmtId="0" fontId="23" fillId="66" borderId="3" xfId="0" applyFont="1" applyFill="1" applyBorder="1"/>
    <xf numFmtId="49" fontId="23" fillId="66" borderId="3" xfId="0" applyNumberFormat="1" applyFont="1" applyFill="1" applyBorder="1"/>
    <xf numFmtId="0" fontId="23" fillId="66" borderId="10" xfId="0" applyFont="1" applyFill="1" applyBorder="1"/>
    <xf numFmtId="0" fontId="44" fillId="66" borderId="0" xfId="0" applyFont="1" applyFill="1"/>
    <xf numFmtId="49" fontId="44" fillId="66" borderId="0" xfId="0" applyNumberFormat="1" applyFont="1" applyFill="1"/>
    <xf numFmtId="0" fontId="44" fillId="66" borderId="64" xfId="0" applyFont="1" applyFill="1" applyBorder="1"/>
    <xf numFmtId="167" fontId="44" fillId="66" borderId="64" xfId="10" applyNumberFormat="1" applyFont="1" applyFill="1" applyBorder="1"/>
    <xf numFmtId="167" fontId="44" fillId="66" borderId="0" xfId="10" applyNumberFormat="1" applyFont="1" applyFill="1" applyBorder="1"/>
    <xf numFmtId="3" fontId="12" fillId="67" borderId="3" xfId="10" applyNumberFormat="1" applyFont="1" applyFill="1" applyBorder="1"/>
    <xf numFmtId="167" fontId="23" fillId="0" borderId="44" xfId="10" applyNumberFormat="1" applyFont="1" applyFill="1" applyBorder="1"/>
    <xf numFmtId="3" fontId="3" fillId="0" borderId="3" xfId="1" applyNumberFormat="1" applyFont="1" applyFill="1" applyBorder="1"/>
    <xf numFmtId="3" fontId="12" fillId="3" borderId="18" xfId="0" applyNumberFormat="1" applyFont="1" applyFill="1" applyBorder="1" applyAlignment="1">
      <alignment vertical="top" wrapText="1"/>
    </xf>
    <xf numFmtId="3" fontId="52" fillId="3" borderId="5" xfId="0" applyNumberFormat="1" applyFont="1" applyFill="1" applyBorder="1" applyAlignment="1">
      <alignment vertical="top" wrapText="1"/>
    </xf>
    <xf numFmtId="3" fontId="52" fillId="6" borderId="5" xfId="0" applyNumberFormat="1" applyFont="1" applyFill="1" applyBorder="1" applyAlignment="1">
      <alignment vertical="top" wrapText="1"/>
    </xf>
    <xf numFmtId="0" fontId="4" fillId="4" borderId="10" xfId="0" applyFont="1" applyFill="1" applyBorder="1"/>
    <xf numFmtId="3" fontId="4" fillId="5" borderId="3" xfId="0" applyNumberFormat="1" applyFont="1" applyFill="1" applyBorder="1"/>
    <xf numFmtId="3" fontId="2" fillId="5" borderId="3" xfId="0" applyNumberFormat="1" applyFont="1" applyFill="1" applyBorder="1"/>
    <xf numFmtId="3" fontId="4" fillId="5" borderId="10" xfId="10" applyNumberFormat="1" applyFont="1" applyFill="1" applyBorder="1"/>
    <xf numFmtId="3" fontId="4" fillId="5" borderId="3" xfId="10" applyNumberFormat="1" applyFont="1" applyFill="1" applyBorder="1"/>
    <xf numFmtId="3" fontId="2" fillId="5" borderId="3" xfId="0" applyNumberFormat="1" applyFont="1" applyFill="1" applyBorder="1" applyAlignment="1">
      <alignment horizontal="right"/>
    </xf>
    <xf numFmtId="3" fontId="0" fillId="5" borderId="0" xfId="0" applyNumberFormat="1" applyFill="1"/>
    <xf numFmtId="3" fontId="2" fillId="5" borderId="23" xfId="0" applyNumberFormat="1" applyFont="1" applyFill="1" applyBorder="1" applyAlignment="1">
      <alignment horizontal="right"/>
    </xf>
    <xf numFmtId="3" fontId="2" fillId="5" borderId="23" xfId="0" applyNumberFormat="1" applyFont="1" applyFill="1" applyBorder="1"/>
    <xf numFmtId="3" fontId="2" fillId="5" borderId="3" xfId="7" applyNumberFormat="1" applyFont="1" applyFill="1" applyBorder="1"/>
    <xf numFmtId="3" fontId="2" fillId="5" borderId="3" xfId="10" applyNumberFormat="1" applyFont="1" applyFill="1" applyBorder="1"/>
    <xf numFmtId="3" fontId="2" fillId="5" borderId="3" xfId="9" applyNumberFormat="1" applyFont="1" applyFill="1" applyBorder="1"/>
    <xf numFmtId="3" fontId="4" fillId="5" borderId="3" xfId="0" applyNumberFormat="1" applyFont="1" applyFill="1" applyBorder="1" applyAlignment="1">
      <alignment horizontal="right" wrapText="1"/>
    </xf>
    <xf numFmtId="3" fontId="4" fillId="5" borderId="3" xfId="0" applyNumberFormat="1" applyFont="1" applyFill="1" applyBorder="1" applyAlignment="1">
      <alignment horizontal="right"/>
    </xf>
    <xf numFmtId="3" fontId="23" fillId="19" borderId="43" xfId="0" applyNumberFormat="1" applyFont="1" applyFill="1" applyBorder="1"/>
    <xf numFmtId="3" fontId="4" fillId="17" borderId="3" xfId="0" applyNumberFormat="1" applyFont="1" applyFill="1" applyBorder="1"/>
    <xf numFmtId="3" fontId="52" fillId="3" borderId="10" xfId="0" applyNumberFormat="1" applyFont="1" applyFill="1" applyBorder="1" applyAlignment="1">
      <alignment vertical="top" wrapText="1"/>
    </xf>
    <xf numFmtId="0" fontId="3" fillId="6" borderId="69" xfId="0" applyFont="1" applyFill="1" applyBorder="1" applyAlignment="1">
      <alignment horizontal="right"/>
    </xf>
    <xf numFmtId="3" fontId="2" fillId="6" borderId="26" xfId="0" applyNumberFormat="1" applyFont="1" applyFill="1" applyBorder="1" applyAlignment="1">
      <alignment horizontal="right"/>
    </xf>
    <xf numFmtId="3" fontId="2" fillId="6" borderId="70" xfId="0" applyNumberFormat="1" applyFont="1" applyFill="1" applyBorder="1" applyAlignment="1">
      <alignment horizontal="right"/>
    </xf>
    <xf numFmtId="3" fontId="2" fillId="6" borderId="71" xfId="0" applyNumberFormat="1" applyFont="1" applyFill="1" applyBorder="1" applyAlignment="1">
      <alignment horizontal="right"/>
    </xf>
    <xf numFmtId="0" fontId="4" fillId="6" borderId="26" xfId="0" applyFont="1" applyFill="1" applyBorder="1"/>
    <xf numFmtId="3" fontId="1" fillId="19" borderId="68" xfId="0" applyNumberFormat="1" applyFont="1" applyFill="1" applyBorder="1"/>
    <xf numFmtId="3" fontId="12" fillId="3" borderId="13" xfId="0" applyNumberFormat="1" applyFont="1" applyFill="1" applyBorder="1" applyAlignment="1">
      <alignment vertical="top" wrapText="1"/>
    </xf>
    <xf numFmtId="3" fontId="12" fillId="6" borderId="16" xfId="0" applyNumberFormat="1" applyFont="1" applyFill="1" applyBorder="1" applyAlignment="1">
      <alignment vertical="top" wrapText="1"/>
    </xf>
    <xf numFmtId="3" fontId="12" fillId="3" borderId="66" xfId="0" applyNumberFormat="1" applyFont="1" applyFill="1" applyBorder="1" applyAlignment="1">
      <alignment vertical="top" wrapText="1"/>
    </xf>
    <xf numFmtId="3" fontId="0" fillId="64" borderId="72" xfId="0" applyNumberFormat="1" applyFill="1" applyBorder="1" applyAlignment="1">
      <alignment vertical="top" wrapText="1"/>
    </xf>
    <xf numFmtId="3" fontId="0" fillId="63" borderId="72" xfId="0" applyNumberFormat="1" applyFill="1" applyBorder="1" applyAlignment="1">
      <alignment vertical="top" wrapText="1"/>
    </xf>
    <xf numFmtId="0" fontId="12" fillId="6" borderId="72" xfId="0" applyFont="1" applyFill="1" applyBorder="1" applyAlignment="1">
      <alignment vertical="top" wrapText="1"/>
    </xf>
    <xf numFmtId="3" fontId="52" fillId="3" borderId="73" xfId="0" applyNumberFormat="1" applyFont="1" applyFill="1" applyBorder="1" applyAlignment="1">
      <alignment vertical="top" wrapText="1"/>
    </xf>
    <xf numFmtId="2" fontId="12" fillId="6" borderId="5" xfId="0" applyNumberFormat="1" applyFont="1" applyFill="1" applyBorder="1" applyAlignment="1">
      <alignment wrapText="1"/>
    </xf>
    <xf numFmtId="3" fontId="0" fillId="63" borderId="75" xfId="0" applyNumberFormat="1" applyFill="1" applyBorder="1" applyAlignment="1">
      <alignment vertical="top" wrapText="1"/>
    </xf>
    <xf numFmtId="3" fontId="0" fillId="64" borderId="75" xfId="0" applyNumberFormat="1" applyFill="1" applyBorder="1" applyAlignment="1">
      <alignment vertical="top" wrapText="1"/>
    </xf>
    <xf numFmtId="3" fontId="12" fillId="3" borderId="74" xfId="0" applyNumberFormat="1" applyFont="1" applyFill="1" applyBorder="1" applyAlignment="1">
      <alignment vertical="top" wrapText="1"/>
    </xf>
    <xf numFmtId="0" fontId="0" fillId="63" borderId="75" xfId="0" applyFill="1" applyBorder="1" applyAlignment="1">
      <alignment vertical="top" wrapText="1"/>
    </xf>
    <xf numFmtId="3" fontId="52" fillId="6" borderId="74" xfId="0" applyNumberFormat="1" applyFont="1" applyFill="1" applyBorder="1" applyAlignment="1">
      <alignment vertical="top" wrapText="1"/>
    </xf>
    <xf numFmtId="3" fontId="6" fillId="6" borderId="5" xfId="0" applyNumberFormat="1" applyFont="1" applyFill="1" applyBorder="1" applyAlignment="1">
      <alignment vertical="top" wrapText="1"/>
    </xf>
    <xf numFmtId="3" fontId="52" fillId="3" borderId="12" xfId="0" applyNumberFormat="1" applyFont="1" applyFill="1" applyBorder="1" applyAlignment="1">
      <alignment vertical="top" wrapText="1"/>
    </xf>
    <xf numFmtId="0" fontId="52" fillId="3" borderId="65" xfId="0" applyFont="1" applyFill="1" applyBorder="1" applyAlignment="1">
      <alignment vertical="top" wrapText="1"/>
    </xf>
    <xf numFmtId="0" fontId="52" fillId="6" borderId="74" xfId="0" applyFont="1" applyFill="1" applyBorder="1" applyAlignment="1">
      <alignment vertical="top" wrapText="1"/>
    </xf>
    <xf numFmtId="3" fontId="52" fillId="3" borderId="74" xfId="0" applyNumberFormat="1" applyFont="1" applyFill="1" applyBorder="1" applyAlignment="1">
      <alignment vertical="top" wrapText="1"/>
    </xf>
    <xf numFmtId="3" fontId="52" fillId="6" borderId="12" xfId="0" applyNumberFormat="1" applyFont="1" applyFill="1" applyBorder="1" applyAlignment="1">
      <alignment vertical="top" wrapText="1"/>
    </xf>
    <xf numFmtId="3" fontId="52" fillId="3" borderId="65" xfId="0" applyNumberFormat="1" applyFont="1" applyFill="1" applyBorder="1" applyAlignment="1">
      <alignment vertical="top" wrapText="1"/>
    </xf>
    <xf numFmtId="3" fontId="52" fillId="3" borderId="11" xfId="0" applyNumberFormat="1" applyFont="1" applyFill="1" applyBorder="1" applyAlignment="1">
      <alignment vertical="top" wrapText="1"/>
    </xf>
    <xf numFmtId="3" fontId="52" fillId="3" borderId="76" xfId="0" applyNumberFormat="1" applyFont="1" applyFill="1" applyBorder="1" applyAlignment="1">
      <alignment vertical="top" wrapText="1"/>
    </xf>
    <xf numFmtId="0" fontId="4" fillId="6" borderId="74" xfId="0" applyFont="1" applyFill="1" applyBorder="1"/>
    <xf numFmtId="3" fontId="12" fillId="6" borderId="74" xfId="0" applyNumberFormat="1" applyFont="1" applyFill="1" applyBorder="1" applyAlignment="1">
      <alignment vertical="top" wrapText="1"/>
    </xf>
    <xf numFmtId="3" fontId="4" fillId="2" borderId="10" xfId="0" applyNumberFormat="1" applyFont="1" applyFill="1" applyBorder="1"/>
    <xf numFmtId="3" fontId="23" fillId="19" borderId="77" xfId="0" applyNumberFormat="1" applyFont="1" applyFill="1" applyBorder="1"/>
    <xf numFmtId="0" fontId="3" fillId="2" borderId="69" xfId="0" applyFont="1" applyFill="1" applyBorder="1" applyAlignment="1">
      <alignment horizontal="right"/>
    </xf>
    <xf numFmtId="2" fontId="3" fillId="2" borderId="69" xfId="0" applyNumberFormat="1" applyFont="1" applyFill="1" applyBorder="1" applyAlignment="1">
      <alignment horizontal="right"/>
    </xf>
    <xf numFmtId="3" fontId="4" fillId="2" borderId="26" xfId="0" applyNumberFormat="1" applyFont="1" applyFill="1" applyBorder="1"/>
    <xf numFmtId="3" fontId="23" fillId="19" borderId="78" xfId="0" applyNumberFormat="1" applyFont="1" applyFill="1" applyBorder="1"/>
    <xf numFmtId="0" fontId="4" fillId="2" borderId="10" xfId="0" applyFont="1" applyFill="1" applyBorder="1"/>
    <xf numFmtId="0" fontId="0" fillId="2" borderId="10" xfId="0" applyFill="1" applyBorder="1"/>
    <xf numFmtId="3" fontId="23" fillId="19" borderId="79" xfId="0" applyNumberFormat="1" applyFont="1" applyFill="1" applyBorder="1"/>
    <xf numFmtId="3" fontId="2" fillId="6" borderId="10" xfId="0" applyNumberFormat="1" applyFont="1" applyFill="1" applyBorder="1" applyAlignment="1">
      <alignment horizontal="right"/>
    </xf>
    <xf numFmtId="2" fontId="3" fillId="6" borderId="69" xfId="0" applyNumberFormat="1" applyFont="1" applyFill="1" applyBorder="1" applyAlignment="1">
      <alignment horizontal="right"/>
    </xf>
    <xf numFmtId="3" fontId="2" fillId="18" borderId="16" xfId="0" applyNumberFormat="1" applyFont="1" applyFill="1" applyBorder="1" applyAlignment="1">
      <alignment horizontal="right"/>
    </xf>
    <xf numFmtId="3" fontId="2" fillId="18" borderId="10" xfId="0" applyNumberFormat="1" applyFont="1" applyFill="1" applyBorder="1" applyAlignment="1">
      <alignment horizontal="right"/>
    </xf>
    <xf numFmtId="3" fontId="2" fillId="18" borderId="58" xfId="0" applyNumberFormat="1" applyFont="1" applyFill="1" applyBorder="1" applyAlignment="1">
      <alignment horizontal="right"/>
    </xf>
    <xf numFmtId="3" fontId="2" fillId="6" borderId="16" xfId="0" applyNumberFormat="1" applyFont="1" applyFill="1" applyBorder="1" applyAlignment="1">
      <alignment horizontal="right"/>
    </xf>
    <xf numFmtId="3" fontId="2" fillId="18" borderId="70" xfId="0" applyNumberFormat="1" applyFont="1" applyFill="1" applyBorder="1" applyAlignment="1">
      <alignment horizontal="right"/>
    </xf>
    <xf numFmtId="3" fontId="2" fillId="18" borderId="26" xfId="0" applyNumberFormat="1" applyFont="1" applyFill="1" applyBorder="1" applyAlignment="1">
      <alignment horizontal="right"/>
    </xf>
    <xf numFmtId="3" fontId="2" fillId="18" borderId="71" xfId="0" applyNumberFormat="1" applyFont="1" applyFill="1" applyBorder="1" applyAlignment="1">
      <alignment horizontal="right"/>
    </xf>
    <xf numFmtId="3" fontId="23" fillId="19" borderId="78" xfId="0" applyNumberFormat="1" applyFont="1" applyFill="1" applyBorder="1" applyAlignment="1">
      <alignment horizontal="right"/>
    </xf>
    <xf numFmtId="0" fontId="52" fillId="18" borderId="10" xfId="0" applyFont="1" applyFill="1" applyBorder="1" applyAlignment="1">
      <alignment vertical="top" wrapText="1"/>
    </xf>
    <xf numFmtId="3" fontId="52" fillId="18" borderId="10" xfId="0" applyNumberFormat="1" applyFont="1" applyFill="1" applyBorder="1" applyAlignment="1">
      <alignment vertical="top" wrapText="1"/>
    </xf>
    <xf numFmtId="0" fontId="4" fillId="18" borderId="10" xfId="0" applyFont="1" applyFill="1" applyBorder="1"/>
    <xf numFmtId="3" fontId="0" fillId="63" borderId="10" xfId="0" applyNumberFormat="1" applyFill="1" applyBorder="1" applyAlignment="1">
      <alignment vertical="top" wrapText="1"/>
    </xf>
    <xf numFmtId="3" fontId="52" fillId="3" borderId="16" xfId="0" applyNumberFormat="1" applyFont="1" applyFill="1" applyBorder="1" applyAlignment="1">
      <alignment vertical="top" wrapText="1"/>
    </xf>
    <xf numFmtId="0" fontId="4" fillId="7" borderId="10" xfId="0" applyFont="1" applyFill="1" applyBorder="1"/>
    <xf numFmtId="0" fontId="3" fillId="7" borderId="69" xfId="0" applyFont="1" applyFill="1" applyBorder="1" applyAlignment="1">
      <alignment horizontal="right"/>
    </xf>
    <xf numFmtId="3" fontId="2" fillId="7" borderId="26" xfId="0" applyNumberFormat="1" applyFont="1" applyFill="1" applyBorder="1" applyAlignment="1">
      <alignment horizontal="right" wrapText="1"/>
    </xf>
    <xf numFmtId="3" fontId="3" fillId="19" borderId="79" xfId="0" applyNumberFormat="1" applyFont="1" applyFill="1" applyBorder="1" applyAlignment="1">
      <alignment horizontal="right" wrapText="1"/>
    </xf>
    <xf numFmtId="3" fontId="2" fillId="7" borderId="10" xfId="0" applyNumberFormat="1" applyFont="1" applyFill="1" applyBorder="1" applyAlignment="1">
      <alignment horizontal="right" wrapText="1"/>
    </xf>
    <xf numFmtId="3" fontId="3" fillId="19" borderId="77" xfId="0" applyNumberFormat="1" applyFont="1" applyFill="1" applyBorder="1" applyAlignment="1">
      <alignment horizontal="right" wrapText="1"/>
    </xf>
    <xf numFmtId="4" fontId="3" fillId="7" borderId="69" xfId="0" applyNumberFormat="1" applyFont="1" applyFill="1" applyBorder="1" applyAlignment="1">
      <alignment horizontal="right"/>
    </xf>
    <xf numFmtId="3" fontId="4" fillId="17" borderId="10" xfId="0" applyNumberFormat="1" applyFont="1" applyFill="1" applyBorder="1"/>
    <xf numFmtId="0" fontId="3" fillId="17" borderId="69" xfId="0" applyFont="1" applyFill="1" applyBorder="1" applyAlignment="1">
      <alignment horizontal="right"/>
    </xf>
    <xf numFmtId="2" fontId="3" fillId="17" borderId="69" xfId="0" applyNumberFormat="1" applyFont="1" applyFill="1" applyBorder="1" applyAlignment="1">
      <alignment horizontal="right"/>
    </xf>
    <xf numFmtId="3" fontId="4" fillId="17" borderId="69" xfId="0" applyNumberFormat="1" applyFont="1" applyFill="1" applyBorder="1"/>
    <xf numFmtId="0" fontId="0" fillId="17" borderId="10" xfId="0" applyFill="1" applyBorder="1"/>
    <xf numFmtId="0" fontId="4" fillId="17" borderId="10" xfId="0" applyFont="1" applyFill="1" applyBorder="1"/>
    <xf numFmtId="3" fontId="4" fillId="17" borderId="26" xfId="0" applyNumberFormat="1" applyFont="1" applyFill="1" applyBorder="1"/>
    <xf numFmtId="0" fontId="3" fillId="4" borderId="69" xfId="0" applyFont="1" applyFill="1" applyBorder="1" applyAlignment="1">
      <alignment horizontal="right"/>
    </xf>
    <xf numFmtId="3" fontId="4" fillId="4" borderId="26" xfId="0" applyNumberFormat="1" applyFont="1" applyFill="1" applyBorder="1"/>
    <xf numFmtId="3" fontId="4" fillId="4" borderId="10" xfId="0" applyNumberFormat="1" applyFont="1" applyFill="1" applyBorder="1"/>
    <xf numFmtId="2" fontId="3" fillId="4" borderId="69" xfId="0" applyNumberFormat="1" applyFont="1" applyFill="1" applyBorder="1" applyAlignment="1">
      <alignment horizontal="right"/>
    </xf>
    <xf numFmtId="3" fontId="4" fillId="4" borderId="69" xfId="0" applyNumberFormat="1" applyFont="1" applyFill="1" applyBorder="1"/>
    <xf numFmtId="0" fontId="4" fillId="5" borderId="10" xfId="0" applyFont="1" applyFill="1" applyBorder="1"/>
    <xf numFmtId="3" fontId="2" fillId="5" borderId="10" xfId="10" applyNumberFormat="1" applyFont="1" applyFill="1" applyBorder="1"/>
    <xf numFmtId="3" fontId="4" fillId="62" borderId="10" xfId="10" applyNumberFormat="1" applyFont="1" applyFill="1" applyBorder="1"/>
    <xf numFmtId="0" fontId="3" fillId="5" borderId="69" xfId="0" applyFont="1" applyFill="1" applyBorder="1" applyAlignment="1">
      <alignment horizontal="right"/>
    </xf>
    <xf numFmtId="3" fontId="4" fillId="5" borderId="26" xfId="0" applyNumberFormat="1" applyFont="1" applyFill="1" applyBorder="1"/>
    <xf numFmtId="3" fontId="4" fillId="5" borderId="10" xfId="0" applyNumberFormat="1" applyFont="1" applyFill="1" applyBorder="1"/>
    <xf numFmtId="2" fontId="3" fillId="0" borderId="69" xfId="0" applyNumberFormat="1" applyFont="1" applyFill="1" applyBorder="1" applyAlignment="1">
      <alignment horizontal="right"/>
    </xf>
    <xf numFmtId="3" fontId="4" fillId="0" borderId="69" xfId="0" applyNumberFormat="1" applyFont="1" applyFill="1" applyBorder="1"/>
    <xf numFmtId="0" fontId="2" fillId="67" borderId="3" xfId="0" applyFont="1" applyFill="1" applyBorder="1" applyAlignment="1">
      <alignment vertical="center"/>
    </xf>
    <xf numFmtId="1" fontId="49" fillId="59" borderId="3" xfId="0" applyNumberFormat="1" applyFont="1" applyFill="1" applyBorder="1" applyAlignment="1" applyProtection="1">
      <alignment vertical="center" wrapText="1"/>
    </xf>
    <xf numFmtId="3" fontId="49" fillId="59" borderId="3" xfId="0" applyNumberFormat="1" applyFont="1" applyFill="1" applyBorder="1" applyAlignment="1" applyProtection="1">
      <alignment vertical="center" wrapText="1"/>
    </xf>
    <xf numFmtId="3" fontId="6" fillId="59" borderId="3" xfId="0" applyNumberFormat="1" applyFont="1" applyFill="1" applyBorder="1" applyAlignment="1">
      <alignment vertical="center"/>
    </xf>
    <xf numFmtId="3" fontId="6" fillId="59" borderId="10" xfId="0" applyNumberFormat="1" applyFont="1" applyFill="1" applyBorder="1" applyAlignment="1">
      <alignment vertical="center"/>
    </xf>
    <xf numFmtId="1" fontId="2" fillId="59" borderId="3" xfId="0" applyNumberFormat="1" applyFont="1" applyFill="1" applyBorder="1" applyAlignment="1">
      <alignment vertical="center"/>
    </xf>
    <xf numFmtId="0" fontId="2" fillId="59" borderId="3" xfId="0" applyNumberFormat="1" applyFont="1" applyFill="1" applyBorder="1" applyAlignment="1">
      <alignment vertical="center"/>
    </xf>
    <xf numFmtId="1" fontId="6" fillId="59" borderId="3" xfId="0" applyNumberFormat="1" applyFont="1" applyFill="1" applyBorder="1" applyAlignment="1">
      <alignment vertical="center"/>
    </xf>
    <xf numFmtId="0" fontId="49" fillId="59" borderId="3" xfId="0" applyNumberFormat="1" applyFont="1" applyFill="1" applyBorder="1" applyAlignment="1" applyProtection="1">
      <alignment vertical="center" wrapText="1"/>
    </xf>
    <xf numFmtId="1" fontId="16" fillId="59" borderId="3" xfId="0" applyNumberFormat="1" applyFont="1" applyFill="1" applyBorder="1" applyAlignment="1">
      <alignment vertical="center"/>
    </xf>
    <xf numFmtId="1" fontId="11" fillId="59" borderId="3" xfId="0" applyNumberFormat="1" applyFont="1" applyFill="1" applyBorder="1" applyAlignment="1" applyProtection="1">
      <alignment vertical="center" wrapText="1"/>
    </xf>
    <xf numFmtId="0" fontId="11" fillId="59" borderId="3" xfId="0" applyNumberFormat="1" applyFont="1" applyFill="1" applyBorder="1" applyAlignment="1" applyProtection="1">
      <alignment vertical="center" wrapText="1"/>
    </xf>
    <xf numFmtId="0" fontId="0" fillId="59" borderId="3" xfId="0" applyNumberFormat="1" applyFill="1" applyBorder="1" applyAlignment="1">
      <alignment vertical="center"/>
    </xf>
    <xf numFmtId="0" fontId="0" fillId="59" borderId="10" xfId="0" applyNumberFormat="1" applyFill="1" applyBorder="1" applyAlignment="1">
      <alignment vertical="center"/>
    </xf>
    <xf numFmtId="0" fontId="11" fillId="59" borderId="10" xfId="0" applyNumberFormat="1" applyFont="1" applyFill="1" applyBorder="1" applyAlignment="1" applyProtection="1">
      <alignment vertical="center" wrapText="1"/>
    </xf>
    <xf numFmtId="1" fontId="9" fillId="59" borderId="3" xfId="0" applyNumberFormat="1" applyFont="1" applyFill="1" applyBorder="1" applyAlignment="1" applyProtection="1">
      <alignment horizontal="right" vertical="center" wrapText="1"/>
    </xf>
    <xf numFmtId="0" fontId="9" fillId="59" borderId="3" xfId="0" applyNumberFormat="1" applyFont="1" applyFill="1" applyBorder="1" applyAlignment="1" applyProtection="1">
      <alignment horizontal="right" vertical="center" wrapText="1"/>
    </xf>
    <xf numFmtId="0" fontId="0" fillId="59" borderId="3" xfId="0" applyFill="1" applyBorder="1" applyAlignment="1">
      <alignment vertical="center"/>
    </xf>
    <xf numFmtId="0" fontId="12" fillId="4" borderId="5" xfId="0" applyFont="1" applyFill="1" applyBorder="1" applyAlignment="1">
      <alignment vertical="top" wrapText="1"/>
    </xf>
    <xf numFmtId="0" fontId="12" fillId="4" borderId="5" xfId="0" applyFont="1" applyFill="1" applyBorder="1" applyAlignment="1">
      <alignment horizontal="right" vertical="top" wrapText="1"/>
    </xf>
    <xf numFmtId="0" fontId="12" fillId="4" borderId="6" xfId="0" applyFont="1" applyFill="1" applyBorder="1" applyAlignment="1">
      <alignment vertical="top" wrapText="1"/>
    </xf>
    <xf numFmtId="0" fontId="2" fillId="4" borderId="10" xfId="0" applyFont="1" applyFill="1" applyBorder="1" applyAlignment="1">
      <alignment horizontal="right"/>
    </xf>
    <xf numFmtId="3" fontId="12" fillId="4" borderId="7" xfId="0" applyNumberFormat="1" applyFont="1" applyFill="1" applyBorder="1" applyAlignment="1">
      <alignment vertical="top" wrapText="1"/>
    </xf>
    <xf numFmtId="3" fontId="12" fillId="4" borderId="5" xfId="0" applyNumberFormat="1" applyFont="1" applyFill="1" applyBorder="1" applyAlignment="1">
      <alignment vertical="top" wrapText="1"/>
    </xf>
    <xf numFmtId="3" fontId="52" fillId="4" borderId="6" xfId="0" applyNumberFormat="1" applyFont="1" applyFill="1" applyBorder="1" applyAlignment="1">
      <alignment vertical="top" wrapText="1"/>
    </xf>
    <xf numFmtId="3" fontId="4" fillId="4" borderId="10" xfId="0" applyNumberFormat="1" applyFont="1" applyFill="1" applyBorder="1" applyAlignment="1">
      <alignment vertical="top" wrapText="1"/>
    </xf>
    <xf numFmtId="3" fontId="2" fillId="4" borderId="26" xfId="0" applyNumberFormat="1" applyFont="1" applyFill="1" applyBorder="1" applyAlignment="1">
      <alignment horizontal="right"/>
    </xf>
    <xf numFmtId="0" fontId="96" fillId="0" borderId="0" xfId="0" applyFont="1"/>
    <xf numFmtId="0" fontId="1" fillId="0" borderId="39" xfId="0" applyFont="1" applyBorder="1" applyAlignment="1">
      <alignment horizontal="center" vertical="center"/>
    </xf>
    <xf numFmtId="0" fontId="1" fillId="0" borderId="80" xfId="0" applyFont="1" applyBorder="1" applyAlignment="1">
      <alignment horizontal="center" vertical="center"/>
    </xf>
    <xf numFmtId="0" fontId="63" fillId="0" borderId="81" xfId="0" applyFont="1" applyBorder="1" applyAlignment="1">
      <alignment horizontal="center" vertical="center" wrapText="1"/>
    </xf>
    <xf numFmtId="0" fontId="0" fillId="0" borderId="82" xfId="0" applyBorder="1"/>
    <xf numFmtId="0" fontId="0" fillId="0" borderId="24" xfId="0" applyBorder="1" applyAlignment="1">
      <alignment horizontal="center"/>
    </xf>
    <xf numFmtId="0" fontId="6" fillId="0" borderId="3" xfId="0" applyFont="1" applyBorder="1" applyAlignment="1">
      <alignment horizontal="center" wrapText="1"/>
    </xf>
    <xf numFmtId="0" fontId="6" fillId="0" borderId="3" xfId="0" applyFont="1" applyBorder="1" applyAlignment="1">
      <alignment horizontal="center"/>
    </xf>
    <xf numFmtId="3" fontId="0" fillId="0" borderId="3" xfId="0" applyNumberFormat="1" applyBorder="1"/>
    <xf numFmtId="3" fontId="0" fillId="0" borderId="83" xfId="0" applyNumberFormat="1" applyBorder="1"/>
    <xf numFmtId="0" fontId="0" fillId="0" borderId="84" xfId="0" applyBorder="1"/>
    <xf numFmtId="0" fontId="0" fillId="0" borderId="26" xfId="0" applyBorder="1" applyAlignment="1">
      <alignment horizontal="center"/>
    </xf>
    <xf numFmtId="0" fontId="43" fillId="0" borderId="84" xfId="0" applyFont="1" applyBorder="1"/>
    <xf numFmtId="0" fontId="6" fillId="0" borderId="3" xfId="0" quotePrefix="1" applyFont="1" applyBorder="1" applyAlignment="1">
      <alignment horizontal="center"/>
    </xf>
    <xf numFmtId="3" fontId="0" fillId="0" borderId="27" xfId="0" applyNumberFormat="1" applyBorder="1"/>
    <xf numFmtId="0" fontId="0" fillId="0" borderId="84" xfId="0" applyFill="1" applyBorder="1"/>
    <xf numFmtId="0" fontId="6" fillId="0" borderId="84" xfId="0" applyFont="1" applyBorder="1"/>
    <xf numFmtId="0" fontId="43" fillId="0" borderId="26" xfId="0" applyFont="1" applyBorder="1"/>
    <xf numFmtId="0" fontId="0" fillId="0" borderId="26" xfId="0" applyBorder="1"/>
    <xf numFmtId="3" fontId="0" fillId="0" borderId="3" xfId="0" applyNumberFormat="1" applyFill="1" applyBorder="1"/>
    <xf numFmtId="0" fontId="0" fillId="0" borderId="26" xfId="0" applyFill="1" applyBorder="1"/>
    <xf numFmtId="0" fontId="0" fillId="0" borderId="26" xfId="0" applyBorder="1" applyAlignment="1">
      <alignment horizontal="left"/>
    </xf>
    <xf numFmtId="0" fontId="0" fillId="0" borderId="28" xfId="0" applyBorder="1"/>
    <xf numFmtId="0" fontId="0" fillId="0" borderId="28" xfId="0" applyBorder="1" applyAlignment="1">
      <alignment horizontal="center"/>
    </xf>
    <xf numFmtId="0" fontId="6" fillId="0" borderId="86" xfId="0" applyFont="1" applyBorder="1" applyAlignment="1">
      <alignment horizontal="center"/>
    </xf>
    <xf numFmtId="3" fontId="0" fillId="0" borderId="86" xfId="0" applyNumberFormat="1" applyBorder="1"/>
    <xf numFmtId="3" fontId="0" fillId="0" borderId="29" xfId="0" applyNumberFormat="1" applyBorder="1"/>
    <xf numFmtId="0" fontId="1" fillId="0" borderId="80" xfId="0" applyFont="1" applyFill="1" applyBorder="1"/>
    <xf numFmtId="0" fontId="0" fillId="0" borderId="33" xfId="0" applyBorder="1"/>
    <xf numFmtId="0" fontId="0" fillId="0" borderId="87" xfId="0" applyBorder="1"/>
    <xf numFmtId="3" fontId="1" fillId="0" borderId="88" xfId="0" applyNumberFormat="1" applyFont="1" applyBorder="1"/>
    <xf numFmtId="3" fontId="1" fillId="0" borderId="25" xfId="0" applyNumberFormat="1" applyFont="1" applyBorder="1"/>
    <xf numFmtId="0" fontId="0" fillId="0" borderId="26" xfId="0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3" fontId="0" fillId="0" borderId="27" xfId="0" applyNumberFormat="1" applyFill="1" applyBorder="1"/>
    <xf numFmtId="0" fontId="43" fillId="0" borderId="84" xfId="0" applyFont="1" applyFill="1" applyBorder="1"/>
    <xf numFmtId="0" fontId="6" fillId="0" borderId="3" xfId="0" applyFont="1" applyFill="1" applyBorder="1" applyAlignment="1">
      <alignment horizontal="center" wrapText="1"/>
    </xf>
    <xf numFmtId="0" fontId="43" fillId="0" borderId="85" xfId="0" applyFont="1" applyFill="1" applyBorder="1"/>
    <xf numFmtId="0" fontId="6" fillId="0" borderId="3" xfId="0" quotePrefix="1" applyFont="1" applyFill="1" applyBorder="1" applyAlignment="1">
      <alignment horizontal="center" wrapText="1"/>
    </xf>
    <xf numFmtId="0" fontId="43" fillId="0" borderId="26" xfId="0" applyFont="1" applyFill="1" applyBorder="1"/>
    <xf numFmtId="3" fontId="0" fillId="0" borderId="26" xfId="0" applyNumberFormat="1" applyFill="1" applyBorder="1"/>
    <xf numFmtId="0" fontId="12" fillId="3" borderId="5" xfId="0" applyFont="1" applyFill="1" applyBorder="1" applyAlignment="1">
      <alignment vertical="center" wrapText="1"/>
    </xf>
    <xf numFmtId="0" fontId="12" fillId="3" borderId="5" xfId="0" applyFont="1" applyFill="1" applyBorder="1" applyAlignment="1">
      <alignment vertical="center"/>
    </xf>
    <xf numFmtId="0" fontId="12" fillId="3" borderId="5" xfId="0" applyFont="1" applyFill="1" applyBorder="1" applyAlignment="1">
      <alignment horizontal="right" vertical="center" wrapText="1"/>
    </xf>
    <xf numFmtId="0" fontId="12" fillId="3" borderId="6" xfId="0" applyFont="1" applyFill="1" applyBorder="1" applyAlignment="1">
      <alignment vertical="center" wrapText="1"/>
    </xf>
    <xf numFmtId="0" fontId="2" fillId="6" borderId="10" xfId="0" applyFont="1" applyFill="1" applyBorder="1" applyAlignment="1">
      <alignment horizontal="right" vertical="center"/>
    </xf>
    <xf numFmtId="0" fontId="2" fillId="8" borderId="0" xfId="0" applyFont="1" applyFill="1"/>
    <xf numFmtId="0" fontId="2" fillId="8" borderId="0" xfId="92" applyFont="1" applyFill="1"/>
    <xf numFmtId="0" fontId="6" fillId="8" borderId="0" xfId="0" applyFont="1" applyFill="1"/>
    <xf numFmtId="167" fontId="41" fillId="8" borderId="3" xfId="10" applyNumberFormat="1" applyFont="1" applyFill="1" applyBorder="1"/>
    <xf numFmtId="0" fontId="0" fillId="8" borderId="3" xfId="0" applyFill="1" applyBorder="1"/>
    <xf numFmtId="167" fontId="41" fillId="8" borderId="10" xfId="10" applyNumberFormat="1" applyFont="1" applyFill="1" applyBorder="1"/>
    <xf numFmtId="0" fontId="0" fillId="8" borderId="3" xfId="0" applyFont="1" applyFill="1" applyBorder="1"/>
    <xf numFmtId="3" fontId="0" fillId="8" borderId="3" xfId="0" applyNumberFormat="1" applyFill="1" applyBorder="1"/>
    <xf numFmtId="0" fontId="98" fillId="0" borderId="0" xfId="0" applyFont="1"/>
    <xf numFmtId="0" fontId="99" fillId="0" borderId="0" xfId="0" applyFont="1"/>
    <xf numFmtId="167" fontId="1" fillId="0" borderId="0" xfId="0" applyNumberFormat="1" applyFont="1" applyFill="1"/>
    <xf numFmtId="0" fontId="55" fillId="0" borderId="0" xfId="0" applyFont="1" applyFill="1" applyBorder="1" applyAlignment="1">
      <alignment horizontal="center" vertical="center"/>
    </xf>
    <xf numFmtId="9" fontId="3" fillId="0" borderId="0" xfId="12" applyNumberFormat="1" applyFont="1" applyFill="1" applyBorder="1" applyAlignment="1">
      <alignment horizontal="center"/>
    </xf>
    <xf numFmtId="9" fontId="35" fillId="0" borderId="0" xfId="12" applyNumberFormat="1" applyFont="1" applyFill="1" applyBorder="1" applyAlignment="1">
      <alignment horizontal="center" vertical="center"/>
    </xf>
    <xf numFmtId="167" fontId="0" fillId="5" borderId="3" xfId="10" applyNumberFormat="1" applyFont="1" applyFill="1" applyBorder="1"/>
    <xf numFmtId="170" fontId="6" fillId="5" borderId="3" xfId="10" applyNumberFormat="1" applyFont="1" applyFill="1" applyBorder="1" applyAlignment="1">
      <alignment horizontal="right"/>
    </xf>
    <xf numFmtId="167" fontId="2" fillId="5" borderId="3" xfId="10" applyNumberFormat="1" applyFont="1" applyFill="1" applyBorder="1"/>
    <xf numFmtId="169" fontId="1" fillId="5" borderId="3" xfId="10" applyNumberFormat="1" applyFont="1" applyFill="1" applyBorder="1"/>
    <xf numFmtId="167" fontId="6" fillId="5" borderId="3" xfId="10" applyNumberFormat="1" applyFont="1" applyFill="1" applyBorder="1" applyAlignment="1">
      <alignment horizontal="right"/>
    </xf>
    <xf numFmtId="0" fontId="1" fillId="0" borderId="88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 wrapText="1"/>
    </xf>
    <xf numFmtId="0" fontId="0" fillId="0" borderId="27" xfId="0" applyBorder="1"/>
    <xf numFmtId="3" fontId="0" fillId="0" borderId="0" xfId="0" applyNumberFormat="1" applyBorder="1"/>
    <xf numFmtId="1" fontId="0" fillId="22" borderId="0" xfId="0" applyNumberFormat="1" applyFill="1"/>
    <xf numFmtId="3" fontId="52" fillId="3" borderId="73" xfId="0" applyNumberFormat="1" applyFont="1" applyFill="1" applyBorder="1" applyAlignment="1">
      <alignment wrapText="1"/>
    </xf>
    <xf numFmtId="3" fontId="4" fillId="0" borderId="64" xfId="0" applyNumberFormat="1" applyFont="1" applyBorder="1"/>
    <xf numFmtId="2" fontId="23" fillId="0" borderId="0" xfId="0" applyNumberFormat="1" applyFont="1"/>
    <xf numFmtId="0" fontId="1" fillId="0" borderId="16" xfId="0" applyFont="1" applyBorder="1"/>
    <xf numFmtId="0" fontId="0" fillId="0" borderId="45" xfId="0" applyBorder="1"/>
    <xf numFmtId="0" fontId="1" fillId="0" borderId="45" xfId="0" applyFont="1" applyBorder="1"/>
    <xf numFmtId="164" fontId="0" fillId="0" borderId="45" xfId="0" applyNumberFormat="1" applyBorder="1"/>
    <xf numFmtId="0" fontId="0" fillId="0" borderId="89" xfId="0" applyBorder="1"/>
    <xf numFmtId="0" fontId="1" fillId="0" borderId="58" xfId="0" applyFont="1" applyBorder="1"/>
    <xf numFmtId="0" fontId="1" fillId="0" borderId="0" xfId="0" applyFont="1" applyBorder="1"/>
    <xf numFmtId="0" fontId="1" fillId="0" borderId="4" xfId="0" applyFont="1" applyBorder="1"/>
    <xf numFmtId="0" fontId="1" fillId="0" borderId="58" xfId="0" applyFont="1" applyBorder="1" applyAlignment="1">
      <alignment horizontal="left"/>
    </xf>
    <xf numFmtId="164" fontId="0" fillId="0" borderId="0" xfId="0" applyNumberFormat="1" applyBorder="1"/>
    <xf numFmtId="164" fontId="0" fillId="0" borderId="4" xfId="0" applyNumberFormat="1" applyBorder="1"/>
    <xf numFmtId="0" fontId="1" fillId="0" borderId="8" xfId="0" applyFont="1" applyBorder="1" applyAlignment="1">
      <alignment horizontal="left"/>
    </xf>
    <xf numFmtId="0" fontId="0" fillId="0" borderId="9" xfId="0" applyBorder="1"/>
    <xf numFmtId="164" fontId="0" fillId="0" borderId="9" xfId="0" applyNumberFormat="1" applyBorder="1"/>
    <xf numFmtId="164" fontId="0" fillId="0" borderId="90" xfId="0" applyNumberFormat="1" applyBorder="1"/>
    <xf numFmtId="1" fontId="6" fillId="0" borderId="3" xfId="0" applyNumberFormat="1" applyFont="1" applyFill="1" applyBorder="1"/>
    <xf numFmtId="0" fontId="95" fillId="0" borderId="0" xfId="0" applyFont="1" applyAlignment="1">
      <alignment horizontal="center"/>
    </xf>
    <xf numFmtId="2" fontId="6" fillId="0" borderId="3" xfId="0" applyNumberFormat="1" applyFont="1" applyFill="1" applyBorder="1"/>
    <xf numFmtId="167" fontId="1" fillId="0" borderId="44" xfId="0" applyNumberFormat="1" applyFont="1" applyBorder="1"/>
    <xf numFmtId="0" fontId="23" fillId="0" borderId="0" xfId="0" applyFont="1" applyAlignment="1">
      <alignment horizontal="right"/>
    </xf>
    <xf numFmtId="0" fontId="23" fillId="2" borderId="0" xfId="0" applyFont="1" applyFill="1" applyAlignment="1">
      <alignment horizontal="right"/>
    </xf>
    <xf numFmtId="0" fontId="23" fillId="25" borderId="35" xfId="0" applyFont="1" applyFill="1" applyBorder="1"/>
    <xf numFmtId="0" fontId="4" fillId="25" borderId="26" xfId="0" applyFont="1" applyFill="1" applyBorder="1"/>
    <xf numFmtId="171" fontId="4" fillId="25" borderId="3" xfId="0" applyNumberFormat="1" applyFont="1" applyFill="1" applyBorder="1"/>
    <xf numFmtId="171" fontId="4" fillId="25" borderId="27" xfId="0" applyNumberFormat="1" applyFont="1" applyFill="1" applyBorder="1"/>
    <xf numFmtId="0" fontId="23" fillId="25" borderId="26" xfId="0" applyFont="1" applyFill="1" applyBorder="1"/>
    <xf numFmtId="171" fontId="4" fillId="25" borderId="36" xfId="0" applyNumberFormat="1" applyFont="1" applyFill="1" applyBorder="1"/>
    <xf numFmtId="0" fontId="4" fillId="25" borderId="36" xfId="0" applyFont="1" applyFill="1" applyBorder="1"/>
    <xf numFmtId="171" fontId="4" fillId="25" borderId="91" xfId="0" applyNumberFormat="1" applyFont="1" applyFill="1" applyBorder="1"/>
    <xf numFmtId="0" fontId="23" fillId="25" borderId="93" xfId="0" applyFont="1" applyFill="1" applyBorder="1"/>
    <xf numFmtId="171" fontId="4" fillId="25" borderId="9" xfId="0" applyNumberFormat="1" applyFont="1" applyFill="1" applyBorder="1"/>
    <xf numFmtId="171" fontId="4" fillId="25" borderId="94" xfId="0" applyNumberFormat="1" applyFont="1" applyFill="1" applyBorder="1"/>
    <xf numFmtId="170" fontId="23" fillId="25" borderId="3" xfId="0" applyNumberFormat="1" applyFont="1" applyFill="1" applyBorder="1" applyAlignment="1">
      <alignment horizontal="center"/>
    </xf>
    <xf numFmtId="171" fontId="23" fillId="25" borderId="27" xfId="0" applyNumberFormat="1" applyFont="1" applyFill="1" applyBorder="1" applyAlignment="1">
      <alignment horizontal="center"/>
    </xf>
    <xf numFmtId="0" fontId="23" fillId="25" borderId="79" xfId="0" applyFont="1" applyFill="1" applyBorder="1"/>
    <xf numFmtId="171" fontId="23" fillId="25" borderId="43" xfId="0" applyNumberFormat="1" applyFont="1" applyFill="1" applyBorder="1"/>
    <xf numFmtId="171" fontId="23" fillId="25" borderId="92" xfId="0" applyNumberFormat="1" applyFont="1" applyFill="1" applyBorder="1"/>
    <xf numFmtId="170" fontId="23" fillId="0" borderId="0" xfId="0" applyNumberFormat="1" applyFont="1" applyFill="1" applyBorder="1" applyAlignment="1">
      <alignment horizontal="center"/>
    </xf>
    <xf numFmtId="2" fontId="4" fillId="0" borderId="0" xfId="0" applyNumberFormat="1" applyFont="1"/>
    <xf numFmtId="0" fontId="95" fillId="0" borderId="0" xfId="0" applyFont="1"/>
    <xf numFmtId="0" fontId="95" fillId="0" borderId="0" xfId="0" applyFont="1" applyAlignment="1"/>
    <xf numFmtId="0" fontId="23" fillId="0" borderId="0" xfId="0" applyFont="1" applyFill="1" applyAlignment="1">
      <alignment horizontal="center"/>
    </xf>
    <xf numFmtId="0" fontId="23" fillId="0" borderId="0" xfId="0" applyFont="1" applyAlignment="1">
      <alignment horizontal="center"/>
    </xf>
    <xf numFmtId="167" fontId="4" fillId="0" borderId="64" xfId="10" applyNumberFormat="1" applyFont="1" applyBorder="1"/>
    <xf numFmtId="171" fontId="4" fillId="0" borderId="64" xfId="11" applyNumberFormat="1" applyFont="1" applyBorder="1"/>
    <xf numFmtId="171" fontId="4" fillId="0" borderId="64" xfId="0" applyNumberFormat="1" applyFont="1" applyBorder="1"/>
    <xf numFmtId="169" fontId="23" fillId="0" borderId="0" xfId="10" applyNumberFormat="1" applyFont="1" applyAlignment="1">
      <alignment horizontal="center"/>
    </xf>
    <xf numFmtId="0" fontId="23" fillId="25" borderId="95" xfId="0" applyFont="1" applyFill="1" applyBorder="1"/>
    <xf numFmtId="0" fontId="4" fillId="25" borderId="96" xfId="0" applyFont="1" applyFill="1" applyBorder="1"/>
    <xf numFmtId="0" fontId="4" fillId="25" borderId="97" xfId="0" applyFont="1" applyFill="1" applyBorder="1"/>
    <xf numFmtId="0" fontId="4" fillId="25" borderId="71" xfId="0" applyFont="1" applyFill="1" applyBorder="1" applyAlignment="1">
      <alignment horizontal="center"/>
    </xf>
    <xf numFmtId="0" fontId="4" fillId="25" borderId="60" xfId="0" applyFont="1" applyFill="1" applyBorder="1" applyAlignment="1">
      <alignment horizontal="center"/>
    </xf>
    <xf numFmtId="0" fontId="4" fillId="25" borderId="98" xfId="0" applyFont="1" applyFill="1" applyBorder="1" applyAlignment="1">
      <alignment horizontal="center"/>
    </xf>
    <xf numFmtId="167" fontId="23" fillId="25" borderId="28" xfId="0" applyNumberFormat="1" applyFont="1" applyFill="1" applyBorder="1"/>
    <xf numFmtId="167" fontId="23" fillId="25" borderId="86" xfId="0" applyNumberFormat="1" applyFont="1" applyFill="1" applyBorder="1"/>
    <xf numFmtId="167" fontId="23" fillId="25" borderId="29" xfId="0" applyNumberFormat="1" applyFont="1" applyFill="1" applyBorder="1"/>
    <xf numFmtId="171" fontId="4" fillId="2" borderId="0" xfId="11" applyNumberFormat="1" applyFont="1" applyFill="1"/>
    <xf numFmtId="171" fontId="4" fillId="2" borderId="0" xfId="0" applyNumberFormat="1" applyFont="1" applyFill="1"/>
    <xf numFmtId="171" fontId="4" fillId="17" borderId="0" xfId="11" applyNumberFormat="1" applyFont="1" applyFill="1"/>
    <xf numFmtId="171" fontId="4" fillId="17" borderId="0" xfId="0" applyNumberFormat="1" applyFont="1" applyFill="1"/>
    <xf numFmtId="171" fontId="4" fillId="4" borderId="0" xfId="0" applyNumberFormat="1" applyFont="1" applyFill="1"/>
    <xf numFmtId="0" fontId="95" fillId="0" borderId="0" xfId="0" applyFont="1" applyFill="1" applyAlignment="1"/>
    <xf numFmtId="0" fontId="95" fillId="0" borderId="0" xfId="0" applyFont="1" applyFill="1"/>
    <xf numFmtId="171" fontId="4" fillId="5" borderId="0" xfId="0" applyNumberFormat="1" applyFont="1" applyFill="1"/>
    <xf numFmtId="171" fontId="4" fillId="6" borderId="0" xfId="0" applyNumberFormat="1" applyFont="1" applyFill="1"/>
    <xf numFmtId="1" fontId="23" fillId="6" borderId="0" xfId="0" applyNumberFormat="1" applyFont="1" applyFill="1" applyAlignment="1">
      <alignment horizontal="center"/>
    </xf>
    <xf numFmtId="167" fontId="4" fillId="0" borderId="0" xfId="0" applyNumberFormat="1" applyFont="1"/>
    <xf numFmtId="2" fontId="1" fillId="19" borderId="0" xfId="0" applyNumberFormat="1" applyFont="1" applyFill="1"/>
    <xf numFmtId="171" fontId="4" fillId="25" borderId="86" xfId="11" applyNumberFormat="1" applyFont="1" applyFill="1" applyBorder="1"/>
    <xf numFmtId="171" fontId="4" fillId="25" borderId="29" xfId="11" applyNumberFormat="1" applyFont="1" applyFill="1" applyBorder="1"/>
    <xf numFmtId="0" fontId="23" fillId="25" borderId="81" xfId="0" applyFont="1" applyFill="1" applyBorder="1"/>
    <xf numFmtId="0" fontId="4" fillId="25" borderId="4" xfId="0" applyFont="1" applyFill="1" applyBorder="1" applyAlignment="1">
      <alignment horizontal="center"/>
    </xf>
    <xf numFmtId="171" fontId="4" fillId="25" borderId="100" xfId="11" applyNumberFormat="1" applyFont="1" applyFill="1" applyBorder="1"/>
    <xf numFmtId="0" fontId="0" fillId="25" borderId="99" xfId="0" applyFill="1" applyBorder="1"/>
    <xf numFmtId="0" fontId="4" fillId="25" borderId="28" xfId="0" applyFont="1" applyFill="1" applyBorder="1"/>
    <xf numFmtId="0" fontId="1" fillId="25" borderId="95" xfId="0" applyFont="1" applyFill="1" applyBorder="1"/>
    <xf numFmtId="0" fontId="0" fillId="25" borderId="101" xfId="0" applyFill="1" applyBorder="1" applyAlignment="1">
      <alignment wrapText="1"/>
    </xf>
    <xf numFmtId="171" fontId="4" fillId="25" borderId="102" xfId="11" applyNumberFormat="1" applyFont="1" applyFill="1" applyBorder="1"/>
    <xf numFmtId="171" fontId="4" fillId="25" borderId="103" xfId="11" applyNumberFormat="1" applyFont="1" applyFill="1" applyBorder="1"/>
    <xf numFmtId="171" fontId="4" fillId="25" borderId="104" xfId="11" applyNumberFormat="1" applyFont="1" applyFill="1" applyBorder="1"/>
    <xf numFmtId="0" fontId="4" fillId="25" borderId="105" xfId="0" applyFont="1" applyFill="1" applyBorder="1"/>
    <xf numFmtId="171" fontId="4" fillId="25" borderId="106" xfId="11" applyNumberFormat="1" applyFont="1" applyFill="1" applyBorder="1"/>
    <xf numFmtId="171" fontId="4" fillId="25" borderId="107" xfId="11" applyNumberFormat="1" applyFont="1" applyFill="1" applyBorder="1"/>
    <xf numFmtId="171" fontId="4" fillId="25" borderId="108" xfId="11" applyNumberFormat="1" applyFont="1" applyFill="1" applyBorder="1"/>
    <xf numFmtId="0" fontId="95" fillId="22" borderId="0" xfId="0" applyFont="1" applyFill="1" applyAlignment="1">
      <alignment horizontal="center"/>
    </xf>
    <xf numFmtId="0" fontId="95" fillId="66" borderId="9" xfId="0" applyFont="1" applyFill="1" applyBorder="1" applyAlignment="1">
      <alignment horizontal="center"/>
    </xf>
    <xf numFmtId="0" fontId="95" fillId="0" borderId="0" xfId="0" applyFont="1" applyAlignment="1">
      <alignment horizontal="center"/>
    </xf>
    <xf numFmtId="3" fontId="1" fillId="0" borderId="28" xfId="0" applyNumberFormat="1" applyFont="1" applyBorder="1" applyAlignment="1">
      <alignment horizontal="center"/>
    </xf>
    <xf numFmtId="0" fontId="1" fillId="0" borderId="29" xfId="0" applyFont="1" applyBorder="1" applyAlignment="1">
      <alignment horizontal="center"/>
    </xf>
    <xf numFmtId="0" fontId="3" fillId="5" borderId="9" xfId="0" applyFont="1" applyFill="1" applyBorder="1" applyAlignment="1">
      <alignment horizontal="left"/>
    </xf>
    <xf numFmtId="0" fontId="95" fillId="0" borderId="0" xfId="0" applyFont="1" applyFill="1" applyAlignment="1">
      <alignment horizontal="left"/>
    </xf>
    <xf numFmtId="0" fontId="95" fillId="5" borderId="0" xfId="0" applyFont="1" applyFill="1" applyAlignment="1">
      <alignment horizontal="center"/>
    </xf>
    <xf numFmtId="0" fontId="28" fillId="66" borderId="0" xfId="0" applyFont="1" applyFill="1" applyAlignment="1">
      <alignment horizontal="center"/>
    </xf>
    <xf numFmtId="167" fontId="0" fillId="22" borderId="0" xfId="10" applyNumberFormat="1" applyFon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3" xfId="0" applyBorder="1" applyAlignment="1">
      <alignment horizontal="center"/>
    </xf>
    <xf numFmtId="0" fontId="0" fillId="2" borderId="0" xfId="0" applyFill="1" applyAlignment="1">
      <alignment horizontal="left" wrapText="1"/>
    </xf>
    <xf numFmtId="0" fontId="55" fillId="0" borderId="30" xfId="0" applyFont="1" applyBorder="1" applyAlignment="1">
      <alignment horizontal="center" vertical="center" wrapText="1"/>
    </xf>
    <xf numFmtId="0" fontId="35" fillId="0" borderId="30" xfId="0" applyFont="1" applyBorder="1" applyAlignment="1">
      <alignment horizontal="center" vertical="center" wrapText="1"/>
    </xf>
  </cellXfs>
  <cellStyles count="95">
    <cellStyle name="1000-sep (2 dec) 2" xfId="3"/>
    <cellStyle name="20 % - Farve1" xfId="69" builtinId="30" customBuiltin="1"/>
    <cellStyle name="20 % - Farve2" xfId="73" builtinId="34" customBuiltin="1"/>
    <cellStyle name="20 % - Farve3" xfId="77" builtinId="38" customBuiltin="1"/>
    <cellStyle name="20 % - Farve4" xfId="81" builtinId="42" customBuiltin="1"/>
    <cellStyle name="20 % - Farve5" xfId="85" builtinId="46" customBuiltin="1"/>
    <cellStyle name="20 % - Farve6" xfId="89" builtinId="50" customBuiltin="1"/>
    <cellStyle name="20 % - Markeringsfarve1 2" xfId="32"/>
    <cellStyle name="20 % - Markeringsfarve2 2" xfId="36"/>
    <cellStyle name="20 % - Markeringsfarve3 2" xfId="40"/>
    <cellStyle name="20 % - Markeringsfarve4 2" xfId="44"/>
    <cellStyle name="20 % - Markeringsfarve5 2" xfId="48"/>
    <cellStyle name="20 % - Markeringsfarve6 2" xfId="52"/>
    <cellStyle name="40 % - Farve1" xfId="70" builtinId="31" customBuiltin="1"/>
    <cellStyle name="40 % - Farve2" xfId="74" builtinId="35" customBuiltin="1"/>
    <cellStyle name="40 % - Farve3" xfId="78" builtinId="39" customBuiltin="1"/>
    <cellStyle name="40 % - Farve4" xfId="82" builtinId="43" customBuiltin="1"/>
    <cellStyle name="40 % - Farve5" xfId="86" builtinId="47" customBuiltin="1"/>
    <cellStyle name="40 % - Farve6" xfId="90" builtinId="51" customBuiltin="1"/>
    <cellStyle name="40 % - Markeringsfarve1 2" xfId="33"/>
    <cellStyle name="40 % - Markeringsfarve2 2" xfId="37"/>
    <cellStyle name="40 % - Markeringsfarve3 2" xfId="41"/>
    <cellStyle name="40 % - Markeringsfarve4 2" xfId="45"/>
    <cellStyle name="40 % - Markeringsfarve5 2" xfId="49"/>
    <cellStyle name="40 % - Markeringsfarve6 2" xfId="53"/>
    <cellStyle name="60 % - Farve1" xfId="71" builtinId="32" customBuiltin="1"/>
    <cellStyle name="60 % - Farve2" xfId="75" builtinId="36" customBuiltin="1"/>
    <cellStyle name="60 % - Farve3" xfId="79" builtinId="40" customBuiltin="1"/>
    <cellStyle name="60 % - Farve4" xfId="83" builtinId="44" customBuiltin="1"/>
    <cellStyle name="60 % - Farve5" xfId="87" builtinId="48" customBuiltin="1"/>
    <cellStyle name="60 % - Farve6" xfId="91" builtinId="52" customBuiltin="1"/>
    <cellStyle name="60 % - Markeringsfarve1 2" xfId="34"/>
    <cellStyle name="60 % - Markeringsfarve2 2" xfId="38"/>
    <cellStyle name="60 % - Markeringsfarve3 2" xfId="42"/>
    <cellStyle name="60 % - Markeringsfarve4 2" xfId="46"/>
    <cellStyle name="60 % - Markeringsfarve5 2" xfId="50"/>
    <cellStyle name="60 % - Markeringsfarve6 2" xfId="54"/>
    <cellStyle name="Advarselstekst" xfId="64" builtinId="11" customBuiltin="1"/>
    <cellStyle name="Advarselstekst 2" xfId="27"/>
    <cellStyle name="Bemærk!" xfId="65" builtinId="10" customBuiltin="1"/>
    <cellStyle name="Bemærk! 2" xfId="28"/>
    <cellStyle name="Beregning" xfId="62" builtinId="22" customBuiltin="1"/>
    <cellStyle name="Beregning 2" xfId="24"/>
    <cellStyle name="Farve1" xfId="68" builtinId="29" customBuiltin="1"/>
    <cellStyle name="Farve2" xfId="72" builtinId="33" customBuiltin="1"/>
    <cellStyle name="Farve3" xfId="76" builtinId="37" customBuiltin="1"/>
    <cellStyle name="Farve4" xfId="80" builtinId="41" customBuiltin="1"/>
    <cellStyle name="Farve5" xfId="84" builtinId="45" customBuiltin="1"/>
    <cellStyle name="Farve6" xfId="88" builtinId="49" customBuiltin="1"/>
    <cellStyle name="Forklarende tekst" xfId="66" builtinId="53" customBuiltin="1"/>
    <cellStyle name="Forklarende tekst 2" xfId="29"/>
    <cellStyle name="God" xfId="7" builtinId="26" customBuiltin="1"/>
    <cellStyle name="God 2" xfId="19"/>
    <cellStyle name="Input" xfId="60" builtinId="20" customBuiltin="1"/>
    <cellStyle name="Input 2" xfId="22"/>
    <cellStyle name="Komma" xfId="10" builtinId="3"/>
    <cellStyle name="Kontrollér celle" xfId="9" builtinId="23" customBuiltin="1"/>
    <cellStyle name="Kontroller celle 2" xfId="26"/>
    <cellStyle name="Markeringsfarve1 2" xfId="31"/>
    <cellStyle name="Markeringsfarve2 2" xfId="35"/>
    <cellStyle name="Markeringsfarve3 2" xfId="39"/>
    <cellStyle name="Markeringsfarve4 2" xfId="43"/>
    <cellStyle name="Markeringsfarve5 2" xfId="47"/>
    <cellStyle name="Markeringsfarve6 2" xfId="51"/>
    <cellStyle name="Neutral" xfId="59" builtinId="28" customBuiltin="1"/>
    <cellStyle name="Neutral 2" xfId="21"/>
    <cellStyle name="Normal" xfId="0" builtinId="0"/>
    <cellStyle name="Normal 2" xfId="4"/>
    <cellStyle name="Normal 3" xfId="1"/>
    <cellStyle name="Normal 3 2" xfId="2"/>
    <cellStyle name="Normal 3 2 2" xfId="93"/>
    <cellStyle name="Normal 4" xfId="6"/>
    <cellStyle name="Normal 5" xfId="14"/>
    <cellStyle name="Normal 6" xfId="92"/>
    <cellStyle name="Output" xfId="61" builtinId="21" customBuiltin="1"/>
    <cellStyle name="Output 2" xfId="23"/>
    <cellStyle name="Overskrift 1" xfId="55" builtinId="16" customBuiltin="1"/>
    <cellStyle name="Overskrift 1 2" xfId="15"/>
    <cellStyle name="Overskrift 2" xfId="56" builtinId="17" customBuiltin="1"/>
    <cellStyle name="Overskrift 2 2" xfId="16"/>
    <cellStyle name="Overskrift 3" xfId="57" builtinId="18" customBuiltin="1"/>
    <cellStyle name="Overskrift 3 2" xfId="17"/>
    <cellStyle name="Overskrift 4" xfId="58" builtinId="19" customBuiltin="1"/>
    <cellStyle name="Overskrift 4 2" xfId="18"/>
    <cellStyle name="Procent" xfId="12" builtinId="5"/>
    <cellStyle name="Procent 2" xfId="5"/>
    <cellStyle name="Procent 2 2" xfId="94"/>
    <cellStyle name="Sammenkædet celle" xfId="63" builtinId="24" customBuiltin="1"/>
    <cellStyle name="Sammenkædet celle 2" xfId="25"/>
    <cellStyle name="Titel" xfId="13" builtinId="15" customBuiltin="1"/>
    <cellStyle name="Total" xfId="67" builtinId="25" customBuiltin="1"/>
    <cellStyle name="Total 2" xfId="30"/>
    <cellStyle name="Ugyldig" xfId="8" builtinId="27" customBuiltin="1"/>
    <cellStyle name="Ugyldig 2" xfId="20"/>
    <cellStyle name="Valuta" xfId="11" builtinId="4"/>
  </cellStyles>
  <dxfs count="0"/>
  <tableStyles count="0" defaultTableStyle="TableStyleMedium9" defaultPivotStyle="PivotStyleLight16"/>
  <colors>
    <mruColors>
      <color rgb="FFEAEAEA"/>
      <color rgb="FFFFFFCC"/>
      <color rgb="FFCCCCFF"/>
      <color rgb="FF00FF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Elforbrug  i bygninger (MWh)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'EL 200916'!$F$240:$N$240</c:f>
              <c:numCache>
                <c:formatCode>General</c:formatCod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</c:numCache>
            </c:numRef>
          </c:cat>
          <c:val>
            <c:numRef>
              <c:f>'EL 200916'!$F$241:$N$241</c:f>
              <c:numCache>
                <c:formatCode>_ * #,##0_ ;_ * \-#,##0_ ;_ * "-"??_ ;_ @_ </c:formatCode>
                <c:ptCount val="9"/>
                <c:pt idx="0">
                  <c:v>12888.724</c:v>
                </c:pt>
                <c:pt idx="1">
                  <c:v>12480.768</c:v>
                </c:pt>
                <c:pt idx="2">
                  <c:v>12001.615</c:v>
                </c:pt>
                <c:pt idx="3">
                  <c:v>11754.27</c:v>
                </c:pt>
                <c:pt idx="4">
                  <c:v>11316.661059999999</c:v>
                </c:pt>
                <c:pt idx="5">
                  <c:v>11051.852999999999</c:v>
                </c:pt>
                <c:pt idx="6">
                  <c:v>10732.082</c:v>
                </c:pt>
                <c:pt idx="7">
                  <c:v>10569.71</c:v>
                </c:pt>
                <c:pt idx="8">
                  <c:v>9752.2189999999991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686536"/>
        <c:axId val="259688888"/>
      </c:barChart>
      <c:catAx>
        <c:axId val="259686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9688888"/>
        <c:crosses val="autoZero"/>
        <c:auto val="1"/>
        <c:lblAlgn val="ctr"/>
        <c:lblOffset val="100"/>
        <c:noMultiLvlLbl val="0"/>
      </c:catAx>
      <c:valAx>
        <c:axId val="259688888"/>
        <c:scaling>
          <c:orientation val="minMax"/>
          <c:min val="0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crossAx val="2596865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Korrigeret varmeforbrug (MWh)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</c:spPr>
          <c:invertIfNegative val="0"/>
          <c:cat>
            <c:numRef>
              <c:f>'Varme 201016'!$BA$264:$BI$264</c:f>
              <c:numCache>
                <c:formatCode>General</c:formatCod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</c:numCache>
            </c:numRef>
          </c:cat>
          <c:val>
            <c:numRef>
              <c:f>'Varme 201016'!$BA$265:$BI$265</c:f>
              <c:numCache>
                <c:formatCode>#,##0</c:formatCode>
                <c:ptCount val="9"/>
                <c:pt idx="0">
                  <c:v>47571.081138904992</c:v>
                </c:pt>
                <c:pt idx="1">
                  <c:v>46212.873366076456</c:v>
                </c:pt>
                <c:pt idx="2">
                  <c:v>43656.152385136375</c:v>
                </c:pt>
                <c:pt idx="3">
                  <c:v>42592.471620528195</c:v>
                </c:pt>
                <c:pt idx="4">
                  <c:v>42446.685907345134</c:v>
                </c:pt>
                <c:pt idx="5">
                  <c:v>40652.140277699633</c:v>
                </c:pt>
                <c:pt idx="6">
                  <c:v>38624.81264514658</c:v>
                </c:pt>
                <c:pt idx="7">
                  <c:v>38712.011376433627</c:v>
                </c:pt>
                <c:pt idx="8">
                  <c:v>36829.70575340592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186280"/>
        <c:axId val="401068024"/>
      </c:barChart>
      <c:catAx>
        <c:axId val="260186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1068024"/>
        <c:crosses val="autoZero"/>
        <c:auto val="1"/>
        <c:lblAlgn val="ctr"/>
        <c:lblOffset val="100"/>
        <c:noMultiLvlLbl val="0"/>
      </c:catAx>
      <c:valAx>
        <c:axId val="401068024"/>
        <c:scaling>
          <c:orientation val="minMax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601862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CO</a:t>
            </a:r>
            <a:r>
              <a:rPr lang="da-DK" baseline="-25000"/>
              <a:t>2</a:t>
            </a:r>
            <a:r>
              <a:rPr lang="da-DK"/>
              <a:t> udledning fra varmeforbrug (ton)  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</c:spPr>
          <c:invertIfNegative val="0"/>
          <c:cat>
            <c:numRef>
              <c:f>'Varme 201016'!$BJ$264:$BR$264</c:f>
              <c:numCache>
                <c:formatCode>General</c:formatCod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</c:numCache>
            </c:numRef>
          </c:cat>
          <c:val>
            <c:numRef>
              <c:f>'Varme 201016'!$BJ$265:$BR$265</c:f>
              <c:numCache>
                <c:formatCode>#,##0</c:formatCode>
                <c:ptCount val="9"/>
                <c:pt idx="0">
                  <c:v>9360.5602338782373</c:v>
                </c:pt>
                <c:pt idx="1">
                  <c:v>9015.5542004095278</c:v>
                </c:pt>
                <c:pt idx="2">
                  <c:v>8628.3828365244208</c:v>
                </c:pt>
                <c:pt idx="3">
                  <c:v>8468.1914112473278</c:v>
                </c:pt>
                <c:pt idx="4">
                  <c:v>8318.3314103262946</c:v>
                </c:pt>
                <c:pt idx="5">
                  <c:v>7451.0028940242055</c:v>
                </c:pt>
                <c:pt idx="6">
                  <c:v>5895.4439337419544</c:v>
                </c:pt>
                <c:pt idx="7">
                  <c:v>5412.8919544264518</c:v>
                </c:pt>
                <c:pt idx="8">
                  <c:v>5068.9643404615654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01068808"/>
        <c:axId val="401069200"/>
      </c:barChart>
      <c:catAx>
        <c:axId val="401068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1069200"/>
        <c:crosses val="autoZero"/>
        <c:auto val="1"/>
        <c:lblAlgn val="ctr"/>
        <c:lblOffset val="100"/>
        <c:noMultiLvlLbl val="0"/>
      </c:catAx>
      <c:valAx>
        <c:axId val="40106920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010688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Vandforbrug (m</a:t>
            </a:r>
            <a:r>
              <a:rPr lang="da-DK" baseline="30000"/>
              <a:t>3</a:t>
            </a:r>
            <a:r>
              <a:rPr lang="da-DK"/>
              <a:t>)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'Vand 060916'!$H$2:$P$2</c:f>
              <c:numCache>
                <c:formatCode>General</c:formatCod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</c:numCache>
            </c:numRef>
          </c:cat>
          <c:val>
            <c:numRef>
              <c:f>'Vand 060916'!$H$255:$P$255</c:f>
              <c:numCache>
                <c:formatCode>#,##0</c:formatCode>
                <c:ptCount val="9"/>
                <c:pt idx="0">
                  <c:v>162103</c:v>
                </c:pt>
                <c:pt idx="1">
                  <c:v>151632</c:v>
                </c:pt>
                <c:pt idx="2">
                  <c:v>141181</c:v>
                </c:pt>
                <c:pt idx="3">
                  <c:v>130505</c:v>
                </c:pt>
                <c:pt idx="4">
                  <c:v>119145.28</c:v>
                </c:pt>
                <c:pt idx="5">
                  <c:v>116870.54000000001</c:v>
                </c:pt>
                <c:pt idx="6">
                  <c:v>105900</c:v>
                </c:pt>
                <c:pt idx="7">
                  <c:v>108148</c:v>
                </c:pt>
                <c:pt idx="8">
                  <c:v>107990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1069984"/>
        <c:axId val="401070376"/>
      </c:barChart>
      <c:catAx>
        <c:axId val="40106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01070376"/>
        <c:crosses val="autoZero"/>
        <c:auto val="1"/>
        <c:lblAlgn val="ctr"/>
        <c:lblOffset val="100"/>
        <c:noMultiLvlLbl val="0"/>
      </c:catAx>
      <c:valAx>
        <c:axId val="401070376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crossAx val="4010699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Brændselsforbrug til el-produktion 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'El brændsler 230916'!$B$14</c:f>
              <c:strCache>
                <c:ptCount val="1"/>
                <c:pt idx="0">
                  <c:v>Kul og brunkul</c:v>
                </c:pt>
              </c:strCache>
            </c:strRef>
          </c:tx>
          <c:marker>
            <c:symbol val="none"/>
          </c:marker>
          <c:cat>
            <c:numRef>
              <c:f>'El brændsler 230916'!$C$13:$K$13</c:f>
              <c:numCache>
                <c:formatCode>0</c:formatCod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 formatCode="General">
                  <c:v>2010</c:v>
                </c:pt>
                <c:pt idx="4" formatCode="General">
                  <c:v>2011</c:v>
                </c:pt>
                <c:pt idx="5" formatCode="General">
                  <c:v>2012</c:v>
                </c:pt>
                <c:pt idx="6" formatCode="General">
                  <c:v>2013</c:v>
                </c:pt>
                <c:pt idx="7" formatCode="General">
                  <c:v>2014</c:v>
                </c:pt>
                <c:pt idx="8" formatCode="General">
                  <c:v>2015</c:v>
                </c:pt>
              </c:numCache>
            </c:numRef>
          </c:cat>
          <c:val>
            <c:numRef>
              <c:f>'El brændsler 230916'!$C$14:$K$14</c:f>
              <c:numCache>
                <c:formatCode>0%</c:formatCode>
                <c:ptCount val="9"/>
                <c:pt idx="0">
                  <c:v>0.45356847123919797</c:v>
                </c:pt>
                <c:pt idx="1">
                  <c:v>0.46386090406826302</c:v>
                </c:pt>
                <c:pt idx="2">
                  <c:v>0.44574081629615048</c:v>
                </c:pt>
                <c:pt idx="3">
                  <c:v>0.41014690683775057</c:v>
                </c:pt>
                <c:pt idx="4">
                  <c:v>0.34642240118269813</c:v>
                </c:pt>
                <c:pt idx="5">
                  <c:v>0.27390373598962314</c:v>
                </c:pt>
                <c:pt idx="6">
                  <c:v>0.38418132069029687</c:v>
                </c:pt>
                <c:pt idx="7">
                  <c:v>0.30046380995508848</c:v>
                </c:pt>
                <c:pt idx="8">
                  <c:v>0.18845748845200772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'El brændsler 230916'!$B$15</c:f>
              <c:strCache>
                <c:ptCount val="1"/>
                <c:pt idx="0">
                  <c:v>Naturgas</c:v>
                </c:pt>
              </c:strCache>
            </c:strRef>
          </c:tx>
          <c:marker>
            <c:symbol val="none"/>
          </c:marker>
          <c:cat>
            <c:numRef>
              <c:f>'El brændsler 230916'!$C$13:$K$13</c:f>
              <c:numCache>
                <c:formatCode>0</c:formatCod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 formatCode="General">
                  <c:v>2010</c:v>
                </c:pt>
                <c:pt idx="4" formatCode="General">
                  <c:v>2011</c:v>
                </c:pt>
                <c:pt idx="5" formatCode="General">
                  <c:v>2012</c:v>
                </c:pt>
                <c:pt idx="6" formatCode="General">
                  <c:v>2013</c:v>
                </c:pt>
                <c:pt idx="7" formatCode="General">
                  <c:v>2014</c:v>
                </c:pt>
                <c:pt idx="8" formatCode="General">
                  <c:v>2015</c:v>
                </c:pt>
              </c:numCache>
            </c:numRef>
          </c:cat>
          <c:val>
            <c:numRef>
              <c:f>'El brændsler 230916'!$C$15:$K$15</c:f>
              <c:numCache>
                <c:formatCode>0%</c:formatCode>
                <c:ptCount val="9"/>
                <c:pt idx="0">
                  <c:v>0.19060807437106209</c:v>
                </c:pt>
                <c:pt idx="1">
                  <c:v>0.19857325674844437</c:v>
                </c:pt>
                <c:pt idx="2">
                  <c:v>0.20024549645661024</c:v>
                </c:pt>
                <c:pt idx="3">
                  <c:v>0.20142733055092529</c:v>
                </c:pt>
                <c:pt idx="4">
                  <c:v>0.15552703922685684</c:v>
                </c:pt>
                <c:pt idx="5">
                  <c:v>0.12129190039677198</c:v>
                </c:pt>
                <c:pt idx="6">
                  <c:v>0.10193972752136428</c:v>
                </c:pt>
                <c:pt idx="7">
                  <c:v>6.652030730056771E-2</c:v>
                </c:pt>
                <c:pt idx="8">
                  <c:v>5.8065588112666995E-2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'El brændsler 230916'!$B$16</c:f>
              <c:strCache>
                <c:ptCount val="1"/>
                <c:pt idx="0">
                  <c:v>Vind, vand og sol</c:v>
                </c:pt>
              </c:strCache>
            </c:strRef>
          </c:tx>
          <c:marker>
            <c:symbol val="none"/>
          </c:marker>
          <c:cat>
            <c:numRef>
              <c:f>'El brændsler 230916'!$C$13:$K$13</c:f>
              <c:numCache>
                <c:formatCode>0</c:formatCod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 formatCode="General">
                  <c:v>2010</c:v>
                </c:pt>
                <c:pt idx="4" formatCode="General">
                  <c:v>2011</c:v>
                </c:pt>
                <c:pt idx="5" formatCode="General">
                  <c:v>2012</c:v>
                </c:pt>
                <c:pt idx="6" formatCode="General">
                  <c:v>2013</c:v>
                </c:pt>
                <c:pt idx="7" formatCode="General">
                  <c:v>2014</c:v>
                </c:pt>
                <c:pt idx="8" formatCode="General">
                  <c:v>2015</c:v>
                </c:pt>
              </c:numCache>
            </c:numRef>
          </c:cat>
          <c:val>
            <c:numRef>
              <c:f>'El brændsler 230916'!$C$16:$K$16</c:f>
              <c:numCache>
                <c:formatCode>0%</c:formatCode>
                <c:ptCount val="9"/>
                <c:pt idx="0">
                  <c:v>0.25890873630624783</c:v>
                </c:pt>
                <c:pt idx="1">
                  <c:v>0.24138571972726655</c:v>
                </c:pt>
                <c:pt idx="2">
                  <c:v>0.25026306364629614</c:v>
                </c:pt>
                <c:pt idx="3">
                  <c:v>0.22686863517012898</c:v>
                </c:pt>
                <c:pt idx="4">
                  <c:v>0.33488718532377865</c:v>
                </c:pt>
                <c:pt idx="5">
                  <c:v>0.40797378340736712</c:v>
                </c:pt>
                <c:pt idx="6">
                  <c:v>0.35189985151384445</c:v>
                </c:pt>
                <c:pt idx="7">
                  <c:v>0.46528943102371312</c:v>
                </c:pt>
                <c:pt idx="8">
                  <c:v>0.57610459910214673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'El brændsler 230916'!$B$17</c:f>
              <c:strCache>
                <c:ptCount val="1"/>
                <c:pt idx="0">
                  <c:v>Affald, biomasse og biogas</c:v>
                </c:pt>
              </c:strCache>
            </c:strRef>
          </c:tx>
          <c:marker>
            <c:symbol val="none"/>
          </c:marker>
          <c:cat>
            <c:numRef>
              <c:f>'El brændsler 230916'!$C$13:$K$13</c:f>
              <c:numCache>
                <c:formatCode>0</c:formatCod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 formatCode="General">
                  <c:v>2010</c:v>
                </c:pt>
                <c:pt idx="4" formatCode="General">
                  <c:v>2011</c:v>
                </c:pt>
                <c:pt idx="5" formatCode="General">
                  <c:v>2012</c:v>
                </c:pt>
                <c:pt idx="6" formatCode="General">
                  <c:v>2013</c:v>
                </c:pt>
                <c:pt idx="7" formatCode="General">
                  <c:v>2014</c:v>
                </c:pt>
                <c:pt idx="8" formatCode="General">
                  <c:v>2015</c:v>
                </c:pt>
              </c:numCache>
            </c:numRef>
          </c:cat>
          <c:val>
            <c:numRef>
              <c:f>'El brændsler 230916'!$C$17:$K$17</c:f>
              <c:numCache>
                <c:formatCode>0%</c:formatCode>
                <c:ptCount val="9"/>
                <c:pt idx="0">
                  <c:v>8.7175756946643118E-2</c:v>
                </c:pt>
                <c:pt idx="1">
                  <c:v>8.6837547280302699E-2</c:v>
                </c:pt>
                <c:pt idx="2">
                  <c:v>9.1532169777260988E-2</c:v>
                </c:pt>
                <c:pt idx="3">
                  <c:v>0.12537407591136115</c:v>
                </c:pt>
                <c:pt idx="4">
                  <c:v>0.1262147341890634</c:v>
                </c:pt>
                <c:pt idx="5">
                  <c:v>0.13894964192058426</c:v>
                </c:pt>
                <c:pt idx="6">
                  <c:v>0.13474101266823266</c:v>
                </c:pt>
                <c:pt idx="7">
                  <c:v>0.13368886579223474</c:v>
                </c:pt>
                <c:pt idx="8">
                  <c:v>0.13258121983605445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'El brændsler 230916'!$B$18</c:f>
              <c:strCache>
                <c:ptCount val="1"/>
                <c:pt idx="0">
                  <c:v>Olie</c:v>
                </c:pt>
              </c:strCache>
            </c:strRef>
          </c:tx>
          <c:marker>
            <c:symbol val="none"/>
          </c:marker>
          <c:cat>
            <c:numRef>
              <c:f>'El brændsler 230916'!$C$13:$K$13</c:f>
              <c:numCache>
                <c:formatCode>0</c:formatCod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 formatCode="General">
                  <c:v>2010</c:v>
                </c:pt>
                <c:pt idx="4" formatCode="General">
                  <c:v>2011</c:v>
                </c:pt>
                <c:pt idx="5" formatCode="General">
                  <c:v>2012</c:v>
                </c:pt>
                <c:pt idx="6" formatCode="General">
                  <c:v>2013</c:v>
                </c:pt>
                <c:pt idx="7" formatCode="General">
                  <c:v>2014</c:v>
                </c:pt>
                <c:pt idx="8" formatCode="General">
                  <c:v>2015</c:v>
                </c:pt>
              </c:numCache>
            </c:numRef>
          </c:cat>
          <c:val>
            <c:numRef>
              <c:f>'El brændsler 230916'!$C$18:$K$18</c:f>
              <c:numCache>
                <c:formatCode>0%</c:formatCode>
                <c:ptCount val="9"/>
                <c:pt idx="0">
                  <c:v>9.7389611368488786E-3</c:v>
                </c:pt>
                <c:pt idx="1">
                  <c:v>9.3425721757233425E-3</c:v>
                </c:pt>
                <c:pt idx="2">
                  <c:v>1.2218453823682101E-2</c:v>
                </c:pt>
                <c:pt idx="3">
                  <c:v>1.4580011432219602E-2</c:v>
                </c:pt>
                <c:pt idx="4">
                  <c:v>8.1943678815445224E-3</c:v>
                </c:pt>
                <c:pt idx="5">
                  <c:v>6.7580931802061145E-3</c:v>
                </c:pt>
                <c:pt idx="6">
                  <c:v>5.4749555099699856E-3</c:v>
                </c:pt>
                <c:pt idx="7">
                  <c:v>4.4382387054640194E-3</c:v>
                </c:pt>
                <c:pt idx="8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'El brændsler 230916'!$B$19</c:f>
              <c:strCache>
                <c:ptCount val="1"/>
                <c:pt idx="0">
                  <c:v>Atomkraft </c:v>
                </c:pt>
              </c:strCache>
            </c:strRef>
          </c:tx>
          <c:marker>
            <c:symbol val="none"/>
          </c:marker>
          <c:cat>
            <c:numRef>
              <c:f>'El brændsler 230916'!$C$13:$K$13</c:f>
              <c:numCache>
                <c:formatCode>0</c:formatCod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 formatCode="General">
                  <c:v>2010</c:v>
                </c:pt>
                <c:pt idx="4" formatCode="General">
                  <c:v>2011</c:v>
                </c:pt>
                <c:pt idx="5" formatCode="General">
                  <c:v>2012</c:v>
                </c:pt>
                <c:pt idx="6" formatCode="General">
                  <c:v>2013</c:v>
                </c:pt>
                <c:pt idx="7" formatCode="General">
                  <c:v>2014</c:v>
                </c:pt>
                <c:pt idx="8" formatCode="General">
                  <c:v>2015</c:v>
                </c:pt>
              </c:numCache>
            </c:numRef>
          </c:cat>
          <c:val>
            <c:numRef>
              <c:f>'El brændsler 230916'!$C$19:$K$19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2.1603040097614476E-2</c:v>
                </c:pt>
                <c:pt idx="4">
                  <c:v>2.8754272196058417E-2</c:v>
                </c:pt>
                <c:pt idx="5">
                  <c:v>5.1122845105447484E-2</c:v>
                </c:pt>
                <c:pt idx="6">
                  <c:v>2.1763132096291667E-2</c:v>
                </c:pt>
                <c:pt idx="7">
                  <c:v>2.959934722293199E-2</c:v>
                </c:pt>
                <c:pt idx="8">
                  <c:v>3.887801208256448E-2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1071160"/>
        <c:axId val="401071552"/>
      </c:lineChart>
      <c:catAx>
        <c:axId val="4010711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crossAx val="401071552"/>
        <c:crosses val="autoZero"/>
        <c:auto val="1"/>
        <c:lblAlgn val="ctr"/>
        <c:lblOffset val="100"/>
        <c:noMultiLvlLbl val="0"/>
      </c:catAx>
      <c:valAx>
        <c:axId val="401071552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crossAx val="40107116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Fordeling af CO</a:t>
            </a:r>
            <a:r>
              <a:rPr lang="da-DK" baseline="-25000"/>
              <a:t>2</a:t>
            </a:r>
            <a:r>
              <a:rPr lang="da-DK" baseline="0"/>
              <a:t> emissionerne i 2014</a:t>
            </a:r>
            <a:endParaRPr lang="da-DK"/>
          </a:p>
        </c:rich>
      </c:tx>
      <c:layout/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0.16616362311845917"/>
                  <c:y val="4.059149903209636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Elforbrug </a:t>
                    </a:r>
                  </a:p>
                  <a:p>
                    <a:r>
                      <a:rPr lang="en-US"/>
                      <a:t>til gadelys
11%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6.1226826754637087E-2"/>
                  <c:y val="9.594856115297489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Brændstof</a:t>
                    </a:r>
                  </a:p>
                  <a:p>
                    <a:r>
                      <a:rPr lang="en-US"/>
                      <a:t>til egne og leasede køretøjer
11%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5.8974260723111384E-2"/>
                  <c:y val="4.897713394465181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'Opsamling 290916'!$A$17:$A$21</c:f>
              <c:strCache>
                <c:ptCount val="5"/>
                <c:pt idx="0">
                  <c:v>Elforbrug i kommunale bygninger</c:v>
                </c:pt>
                <c:pt idx="1">
                  <c:v>Varmeforbrug i kommunale bygninger</c:v>
                </c:pt>
                <c:pt idx="2">
                  <c:v>Elforbrug til gadelys</c:v>
                </c:pt>
                <c:pt idx="3">
                  <c:v>Brændstof til egne og leasede køretøjer</c:v>
                </c:pt>
                <c:pt idx="4">
                  <c:v>Brændstof til Vej og Park</c:v>
                </c:pt>
              </c:strCache>
            </c:strRef>
          </c:cat>
          <c:val>
            <c:numRef>
              <c:f>'Opsamling 290916'!$I$17:$I$21</c:f>
              <c:numCache>
                <c:formatCode>_ * #,##0_ ;_ * \-#,##0_ ;_ * "-"??_ ;_ @_ </c:formatCode>
                <c:ptCount val="5"/>
                <c:pt idx="0">
                  <c:v>3248.7950736842108</c:v>
                </c:pt>
                <c:pt idx="1">
                  <c:v>5412.8919544264518</c:v>
                </c:pt>
                <c:pt idx="2">
                  <c:v>1308.3891585263166</c:v>
                </c:pt>
                <c:pt idx="3">
                  <c:v>1262.1019612</c:v>
                </c:pt>
                <c:pt idx="4">
                  <c:v>667.81136204999996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Brændstof til egne og leasede køretøjer (liter)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chemeClr val="accent6"/>
            </a:solidFill>
          </c:spPr>
          <c:invertIfNegative val="0"/>
          <c:cat>
            <c:strRef>
              <c:f>'Brændstof 290916'!$AE$6:$AM$6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</c:strCache>
            </c:strRef>
          </c:cat>
          <c:val>
            <c:numRef>
              <c:f>'Brændstof 290916'!$AE$7:$AM$7</c:f>
              <c:numCache>
                <c:formatCode>_ * #,##0_ ;_ * \-#,##0_ ;_ * "-"??_ ;_ @_ </c:formatCode>
                <c:ptCount val="9"/>
                <c:pt idx="4">
                  <c:v>329540</c:v>
                </c:pt>
                <c:pt idx="5">
                  <c:v>369717</c:v>
                </c:pt>
                <c:pt idx="6">
                  <c:v>351102</c:v>
                </c:pt>
                <c:pt idx="7">
                  <c:v>496491</c:v>
                </c:pt>
                <c:pt idx="8">
                  <c:v>461606</c:v>
                </c:pt>
              </c:numCache>
            </c:numRef>
          </c:val>
        </c:ser>
        <c:ser>
          <c:idx val="2"/>
          <c:order val="1"/>
          <c:spPr>
            <a:noFill/>
            <a:ln w="19050">
              <a:solidFill>
                <a:schemeClr val="accent6"/>
              </a:solidFill>
              <a:prstDash val="lgDash"/>
            </a:ln>
          </c:spPr>
          <c:invertIfNegative val="0"/>
          <c:cat>
            <c:strRef>
              <c:f>'Brændstof 290916'!$AE$6:$AM$6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</c:strCache>
            </c:strRef>
          </c:cat>
          <c:val>
            <c:numRef>
              <c:f>'Brændstof 290916'!$AE$8:$AM$8</c:f>
              <c:numCache>
                <c:formatCode>_ * #,##0_ ;_ * \-#,##0_ ;_ * "-"??_ ;_ @_ </c:formatCode>
                <c:ptCount val="9"/>
                <c:pt idx="0">
                  <c:v>201282.99999999997</c:v>
                </c:pt>
                <c:pt idx="1">
                  <c:v>244806</c:v>
                </c:pt>
                <c:pt idx="2">
                  <c:v>258122</c:v>
                </c:pt>
                <c:pt idx="3">
                  <c:v>239969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4"/>
        <c:overlap val="100"/>
        <c:axId val="401072904"/>
        <c:axId val="401073296"/>
      </c:barChart>
      <c:catAx>
        <c:axId val="401072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1073296"/>
        <c:crosses val="autoZero"/>
        <c:auto val="1"/>
        <c:lblAlgn val="ctr"/>
        <c:lblOffset val="100"/>
        <c:noMultiLvlLbl val="0"/>
      </c:catAx>
      <c:valAx>
        <c:axId val="401073296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crossAx val="4010729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CO</a:t>
            </a:r>
            <a:r>
              <a:rPr lang="en-US" sz="1800" b="1" i="0" baseline="-25000">
                <a:effectLst/>
              </a:rPr>
              <a:t>2</a:t>
            </a:r>
            <a:r>
              <a:rPr lang="en-US" sz="1800" b="1" i="0" baseline="0">
                <a:effectLst/>
              </a:rPr>
              <a:t>-udledning fra brændstof til egne og leasede køretøjer (ton)</a:t>
            </a:r>
            <a:endParaRPr lang="da-DK">
              <a:effectLst/>
            </a:endParaRP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6"/>
            </a:solidFill>
          </c:spPr>
          <c:invertIfNegative val="0"/>
          <c:cat>
            <c:strRef>
              <c:f>'Brændstof 290916'!$AE$14:$AM$14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</c:strCache>
            </c:strRef>
          </c:cat>
          <c:val>
            <c:numRef>
              <c:f>'Brændstof 290916'!$AE$15:$AM$15</c:f>
              <c:numCache>
                <c:formatCode>_ * #,##0_ ;_ * \-#,##0_ ;_ * "-"??_ ;_ @_ </c:formatCode>
                <c:ptCount val="9"/>
                <c:pt idx="4">
                  <c:v>850.41789295000012</c:v>
                </c:pt>
                <c:pt idx="5">
                  <c:v>954.87386001000004</c:v>
                </c:pt>
                <c:pt idx="6">
                  <c:v>894.02410639000004</c:v>
                </c:pt>
                <c:pt idx="7">
                  <c:v>1262.1019612</c:v>
                </c:pt>
                <c:pt idx="8">
                  <c:v>1174.3039504799999</c:v>
                </c:pt>
              </c:numCache>
            </c:numRef>
          </c:val>
        </c:ser>
        <c:ser>
          <c:idx val="1"/>
          <c:order val="1"/>
          <c:spPr>
            <a:noFill/>
            <a:ln w="19050" cmpd="sng">
              <a:solidFill>
                <a:schemeClr val="accent6"/>
              </a:solidFill>
              <a:prstDash val="dash"/>
            </a:ln>
          </c:spPr>
          <c:invertIfNegative val="0"/>
          <c:cat>
            <c:strRef>
              <c:f>'Brændstof 290916'!$AE$14:$AM$14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</c:strCache>
            </c:strRef>
          </c:cat>
          <c:val>
            <c:numRef>
              <c:f>'Brændstof 290916'!$AE$16:$AM$16</c:f>
              <c:numCache>
                <c:formatCode>_ * #,##0_ ;_ * \-#,##0_ ;_ * "-"??_ ;_ @_ </c:formatCode>
                <c:ptCount val="9"/>
                <c:pt idx="0">
                  <c:v>498.16515956699988</c:v>
                </c:pt>
                <c:pt idx="1">
                  <c:v>605.88236489399992</c:v>
                </c:pt>
                <c:pt idx="2">
                  <c:v>638.83878577799999</c:v>
                </c:pt>
                <c:pt idx="3">
                  <c:v>593.91103658099996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1074080"/>
        <c:axId val="401074472"/>
      </c:barChart>
      <c:catAx>
        <c:axId val="401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1074472"/>
        <c:crosses val="autoZero"/>
        <c:auto val="1"/>
        <c:lblAlgn val="ctr"/>
        <c:lblOffset val="100"/>
        <c:noMultiLvlLbl val="0"/>
      </c:catAx>
      <c:valAx>
        <c:axId val="401074472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crossAx val="4010740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Brændstof til tjenestekørsel i privatejet bil (liter)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'Brændstof 290916'!$AD$9</c:f>
              <c:strCache>
                <c:ptCount val="1"/>
                <c:pt idx="0">
                  <c:v>Brændstof til tjenestekørsel i privatejet bil*</c:v>
                </c:pt>
              </c:strCache>
            </c:strRef>
          </c:tx>
          <c:invertIfNegative val="0"/>
          <c:cat>
            <c:strRef>
              <c:f>'Brændstof 290916'!$AE$6:$AM$6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</c:strCache>
            </c:strRef>
          </c:cat>
          <c:val>
            <c:numRef>
              <c:f>'Brændstof 290916'!$AE$9:$AM$9</c:f>
              <c:numCache>
                <c:formatCode>_ * #,##0_ ;_ * \-#,##0_ ;_ * "-"??_ ;_ @_ </c:formatCode>
                <c:ptCount val="9"/>
                <c:pt idx="3">
                  <c:v>106637.4</c:v>
                </c:pt>
                <c:pt idx="4">
                  <c:v>97308.933333333334</c:v>
                </c:pt>
                <c:pt idx="5">
                  <c:v>92882</c:v>
                </c:pt>
                <c:pt idx="6">
                  <c:v>89905.2</c:v>
                </c:pt>
                <c:pt idx="7">
                  <c:v>96516.733333333337</c:v>
                </c:pt>
                <c:pt idx="8">
                  <c:v>81865.933333333334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1075256"/>
        <c:axId val="401075648"/>
      </c:barChart>
      <c:catAx>
        <c:axId val="401075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1075648"/>
        <c:crosses val="autoZero"/>
        <c:auto val="1"/>
        <c:lblAlgn val="ctr"/>
        <c:lblOffset val="100"/>
        <c:noMultiLvlLbl val="0"/>
      </c:catAx>
      <c:valAx>
        <c:axId val="401075648"/>
        <c:scaling>
          <c:orientation val="minMax"/>
          <c:min val="0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crossAx val="4010752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</a:t>
            </a:r>
            <a:r>
              <a:rPr lang="en-US" baseline="-25000"/>
              <a:t>2</a:t>
            </a:r>
            <a:r>
              <a:rPr lang="en-US"/>
              <a:t>-udledning fra brændstof til tjenestekørsel i privatejet bil (ton)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'Brændstof 290916'!$AD$17</c:f>
              <c:strCache>
                <c:ptCount val="1"/>
                <c:pt idx="0">
                  <c:v>CO2-udledning fra brændstof til tjenestekørsel i privatejet bil*</c:v>
                </c:pt>
              </c:strCache>
            </c:strRef>
          </c:tx>
          <c:invertIfNegative val="0"/>
          <c:cat>
            <c:strRef>
              <c:f>'Brændstof 290916'!$AE$14:$AM$14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</c:strCache>
            </c:strRef>
          </c:cat>
          <c:val>
            <c:numRef>
              <c:f>'Brændstof 290916'!$AE$17:$AM$17</c:f>
              <c:numCache>
                <c:formatCode>_ * #,##0_ ;_ * \-#,##0_ ;_ * "-"??_ ;_ @_ </c:formatCode>
                <c:ptCount val="9"/>
                <c:pt idx="3">
                  <c:v>262.32800400000002</c:v>
                </c:pt>
                <c:pt idx="4">
                  <c:v>239.379976</c:v>
                </c:pt>
                <c:pt idx="5">
                  <c:v>228.48972000000001</c:v>
                </c:pt>
                <c:pt idx="6">
                  <c:v>221.16679199999999</c:v>
                </c:pt>
                <c:pt idx="7">
                  <c:v>237.431164</c:v>
                </c:pt>
                <c:pt idx="8">
                  <c:v>201.390196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751112"/>
        <c:axId val="396751504"/>
      </c:barChart>
      <c:catAx>
        <c:axId val="396751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6751504"/>
        <c:crosses val="autoZero"/>
        <c:auto val="1"/>
        <c:lblAlgn val="ctr"/>
        <c:lblOffset val="100"/>
        <c:noMultiLvlLbl val="0"/>
      </c:catAx>
      <c:valAx>
        <c:axId val="396751504"/>
        <c:scaling>
          <c:orientation val="minMax"/>
          <c:min val="0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crossAx val="3967511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Brændstof til Vej og Park (liter)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'Brændstof 290916'!$AD$10</c:f>
              <c:strCache>
                <c:ptCount val="1"/>
                <c:pt idx="0">
                  <c:v>Brændstof til Vej og Park</c:v>
                </c:pt>
              </c:strCache>
            </c:strRef>
          </c:tx>
          <c:invertIfNegative val="0"/>
          <c:cat>
            <c:strRef>
              <c:f>'Brændstof 290916'!$AE$6:$AM$6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</c:strCache>
            </c:strRef>
          </c:cat>
          <c:val>
            <c:numRef>
              <c:f>'Brændstof 290916'!$AE$10:$AM$10</c:f>
              <c:numCache>
                <c:formatCode>_ * #,##0_ ;_ * \-#,##0_ ;_ * "-"??_ ;_ @_ </c:formatCode>
                <c:ptCount val="9"/>
                <c:pt idx="0">
                  <c:v>355990</c:v>
                </c:pt>
                <c:pt idx="1">
                  <c:v>304468</c:v>
                </c:pt>
                <c:pt idx="2">
                  <c:v>306938</c:v>
                </c:pt>
                <c:pt idx="3">
                  <c:v>398763</c:v>
                </c:pt>
                <c:pt idx="4">
                  <c:v>301658</c:v>
                </c:pt>
                <c:pt idx="5">
                  <c:v>278445</c:v>
                </c:pt>
                <c:pt idx="6">
                  <c:v>285887</c:v>
                </c:pt>
                <c:pt idx="7">
                  <c:v>278481</c:v>
                </c:pt>
                <c:pt idx="8">
                  <c:v>273193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752288"/>
        <c:axId val="396752680"/>
      </c:barChart>
      <c:catAx>
        <c:axId val="39675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6752680"/>
        <c:crosses val="autoZero"/>
        <c:auto val="1"/>
        <c:lblAlgn val="ctr"/>
        <c:lblOffset val="100"/>
        <c:noMultiLvlLbl val="0"/>
      </c:catAx>
      <c:valAx>
        <c:axId val="396752680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crossAx val="3967522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CO</a:t>
            </a:r>
            <a:r>
              <a:rPr lang="da-DK" baseline="-25000"/>
              <a:t>2</a:t>
            </a:r>
            <a:r>
              <a:rPr lang="da-DK"/>
              <a:t>-udledning fra elforbrug</a:t>
            </a:r>
          </a:p>
          <a:p>
            <a:pPr>
              <a:defRPr/>
            </a:pPr>
            <a:r>
              <a:rPr lang="da-DK"/>
              <a:t> i bygninger (ton)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'EL 200916'!$P$240:$X$240</c:f>
              <c:numCache>
                <c:formatCode>General</c:formatCod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</c:numCache>
            </c:numRef>
          </c:cat>
          <c:val>
            <c:numRef>
              <c:f>'EL 200916'!$P$241:$X$241</c:f>
              <c:numCache>
                <c:formatCode>_ * #,##0_ ;_ * \-#,##0_ ;_ * "-"??_ ;_ @_ </c:formatCode>
                <c:ptCount val="9"/>
                <c:pt idx="0">
                  <c:v>6129.9376543720828</c:v>
                </c:pt>
                <c:pt idx="1">
                  <c:v>5998.1680141121014</c:v>
                </c:pt>
                <c:pt idx="2">
                  <c:v>5621.809131578947</c:v>
                </c:pt>
                <c:pt idx="3">
                  <c:v>5345.0996210526318</c:v>
                </c:pt>
                <c:pt idx="4">
                  <c:v>4347.9803019999999</c:v>
                </c:pt>
                <c:pt idx="5">
                  <c:v>3396.9906063157896</c:v>
                </c:pt>
                <c:pt idx="6">
                  <c:v>4100.7850168421055</c:v>
                </c:pt>
                <c:pt idx="7">
                  <c:v>3248.7950736842108</c:v>
                </c:pt>
                <c:pt idx="8">
                  <c:v>2001.7712684210526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622480"/>
        <c:axId val="254998376"/>
      </c:barChart>
      <c:catAx>
        <c:axId val="21162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4998376"/>
        <c:crosses val="autoZero"/>
        <c:auto val="1"/>
        <c:lblAlgn val="ctr"/>
        <c:lblOffset val="100"/>
        <c:noMultiLvlLbl val="0"/>
      </c:catAx>
      <c:valAx>
        <c:axId val="254998376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crossAx val="2116224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</a:t>
            </a:r>
            <a:r>
              <a:rPr lang="en-US" baseline="-25000"/>
              <a:t>2</a:t>
            </a:r>
            <a:r>
              <a:rPr lang="en-US"/>
              <a:t>-udledning fra brændstof til </a:t>
            </a:r>
          </a:p>
          <a:p>
            <a:pPr>
              <a:defRPr/>
            </a:pPr>
            <a:r>
              <a:rPr lang="en-US"/>
              <a:t>Vej og Park (ton)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'Brændstof 290916'!$AD$18</c:f>
              <c:strCache>
                <c:ptCount val="1"/>
                <c:pt idx="0">
                  <c:v>CO2-udledning fra brændstof til Vej og Park</c:v>
                </c:pt>
              </c:strCache>
            </c:strRef>
          </c:tx>
          <c:invertIfNegative val="0"/>
          <c:cat>
            <c:strRef>
              <c:f>'Brændstof 290916'!$AE$14:$AM$14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</c:strCache>
            </c:strRef>
          </c:cat>
          <c:val>
            <c:numRef>
              <c:f>'Brændstof 290916'!$AE$18:$AM$18</c:f>
              <c:numCache>
                <c:formatCode>_ * #,##0_ ;_ * \-#,##0_ ;_ * "-"??_ ;_ @_ </c:formatCode>
                <c:ptCount val="9"/>
                <c:pt idx="0">
                  <c:v>941.89368772000012</c:v>
                </c:pt>
                <c:pt idx="1">
                  <c:v>805.13472135999996</c:v>
                </c:pt>
                <c:pt idx="2">
                  <c:v>812.39748544000008</c:v>
                </c:pt>
                <c:pt idx="3">
                  <c:v>1056.6478199500002</c:v>
                </c:pt>
                <c:pt idx="4">
                  <c:v>799.81755071000009</c:v>
                </c:pt>
                <c:pt idx="5">
                  <c:v>738.6912744</c:v>
                </c:pt>
                <c:pt idx="6">
                  <c:v>758.09630522999998</c:v>
                </c:pt>
                <c:pt idx="7">
                  <c:v>667.81136204999996</c:v>
                </c:pt>
                <c:pt idx="8">
                  <c:v>655.13047365000011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753464"/>
        <c:axId val="396753856"/>
      </c:barChart>
      <c:catAx>
        <c:axId val="396753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6753856"/>
        <c:crosses val="autoZero"/>
        <c:auto val="1"/>
        <c:lblAlgn val="ctr"/>
        <c:lblOffset val="100"/>
        <c:noMultiLvlLbl val="0"/>
      </c:catAx>
      <c:valAx>
        <c:axId val="396753856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crossAx val="3967534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Fordeling af CO</a:t>
            </a:r>
            <a:r>
              <a:rPr lang="da-DK" baseline="-25000"/>
              <a:t>2</a:t>
            </a:r>
            <a:r>
              <a:rPr lang="da-DK" baseline="0"/>
              <a:t> emissionerne i 2015</a:t>
            </a:r>
            <a:endParaRPr lang="da-DK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1970802580195892"/>
          <c:y val="0.26343020509467818"/>
          <c:w val="0.56058372690483027"/>
          <c:h val="0.70202565007948214"/>
        </c:manualLayout>
      </c:layout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1.3594247074820409E-2"/>
                  <c:y val="1.391577104240990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Elforbrug </a:t>
                    </a:r>
                  </a:p>
                  <a:p>
                    <a:r>
                      <a:rPr lang="en-US"/>
                      <a:t>til gadelys
11%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5974279106885254E-2"/>
                  <c:y val="4.363367137107401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Brændstof</a:t>
                    </a:r>
                  </a:p>
                  <a:p>
                    <a:r>
                      <a:rPr lang="en-US"/>
                      <a:t>til egne og leasede køretøjer
11%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4909566229317376E-2"/>
                  <c:y val="1.410058966202084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da-DK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58227480818304"/>
                      <c:h val="0.1590898355800833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'Opsamling 290916'!$A$17:$A$21</c:f>
              <c:strCache>
                <c:ptCount val="5"/>
                <c:pt idx="0">
                  <c:v>Elforbrug i kommunale bygninger</c:v>
                </c:pt>
                <c:pt idx="1">
                  <c:v>Varmeforbrug i kommunale bygninger</c:v>
                </c:pt>
                <c:pt idx="2">
                  <c:v>Elforbrug til gadelys</c:v>
                </c:pt>
                <c:pt idx="3">
                  <c:v>Brændstof til egne og leasede køretøjer</c:v>
                </c:pt>
                <c:pt idx="4">
                  <c:v>Brændstof til Vej og Park</c:v>
                </c:pt>
              </c:strCache>
            </c:strRef>
          </c:cat>
          <c:val>
            <c:numRef>
              <c:f>'Opsamling 290916'!$J$17:$J$21</c:f>
              <c:numCache>
                <c:formatCode>_ * #,##0_ ;_ * \-#,##0_ ;_ * "-"??_ ;_ @_ </c:formatCode>
                <c:ptCount val="5"/>
                <c:pt idx="0">
                  <c:v>2001.7712684210526</c:v>
                </c:pt>
                <c:pt idx="1">
                  <c:v>5068.9643404615654</c:v>
                </c:pt>
                <c:pt idx="2">
                  <c:v>770.30186384210538</c:v>
                </c:pt>
                <c:pt idx="3">
                  <c:v>1174.3039504799999</c:v>
                </c:pt>
                <c:pt idx="4">
                  <c:v>655.13047365000011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</a:t>
            </a:r>
            <a:r>
              <a:rPr lang="en-US" sz="1800" baseline="-25000"/>
              <a:t>2</a:t>
            </a:r>
            <a:r>
              <a:rPr lang="en-US" sz="1100"/>
              <a:t>-</a:t>
            </a:r>
            <a:r>
              <a:rPr lang="en-US"/>
              <a:t>udledning i alt (ton)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'Opsamling 290916'!$A$23</c:f>
              <c:strCache>
                <c:ptCount val="1"/>
                <c:pt idx="0">
                  <c:v>CO2-udledning, i alt</c:v>
                </c:pt>
              </c:strCache>
            </c:strRef>
          </c:tx>
          <c:invertIfNegative val="0"/>
          <c:cat>
            <c:numRef>
              <c:f>'Opsamling 290916'!$B$16:$J$16</c:f>
              <c:numCache>
                <c:formatCode>General</c:formatCod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</c:numCache>
            </c:numRef>
          </c:cat>
          <c:val>
            <c:numRef>
              <c:f>'Opsamling 290916'!$B$23:$J$23</c:f>
              <c:numCache>
                <c:formatCode>_ * #,##0_ ;_ * \-#,##0_ ;_ * "-"??_ ;_ @_ </c:formatCode>
                <c:ptCount val="9"/>
                <c:pt idx="0">
                  <c:v>19348.049313748939</c:v>
                </c:pt>
                <c:pt idx="1">
                  <c:v>18857.973636582956</c:v>
                </c:pt>
                <c:pt idx="2">
                  <c:v>18034.31699074242</c:v>
                </c:pt>
                <c:pt idx="3">
                  <c:v>17742.267382894119</c:v>
                </c:pt>
                <c:pt idx="4">
                  <c:v>16107.064651070506</c:v>
                </c:pt>
                <c:pt idx="5">
                  <c:v>13969.749829697364</c:v>
                </c:pt>
                <c:pt idx="6">
                  <c:v>13374.801793698794</c:v>
                </c:pt>
                <c:pt idx="7">
                  <c:v>11976.11628528698</c:v>
                </c:pt>
                <c:pt idx="8">
                  <c:v>9756.3460124547237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950008"/>
        <c:axId val="404950400"/>
      </c:barChart>
      <c:catAx>
        <c:axId val="404950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950400"/>
        <c:crosses val="autoZero"/>
        <c:auto val="1"/>
        <c:lblAlgn val="ctr"/>
        <c:lblOffset val="100"/>
        <c:noMultiLvlLbl val="0"/>
      </c:catAx>
      <c:valAx>
        <c:axId val="404950400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crossAx val="4049500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da-DK"/>
              <a:t>Fordeling af CO</a:t>
            </a:r>
            <a:r>
              <a:rPr lang="da-DK" baseline="-25000"/>
              <a:t>2</a:t>
            </a:r>
            <a:r>
              <a:rPr lang="da-DK"/>
              <a:t>-udledning (ton) </a:t>
            </a:r>
            <a:endParaRPr lang="da-DK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a-DK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'Opsamling 290916'!$B$16</c:f>
              <c:strCache>
                <c:ptCount val="1"/>
                <c:pt idx="0">
                  <c:v>2007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'Opsamling 290916'!$A$17:$A$21</c15:sqref>
                  </c15:fullRef>
                </c:ext>
              </c:extLst>
              <c:f>'Opsamling 290916'!$A$17:$A$21</c:f>
              <c:strCache>
                <c:ptCount val="5"/>
                <c:pt idx="0">
                  <c:v>Elforbrug i kommunale bygninger</c:v>
                </c:pt>
                <c:pt idx="1">
                  <c:v>Varmeforbrug i kommunale bygninger</c:v>
                </c:pt>
                <c:pt idx="2">
                  <c:v>Elforbrug til gadelys</c:v>
                </c:pt>
                <c:pt idx="3">
                  <c:v>Brændstof til egne og leasede køretøjer</c:v>
                </c:pt>
                <c:pt idx="4">
                  <c:v>Brændstof til Vej og Park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'Opsamling 290916'!$B$17:$B$21</c15:sqref>
                  </c15:fullRef>
                </c:ext>
              </c:extLst>
              <c:f>'Opsamling 290916'!$B$17:$B$21</c:f>
              <c:numCache>
                <c:formatCode>_ * #,##0_ ;_ * \-#,##0_ ;_ * "-"??_ ;_ @_ </c:formatCode>
                <c:ptCount val="5"/>
                <c:pt idx="0">
                  <c:v>6129.9376543720828</c:v>
                </c:pt>
                <c:pt idx="1">
                  <c:v>9360.5602338782373</c:v>
                </c:pt>
                <c:pt idx="2">
                  <c:v>2376.8973482116189</c:v>
                </c:pt>
                <c:pt idx="3">
                  <c:v>498.16515956699988</c:v>
                </c:pt>
                <c:pt idx="4">
                  <c:v>941.89368772000012</c:v>
                </c:pt>
              </c:numCache>
            </c:numRef>
          </c:val>
        </c:ser>
        <c:ser>
          <c:idx val="1"/>
          <c:order val="1"/>
          <c:tx>
            <c:strRef>
              <c:f>'Opsamling 290916'!$C$16</c:f>
              <c:strCache>
                <c:ptCount val="1"/>
                <c:pt idx="0">
                  <c:v>2008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'Opsamling 290916'!$A$17:$A$21</c15:sqref>
                  </c15:fullRef>
                </c:ext>
              </c:extLst>
              <c:f>'Opsamling 290916'!$A$17:$A$21</c:f>
              <c:strCache>
                <c:ptCount val="5"/>
                <c:pt idx="0">
                  <c:v>Elforbrug i kommunale bygninger</c:v>
                </c:pt>
                <c:pt idx="1">
                  <c:v>Varmeforbrug i kommunale bygninger</c:v>
                </c:pt>
                <c:pt idx="2">
                  <c:v>Elforbrug til gadelys</c:v>
                </c:pt>
                <c:pt idx="3">
                  <c:v>Brændstof til egne og leasede køretøjer</c:v>
                </c:pt>
                <c:pt idx="4">
                  <c:v>Brændstof til Vej og Park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'Opsamling 290916'!$C$17:$C$21</c15:sqref>
                  </c15:fullRef>
                </c:ext>
              </c:extLst>
              <c:f>'Opsamling 290916'!$C$17:$C$21</c:f>
              <c:numCache>
                <c:formatCode>_ * #,##0_ ;_ * \-#,##0_ ;_ * "-"??_ ;_ @_ </c:formatCode>
                <c:ptCount val="5"/>
                <c:pt idx="0">
                  <c:v>5998.1680141121014</c:v>
                </c:pt>
                <c:pt idx="1">
                  <c:v>9015.5542004095278</c:v>
                </c:pt>
                <c:pt idx="2">
                  <c:v>2381.5491958073248</c:v>
                </c:pt>
                <c:pt idx="3">
                  <c:v>605.88236489399992</c:v>
                </c:pt>
                <c:pt idx="4">
                  <c:v>805.13472135999996</c:v>
                </c:pt>
              </c:numCache>
            </c:numRef>
          </c:val>
        </c:ser>
        <c:ser>
          <c:idx val="2"/>
          <c:order val="2"/>
          <c:tx>
            <c:strRef>
              <c:f>'Opsamling 290916'!$D$16</c:f>
              <c:strCache>
                <c:ptCount val="1"/>
                <c:pt idx="0">
                  <c:v>2009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'Opsamling 290916'!$A$17:$A$21</c15:sqref>
                  </c15:fullRef>
                </c:ext>
              </c:extLst>
              <c:f>'Opsamling 290916'!$A$17:$A$21</c:f>
              <c:strCache>
                <c:ptCount val="5"/>
                <c:pt idx="0">
                  <c:v>Elforbrug i kommunale bygninger</c:v>
                </c:pt>
                <c:pt idx="1">
                  <c:v>Varmeforbrug i kommunale bygninger</c:v>
                </c:pt>
                <c:pt idx="2">
                  <c:v>Elforbrug til gadelys</c:v>
                </c:pt>
                <c:pt idx="3">
                  <c:v>Brændstof til egne og leasede køretøjer</c:v>
                </c:pt>
                <c:pt idx="4">
                  <c:v>Brændstof til Vej og Park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'Opsamling 290916'!$D$17:$D$21</c15:sqref>
                  </c15:fullRef>
                </c:ext>
              </c:extLst>
              <c:f>'Opsamling 290916'!$D$17:$D$21</c:f>
              <c:numCache>
                <c:formatCode>_ * #,##0_ ;_ * \-#,##0_ ;_ * "-"??_ ;_ @_ </c:formatCode>
                <c:ptCount val="5"/>
                <c:pt idx="0">
                  <c:v>5621.809131578947</c:v>
                </c:pt>
                <c:pt idx="1">
                  <c:v>8628.3828365244208</c:v>
                </c:pt>
                <c:pt idx="2">
                  <c:v>2272.2814514210527</c:v>
                </c:pt>
                <c:pt idx="3">
                  <c:v>638.83878577799999</c:v>
                </c:pt>
                <c:pt idx="4">
                  <c:v>812.39748544000008</c:v>
                </c:pt>
              </c:numCache>
            </c:numRef>
          </c:val>
        </c:ser>
        <c:ser>
          <c:idx val="3"/>
          <c:order val="3"/>
          <c:tx>
            <c:strRef>
              <c:f>'Opsamling 290916'!$E$16</c:f>
              <c:strCache>
                <c:ptCount val="1"/>
                <c:pt idx="0">
                  <c:v>2010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'Opsamling 290916'!$A$17:$A$21</c15:sqref>
                  </c15:fullRef>
                </c:ext>
              </c:extLst>
              <c:f>'Opsamling 290916'!$A$17:$A$21</c:f>
              <c:strCache>
                <c:ptCount val="5"/>
                <c:pt idx="0">
                  <c:v>Elforbrug i kommunale bygninger</c:v>
                </c:pt>
                <c:pt idx="1">
                  <c:v>Varmeforbrug i kommunale bygninger</c:v>
                </c:pt>
                <c:pt idx="2">
                  <c:v>Elforbrug til gadelys</c:v>
                </c:pt>
                <c:pt idx="3">
                  <c:v>Brændstof til egne og leasede køretøjer</c:v>
                </c:pt>
                <c:pt idx="4">
                  <c:v>Brændstof til Vej og Park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'Opsamling 290916'!$E$17:$E$21</c15:sqref>
                  </c15:fullRef>
                </c:ext>
              </c:extLst>
              <c:f>'Opsamling 290916'!$E$17:$E$21</c:f>
              <c:numCache>
                <c:formatCode>_ * #,##0_ ;_ * \-#,##0_ ;_ * "-"??_ ;_ @_ </c:formatCode>
                <c:ptCount val="5"/>
                <c:pt idx="0">
                  <c:v>5345.0996210526318</c:v>
                </c:pt>
                <c:pt idx="1">
                  <c:v>8468.1914112473278</c:v>
                </c:pt>
                <c:pt idx="2">
                  <c:v>2228.5442940631556</c:v>
                </c:pt>
                <c:pt idx="3">
                  <c:v>593.91103658099996</c:v>
                </c:pt>
                <c:pt idx="4">
                  <c:v>1056.6478199500002</c:v>
                </c:pt>
              </c:numCache>
            </c:numRef>
          </c:val>
        </c:ser>
        <c:ser>
          <c:idx val="4"/>
          <c:order val="4"/>
          <c:tx>
            <c:strRef>
              <c:f>'Opsamling 290916'!$F$16</c:f>
              <c:strCache>
                <c:ptCount val="1"/>
                <c:pt idx="0">
                  <c:v>2011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'Opsamling 290916'!$A$17:$A$21</c15:sqref>
                  </c15:fullRef>
                </c:ext>
              </c:extLst>
              <c:f>'Opsamling 290916'!$A$17:$A$21</c:f>
              <c:strCache>
                <c:ptCount val="5"/>
                <c:pt idx="0">
                  <c:v>Elforbrug i kommunale bygninger</c:v>
                </c:pt>
                <c:pt idx="1">
                  <c:v>Varmeforbrug i kommunale bygninger</c:v>
                </c:pt>
                <c:pt idx="2">
                  <c:v>Elforbrug til gadelys</c:v>
                </c:pt>
                <c:pt idx="3">
                  <c:v>Brændstof til egne og leasede køretøjer</c:v>
                </c:pt>
                <c:pt idx="4">
                  <c:v>Brændstof til Vej og Park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'Opsamling 290916'!$F$17:$F$21</c15:sqref>
                  </c15:fullRef>
                </c:ext>
              </c:extLst>
              <c:f>'Opsamling 290916'!$F$17:$F$21</c:f>
              <c:numCache>
                <c:formatCode>_ * #,##0_ ;_ * \-#,##0_ ;_ * "-"??_ ;_ @_ </c:formatCode>
                <c:ptCount val="5"/>
                <c:pt idx="0">
                  <c:v>4347.9803019999999</c:v>
                </c:pt>
                <c:pt idx="1">
                  <c:v>8318.3314103262946</c:v>
                </c:pt>
                <c:pt idx="2">
                  <c:v>1738.1657046842117</c:v>
                </c:pt>
                <c:pt idx="3">
                  <c:v>850.41789295000012</c:v>
                </c:pt>
                <c:pt idx="4">
                  <c:v>799.81755071000009</c:v>
                </c:pt>
              </c:numCache>
            </c:numRef>
          </c:val>
        </c:ser>
        <c:ser>
          <c:idx val="5"/>
          <c:order val="5"/>
          <c:tx>
            <c:strRef>
              <c:f>'Opsamling 290916'!$G$16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'Opsamling 290916'!$A$17:$A$21</c15:sqref>
                  </c15:fullRef>
                </c:ext>
              </c:extLst>
              <c:f>'Opsamling 290916'!$A$17:$A$21</c:f>
              <c:strCache>
                <c:ptCount val="5"/>
                <c:pt idx="0">
                  <c:v>Elforbrug i kommunale bygninger</c:v>
                </c:pt>
                <c:pt idx="1">
                  <c:v>Varmeforbrug i kommunale bygninger</c:v>
                </c:pt>
                <c:pt idx="2">
                  <c:v>Elforbrug til gadelys</c:v>
                </c:pt>
                <c:pt idx="3">
                  <c:v>Brændstof til egne og leasede køretøjer</c:v>
                </c:pt>
                <c:pt idx="4">
                  <c:v>Brændstof til Vej og Park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'Opsamling 290916'!$G$17:$G$21</c15:sqref>
                  </c15:fullRef>
                </c:ext>
              </c:extLst>
              <c:f>'Opsamling 290916'!$G$17:$G$21</c:f>
              <c:numCache>
                <c:formatCode>_ * #,##0_ ;_ * \-#,##0_ ;_ * "-"??_ ;_ @_ </c:formatCode>
                <c:ptCount val="5"/>
                <c:pt idx="0">
                  <c:v>3396.9906063157896</c:v>
                </c:pt>
                <c:pt idx="1">
                  <c:v>7451.0028940242055</c:v>
                </c:pt>
                <c:pt idx="2">
                  <c:v>1371.2474821473686</c:v>
                </c:pt>
                <c:pt idx="3">
                  <c:v>954.87386001000004</c:v>
                </c:pt>
                <c:pt idx="4">
                  <c:v>738.6912744</c:v>
                </c:pt>
              </c:numCache>
            </c:numRef>
          </c:val>
        </c:ser>
        <c:ser>
          <c:idx val="6"/>
          <c:order val="6"/>
          <c:tx>
            <c:strRef>
              <c:f>'Opsamling 290916'!$H$16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'Opsamling 290916'!$A$17:$A$21</c15:sqref>
                  </c15:fullRef>
                </c:ext>
              </c:extLst>
              <c:f>'Opsamling 290916'!$A$17:$A$21</c:f>
              <c:strCache>
                <c:ptCount val="5"/>
                <c:pt idx="0">
                  <c:v>Elforbrug i kommunale bygninger</c:v>
                </c:pt>
                <c:pt idx="1">
                  <c:v>Varmeforbrug i kommunale bygninger</c:v>
                </c:pt>
                <c:pt idx="2">
                  <c:v>Elforbrug til gadelys</c:v>
                </c:pt>
                <c:pt idx="3">
                  <c:v>Brændstof til egne og leasede køretøjer</c:v>
                </c:pt>
                <c:pt idx="4">
                  <c:v>Brændstof til Vej og Park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'Opsamling 290916'!$H$17:$H$21</c15:sqref>
                  </c15:fullRef>
                </c:ext>
              </c:extLst>
              <c:f>'Opsamling 290916'!$H$17:$H$21</c:f>
              <c:numCache>
                <c:formatCode>_ * #,##0_ ;_ * \-#,##0_ ;_ * "-"??_ ;_ @_ </c:formatCode>
                <c:ptCount val="5"/>
                <c:pt idx="0">
                  <c:v>4100.7850168421055</c:v>
                </c:pt>
                <c:pt idx="1">
                  <c:v>5895.4439337419544</c:v>
                </c:pt>
                <c:pt idx="2">
                  <c:v>1659.5643972947362</c:v>
                </c:pt>
                <c:pt idx="3">
                  <c:v>894.02410639000004</c:v>
                </c:pt>
                <c:pt idx="4">
                  <c:v>758.09630522999998</c:v>
                </c:pt>
              </c:numCache>
            </c:numRef>
          </c:val>
        </c:ser>
        <c:ser>
          <c:idx val="7"/>
          <c:order val="7"/>
          <c:tx>
            <c:strRef>
              <c:f>'Opsamling 290916'!$I$16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'Opsamling 290916'!$A$17:$A$21</c15:sqref>
                  </c15:fullRef>
                </c:ext>
              </c:extLst>
              <c:f>'Opsamling 290916'!$A$17:$A$21</c:f>
              <c:strCache>
                <c:ptCount val="5"/>
                <c:pt idx="0">
                  <c:v>Elforbrug i kommunale bygninger</c:v>
                </c:pt>
                <c:pt idx="1">
                  <c:v>Varmeforbrug i kommunale bygninger</c:v>
                </c:pt>
                <c:pt idx="2">
                  <c:v>Elforbrug til gadelys</c:v>
                </c:pt>
                <c:pt idx="3">
                  <c:v>Brændstof til egne og leasede køretøjer</c:v>
                </c:pt>
                <c:pt idx="4">
                  <c:v>Brændstof til Vej og Park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'Opsamling 290916'!$I$17:$I$21</c15:sqref>
                  </c15:fullRef>
                </c:ext>
              </c:extLst>
              <c:f>'Opsamling 290916'!$I$17:$I$21</c:f>
              <c:numCache>
                <c:formatCode>_ * #,##0_ ;_ * \-#,##0_ ;_ * "-"??_ ;_ @_ </c:formatCode>
                <c:ptCount val="5"/>
                <c:pt idx="0">
                  <c:v>3248.7950736842108</c:v>
                </c:pt>
                <c:pt idx="1">
                  <c:v>5412.8919544264518</c:v>
                </c:pt>
                <c:pt idx="2">
                  <c:v>1308.3891585263166</c:v>
                </c:pt>
                <c:pt idx="3">
                  <c:v>1262.1019612</c:v>
                </c:pt>
                <c:pt idx="4">
                  <c:v>667.81136204999996</c:v>
                </c:pt>
              </c:numCache>
            </c:numRef>
          </c:val>
        </c:ser>
        <c:ser>
          <c:idx val="8"/>
          <c:order val="8"/>
          <c:tx>
            <c:strRef>
              <c:f>'Opsamling 290916'!$J$16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strLit>
              <c:ptCount val="5"/>
              <c:pt idx="0">
                <c:v>Elforbrug i kommunale bygninger</c:v>
              </c:pt>
              <c:pt idx="1">
                <c:v>Varmeforbrug i kommunale bygninger</c:v>
              </c:pt>
              <c:pt idx="2">
                <c:v>Elforbrug til gadelys</c:v>
              </c:pt>
              <c:pt idx="3">
                <c:v>Brændstof til egne og leasede køretøjer</c:v>
              </c:pt>
              <c:pt idx="4">
                <c:v>Brændstof til Vej og Park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'Opsamling 290916'!$J$17:$J$22</c15:sqref>
                  </c15:fullRef>
                </c:ext>
              </c:extLst>
              <c:f>'Opsamling 290916'!$J$17:$J$21</c:f>
              <c:numCache>
                <c:formatCode>_ * #,##0_ ;_ * \-#,##0_ ;_ * "-"??_ ;_ @_ </c:formatCode>
                <c:ptCount val="5"/>
                <c:pt idx="0">
                  <c:v>2001.7712684210526</c:v>
                </c:pt>
                <c:pt idx="1">
                  <c:v>5068.9643404615654</c:v>
                </c:pt>
                <c:pt idx="2">
                  <c:v>770.30186384210538</c:v>
                </c:pt>
                <c:pt idx="3">
                  <c:v>1174.3039504799999</c:v>
                </c:pt>
                <c:pt idx="4">
                  <c:v>655.13047365000011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951184"/>
        <c:axId val="404951576"/>
      </c:barChart>
      <c:catAx>
        <c:axId val="404951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4951576"/>
        <c:crosses val="autoZero"/>
        <c:auto val="1"/>
        <c:lblAlgn val="ctr"/>
        <c:lblOffset val="100"/>
        <c:noMultiLvlLbl val="0"/>
      </c:catAx>
      <c:valAx>
        <c:axId val="404951576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none"/>
        <c:minorTickMark val="none"/>
        <c:tickLblPos val="nextTo"/>
        <c:crossAx val="40495118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 baseline="0"/>
              <a:t>Fordeling af CO</a:t>
            </a:r>
            <a:r>
              <a:rPr lang="da-DK" baseline="-25000"/>
              <a:t>2</a:t>
            </a:r>
            <a:r>
              <a:rPr lang="da-DK" baseline="0"/>
              <a:t> emissionerne i 2012</a:t>
            </a:r>
            <a:endParaRPr lang="da-DK"/>
          </a:p>
        </c:rich>
      </c:tx>
      <c:layout/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9.2795541396271719E-2"/>
                  <c:y val="7.74403199600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El-forbrug til gadelys
10%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5.0604776925756594E-2"/>
                  <c:y val="6.629092416079568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5.3730374434358533E-2"/>
                  <c:y val="5.744729277261396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'Opsamling 290916'!$A$17:$A$21</c:f>
              <c:strCache>
                <c:ptCount val="5"/>
                <c:pt idx="0">
                  <c:v>Elforbrug i kommunale bygninger</c:v>
                </c:pt>
                <c:pt idx="1">
                  <c:v>Varmeforbrug i kommunale bygninger</c:v>
                </c:pt>
                <c:pt idx="2">
                  <c:v>Elforbrug til gadelys</c:v>
                </c:pt>
                <c:pt idx="3">
                  <c:v>Brændstof til egne og leasede køretøjer</c:v>
                </c:pt>
                <c:pt idx="4">
                  <c:v>Brændstof til Vej og Park</c:v>
                </c:pt>
              </c:strCache>
            </c:strRef>
          </c:cat>
          <c:val>
            <c:numRef>
              <c:f>'Opsamling 290916'!$G$17:$G$21</c:f>
              <c:numCache>
                <c:formatCode>_ * #,##0_ ;_ * \-#,##0_ ;_ * "-"??_ ;_ @_ </c:formatCode>
                <c:ptCount val="5"/>
                <c:pt idx="0">
                  <c:v>3396.9906063157896</c:v>
                </c:pt>
                <c:pt idx="1">
                  <c:v>7451.0028940242055</c:v>
                </c:pt>
                <c:pt idx="2">
                  <c:v>1371.2474821473686</c:v>
                </c:pt>
                <c:pt idx="3">
                  <c:v>954.87386001000004</c:v>
                </c:pt>
                <c:pt idx="4">
                  <c:v>738.6912744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</c:plotArea>
    <c:plotVisOnly val="1"/>
    <c:dispBlanksAs val="zero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Sønderborg Kommune CO</a:t>
            </a:r>
            <a:r>
              <a:rPr lang="da-DK" baseline="-25000"/>
              <a:t>2</a:t>
            </a:r>
            <a:r>
              <a:rPr lang="da-DK"/>
              <a:t>-udledning, ton i alt 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CO2-udledning</c:v>
          </c:tx>
          <c:invertIfNegative val="0"/>
          <c:cat>
            <c:strRef>
              <c:f>'Opsamling 290916'!$B$66:$N$66</c:f>
              <c:strCach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…</c:v>
                </c:pt>
                <c:pt idx="10">
                  <c:v>2015</c:v>
                </c:pt>
                <c:pt idx="11">
                  <c:v>2020</c:v>
                </c:pt>
                <c:pt idx="12">
                  <c:v>2029</c:v>
                </c:pt>
              </c:strCache>
            </c:strRef>
          </c:cat>
          <c:val>
            <c:numRef>
              <c:f>'Opsamling 290916'!$B$67:$N$67</c:f>
              <c:numCache>
                <c:formatCode>_ * #,##0_ ;_ * \-#,##0_ ;_ * "-"??_ ;_ @_ </c:formatCode>
                <c:ptCount val="13"/>
                <c:pt idx="0">
                  <c:v>19348.049313748939</c:v>
                </c:pt>
                <c:pt idx="1">
                  <c:v>18857.973636582956</c:v>
                </c:pt>
                <c:pt idx="2">
                  <c:v>18034.31699074242</c:v>
                </c:pt>
                <c:pt idx="3">
                  <c:v>17742.267382894119</c:v>
                </c:pt>
                <c:pt idx="4">
                  <c:v>16107.064651070506</c:v>
                </c:pt>
                <c:pt idx="5">
                  <c:v>13969.749829697364</c:v>
                </c:pt>
                <c:pt idx="6">
                  <c:v>13374.801793698794</c:v>
                </c:pt>
                <c:pt idx="7">
                  <c:v>11976.11628528698</c:v>
                </c:pt>
                <c:pt idx="8">
                  <c:v>9756.3460124547237</c:v>
                </c:pt>
              </c:numCache>
            </c:numRef>
          </c:val>
        </c:ser>
        <c:ser>
          <c:idx val="1"/>
          <c:order val="1"/>
          <c:tx>
            <c:v>Målsætning</c:v>
          </c:tx>
          <c:spPr>
            <a:solidFill>
              <a:schemeClr val="lt1"/>
            </a:solidFill>
            <a:ln w="25400" cap="flat" cmpd="sng" algn="ctr">
              <a:solidFill>
                <a:schemeClr val="accent3"/>
              </a:solidFill>
              <a:prstDash val="solid"/>
            </a:ln>
            <a:effectLst/>
          </c:spPr>
          <c:invertIfNegative val="0"/>
          <c:cat>
            <c:strRef>
              <c:f>'Opsamling 290916'!$B$66:$N$66</c:f>
              <c:strCach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…</c:v>
                </c:pt>
                <c:pt idx="10">
                  <c:v>2015</c:v>
                </c:pt>
                <c:pt idx="11">
                  <c:v>2020</c:v>
                </c:pt>
                <c:pt idx="12">
                  <c:v>2029</c:v>
                </c:pt>
              </c:strCache>
            </c:strRef>
          </c:cat>
          <c:val>
            <c:numRef>
              <c:f>'Opsamling 290916'!$B$68:$N$68</c:f>
              <c:numCache>
                <c:formatCode>_ * #,##0_ ;_ * \-#,##0_ ;_ * "-"??_ ;_ @_ </c:formatCode>
                <c:ptCount val="13"/>
                <c:pt idx="10">
                  <c:v>14511.036985311704</c:v>
                </c:pt>
                <c:pt idx="11">
                  <c:v>9674.0246568744697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4952752"/>
        <c:axId val="404953144"/>
      </c:barChart>
      <c:catAx>
        <c:axId val="40495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953144"/>
        <c:crosses val="autoZero"/>
        <c:auto val="1"/>
        <c:lblAlgn val="ctr"/>
        <c:lblOffset val="100"/>
        <c:noMultiLvlLbl val="0"/>
      </c:catAx>
      <c:valAx>
        <c:axId val="404953144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crossAx val="40495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Fordeling af CO</a:t>
            </a:r>
            <a:r>
              <a:rPr lang="da-DK" baseline="-25000"/>
              <a:t>2</a:t>
            </a:r>
            <a:r>
              <a:rPr lang="da-DK" baseline="0"/>
              <a:t> emissionerne i 2013</a:t>
            </a:r>
            <a:endParaRPr lang="da-DK"/>
          </a:p>
        </c:rich>
      </c:tx>
      <c:layout/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3.3097426924198578E-2"/>
                  <c:y val="9.594894418344852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5.8974269241985816E-2"/>
                  <c:y val="7.011312766908141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'Opsamling 290916'!$A$17:$A$21</c:f>
              <c:strCache>
                <c:ptCount val="5"/>
                <c:pt idx="0">
                  <c:v>Elforbrug i kommunale bygninger</c:v>
                </c:pt>
                <c:pt idx="1">
                  <c:v>Varmeforbrug i kommunale bygninger</c:v>
                </c:pt>
                <c:pt idx="2">
                  <c:v>Elforbrug til gadelys</c:v>
                </c:pt>
                <c:pt idx="3">
                  <c:v>Brændstof til egne og leasede køretøjer</c:v>
                </c:pt>
                <c:pt idx="4">
                  <c:v>Brændstof til Vej og Park</c:v>
                </c:pt>
              </c:strCache>
            </c:strRef>
          </c:cat>
          <c:val>
            <c:numRef>
              <c:f>'Opsamling 290916'!$H$17:$H$21</c:f>
              <c:numCache>
                <c:formatCode>_ * #,##0_ ;_ * \-#,##0_ ;_ * "-"??_ ;_ @_ </c:formatCode>
                <c:ptCount val="5"/>
                <c:pt idx="0">
                  <c:v>4100.7850168421055</c:v>
                </c:pt>
                <c:pt idx="1">
                  <c:v>5895.4439337419544</c:v>
                </c:pt>
                <c:pt idx="2">
                  <c:v>1659.5643972947362</c:v>
                </c:pt>
                <c:pt idx="3">
                  <c:v>894.02410639000004</c:v>
                </c:pt>
                <c:pt idx="4">
                  <c:v>758.09630522999998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Fordeling af CO</a:t>
            </a:r>
            <a:r>
              <a:rPr lang="da-DK" baseline="-25000"/>
              <a:t>2</a:t>
            </a:r>
            <a:r>
              <a:rPr lang="da-DK" baseline="0"/>
              <a:t> emissionerne i 2014</a:t>
            </a:r>
            <a:endParaRPr lang="da-DK"/>
          </a:p>
        </c:rich>
      </c:tx>
      <c:layout/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0.16616362311845917"/>
                  <c:y val="4.059149903209636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Elforbrug </a:t>
                    </a:r>
                  </a:p>
                  <a:p>
                    <a:r>
                      <a:rPr lang="en-US"/>
                      <a:t>til gadelys
11%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6.1226826754637087E-2"/>
                  <c:y val="9.594856115297489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Brændstof</a:t>
                    </a:r>
                  </a:p>
                  <a:p>
                    <a:r>
                      <a:rPr lang="en-US"/>
                      <a:t>til egne og leasede køretøjer
11%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5.8974260723111384E-2"/>
                  <c:y val="4.897713394465181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'Opsamling 290916'!$A$17:$A$21</c:f>
              <c:strCache>
                <c:ptCount val="5"/>
                <c:pt idx="0">
                  <c:v>Elforbrug i kommunale bygninger</c:v>
                </c:pt>
                <c:pt idx="1">
                  <c:v>Varmeforbrug i kommunale bygninger</c:v>
                </c:pt>
                <c:pt idx="2">
                  <c:v>Elforbrug til gadelys</c:v>
                </c:pt>
                <c:pt idx="3">
                  <c:v>Brændstof til egne og leasede køretøjer</c:v>
                </c:pt>
                <c:pt idx="4">
                  <c:v>Brændstof til Vej og Park</c:v>
                </c:pt>
              </c:strCache>
            </c:strRef>
          </c:cat>
          <c:val>
            <c:numRef>
              <c:f>'Opsamling 290916'!$I$17:$I$21</c:f>
              <c:numCache>
                <c:formatCode>_ * #,##0_ ;_ * \-#,##0_ ;_ * "-"??_ ;_ @_ </c:formatCode>
                <c:ptCount val="5"/>
                <c:pt idx="0">
                  <c:v>3248.7950736842108</c:v>
                </c:pt>
                <c:pt idx="1">
                  <c:v>5412.8919544264518</c:v>
                </c:pt>
                <c:pt idx="2">
                  <c:v>1308.3891585263166</c:v>
                </c:pt>
                <c:pt idx="3">
                  <c:v>1262.1019612</c:v>
                </c:pt>
                <c:pt idx="4">
                  <c:v>667.81136204999996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Elforbrug  i</a:t>
            </a:r>
            <a:r>
              <a:rPr lang="en-US" baseline="0"/>
              <a:t> </a:t>
            </a:r>
            <a:r>
              <a:rPr lang="en-US"/>
              <a:t>bygninger (MWh)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'EL 200916'!$F$241:$N$241</c:f>
              <c:numCache>
                <c:formatCode>_ * #,##0_ ;_ * \-#,##0_ ;_ * "-"??_ ;_ @_ </c:formatCode>
                <c:ptCount val="9"/>
                <c:pt idx="0">
                  <c:v>12888.724</c:v>
                </c:pt>
                <c:pt idx="1">
                  <c:v>12480.768</c:v>
                </c:pt>
                <c:pt idx="2">
                  <c:v>12001.615</c:v>
                </c:pt>
                <c:pt idx="3">
                  <c:v>11754.27</c:v>
                </c:pt>
                <c:pt idx="4">
                  <c:v>11316.661059999999</c:v>
                </c:pt>
                <c:pt idx="5">
                  <c:v>11051.852999999999</c:v>
                </c:pt>
                <c:pt idx="6">
                  <c:v>10732.082</c:v>
                </c:pt>
                <c:pt idx="7">
                  <c:v>10569.71</c:v>
                </c:pt>
                <c:pt idx="8">
                  <c:v>9752.2189999999991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'EL 060916'!#REF!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1814568"/>
        <c:axId val="401814960"/>
      </c:barChart>
      <c:catAx>
        <c:axId val="401814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1814960"/>
        <c:crosses val="autoZero"/>
        <c:auto val="1"/>
        <c:lblAlgn val="ctr"/>
        <c:lblOffset val="100"/>
        <c:noMultiLvlLbl val="0"/>
      </c:catAx>
      <c:valAx>
        <c:axId val="401814960"/>
        <c:scaling>
          <c:orientation val="minMax"/>
          <c:min val="0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crossAx val="4018145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CO</a:t>
            </a:r>
            <a:r>
              <a:rPr lang="da-DK" baseline="-25000"/>
              <a:t>2</a:t>
            </a:r>
            <a:r>
              <a:rPr lang="da-DK"/>
              <a:t>-udledning fra elforbrug</a:t>
            </a:r>
          </a:p>
          <a:p>
            <a:pPr>
              <a:defRPr/>
            </a:pPr>
            <a:r>
              <a:rPr lang="da-DK"/>
              <a:t> i bygninger (ton)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'EL 200916'!$P$241:$X$241</c:f>
              <c:numCache>
                <c:formatCode>_ * #,##0_ ;_ * \-#,##0_ ;_ * "-"??_ ;_ @_ </c:formatCode>
                <c:ptCount val="9"/>
                <c:pt idx="0">
                  <c:v>6129.9376543720828</c:v>
                </c:pt>
                <c:pt idx="1">
                  <c:v>5998.1680141121014</c:v>
                </c:pt>
                <c:pt idx="2">
                  <c:v>5621.809131578947</c:v>
                </c:pt>
                <c:pt idx="3">
                  <c:v>5345.0996210526318</c:v>
                </c:pt>
                <c:pt idx="4">
                  <c:v>4347.9803019999999</c:v>
                </c:pt>
                <c:pt idx="5">
                  <c:v>3396.9906063157896</c:v>
                </c:pt>
                <c:pt idx="6">
                  <c:v>4100.7850168421055</c:v>
                </c:pt>
                <c:pt idx="7">
                  <c:v>3248.7950736842108</c:v>
                </c:pt>
                <c:pt idx="8">
                  <c:v>2001.7712684210526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'EL 060916'!#REF!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505504"/>
        <c:axId val="396505896"/>
      </c:barChart>
      <c:catAx>
        <c:axId val="39650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6505896"/>
        <c:crosses val="autoZero"/>
        <c:auto val="1"/>
        <c:lblAlgn val="ctr"/>
        <c:lblOffset val="100"/>
        <c:noMultiLvlLbl val="0"/>
      </c:catAx>
      <c:valAx>
        <c:axId val="396505896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crossAx val="3965055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Elforbrug til gadelys og signalanlæg (MWh)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'Ny gadelys 060916'!$B$394:$J$394</c:f>
              <c:numCache>
                <c:formatCode>General</c:formatCod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</c:numCache>
            </c:numRef>
          </c:cat>
          <c:val>
            <c:numRef>
              <c:f>'Ny gadelys 060916'!$B$395:$J$395</c:f>
              <c:numCache>
                <c:formatCode>_ * #,##0_ ;_ * \-#,##0_ ;_ * "-"??_ ;_ @_ </c:formatCode>
                <c:ptCount val="9"/>
                <c:pt idx="0">
                  <c:v>4997.6322149999996</c:v>
                </c:pt>
                <c:pt idx="1">
                  <c:v>4955.4402149999996</c:v>
                </c:pt>
                <c:pt idx="2">
                  <c:v>4850.9379300000001</c:v>
                </c:pt>
                <c:pt idx="3">
                  <c:v>4900.7339799999945</c:v>
                </c:pt>
                <c:pt idx="4">
                  <c:v>4523.9929300000031</c:v>
                </c:pt>
                <c:pt idx="5">
                  <c:v>4461.2503699999997</c:v>
                </c:pt>
                <c:pt idx="6">
                  <c:v>4343.2126099999987</c:v>
                </c:pt>
                <c:pt idx="7">
                  <c:v>4256.7455500000015</c:v>
                </c:pt>
                <c:pt idx="8">
                  <c:v>3752.7526700000003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900168"/>
        <c:axId val="255899776"/>
      </c:barChart>
      <c:catAx>
        <c:axId val="255900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55899776"/>
        <c:crosses val="autoZero"/>
        <c:auto val="1"/>
        <c:lblAlgn val="ctr"/>
        <c:lblOffset val="100"/>
        <c:noMultiLvlLbl val="0"/>
      </c:catAx>
      <c:valAx>
        <c:axId val="255899776"/>
        <c:scaling>
          <c:orientation val="minMax"/>
          <c:min val="0"/>
        </c:scaling>
        <c:delete val="0"/>
        <c:axPos val="l"/>
        <c:majorGridlines/>
        <c:numFmt formatCode="_ * #,##0_ ;_ * \-#,##0_ ;_ * &quot;-&quot;??_ ;_ @_ " sourceLinked="1"/>
        <c:majorTickMark val="none"/>
        <c:minorTickMark val="none"/>
        <c:tickLblPos val="nextTo"/>
        <c:crossAx val="2559001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Elbetaling (t.kr)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3380796150481189"/>
          <c:y val="0.19480351414406533"/>
          <c:w val="0.63008092738408872"/>
          <c:h val="0.71236475648878472"/>
        </c:manualLayout>
      </c:layout>
      <c:lineChart>
        <c:grouping val="standard"/>
        <c:varyColors val="0"/>
        <c:ser>
          <c:idx val="0"/>
          <c:order val="0"/>
          <c:tx>
            <c:v>akuel elbetaling</c:v>
          </c:tx>
          <c:marker>
            <c:symbol val="none"/>
          </c:marker>
          <c:cat>
            <c:numRef>
              <c:f>'EL 200916'!$Z$240:$AE$240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'EL 060916'!#REF!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v>elbetaling hvis der ikke var sparet</c:v>
          </c:tx>
          <c:marker>
            <c:symbol val="none"/>
          </c:marker>
          <c:cat>
            <c:numRef>
              <c:f>'EL 200916'!$Z$240:$AE$240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'EL 060916'!#REF!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6506680"/>
        <c:axId val="396507072"/>
      </c:lineChart>
      <c:catAx>
        <c:axId val="396506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96507072"/>
        <c:crosses val="autoZero"/>
        <c:auto val="1"/>
        <c:lblAlgn val="ctr"/>
        <c:lblOffset val="100"/>
        <c:noMultiLvlLbl val="0"/>
      </c:catAx>
      <c:valAx>
        <c:axId val="39650707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396506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473447069116365"/>
          <c:y val="0.2700076552930884"/>
          <c:w val="0.18859886264217307"/>
          <c:h val="0.5293132108486435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Fordeling af varmeleverance </a:t>
            </a:r>
            <a:r>
              <a:rPr lang="da-DK" baseline="0"/>
              <a:t>2007 </a:t>
            </a:r>
            <a:endParaRPr lang="da-DK"/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'Summeret varme 290916'!$A$3:$A$8</c:f>
              <c:strCache>
                <c:ptCount val="6"/>
                <c:pt idx="0">
                  <c:v>Sønderborg Fjernvarme</c:v>
                </c:pt>
                <c:pt idx="1">
                  <c:v>Gråsten Fjernvarme</c:v>
                </c:pt>
                <c:pt idx="2">
                  <c:v>Broager Fjernvarme</c:v>
                </c:pt>
                <c:pt idx="3">
                  <c:v>Nordborg (Danbo og SonFor)</c:v>
                </c:pt>
                <c:pt idx="4">
                  <c:v>Augustenborg Fjernvarme</c:v>
                </c:pt>
                <c:pt idx="5">
                  <c:v>DongEnergy Naturgas</c:v>
                </c:pt>
              </c:strCache>
            </c:strRef>
          </c:cat>
          <c:val>
            <c:numRef>
              <c:f>'Summeret varme 290916'!$B$3:$B$8</c:f>
              <c:numCache>
                <c:formatCode>#,##0</c:formatCode>
                <c:ptCount val="6"/>
                <c:pt idx="0">
                  <c:v>20574.378822872226</c:v>
                </c:pt>
                <c:pt idx="1">
                  <c:v>2450.6844594321274</c:v>
                </c:pt>
                <c:pt idx="2">
                  <c:v>1620.4396185658109</c:v>
                </c:pt>
                <c:pt idx="3">
                  <c:v>2879.0828471411901</c:v>
                </c:pt>
                <c:pt idx="4">
                  <c:v>1862.2931586882773</c:v>
                </c:pt>
                <c:pt idx="5">
                  <c:v>18184.20223220536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Fordeling af varmeleverance </a:t>
            </a:r>
            <a:r>
              <a:rPr lang="da-DK" baseline="0"/>
              <a:t>2015 </a:t>
            </a:r>
            <a:endParaRPr lang="da-DK"/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'Summeret varme 290916'!$A$3:$A$8</c:f>
              <c:strCache>
                <c:ptCount val="6"/>
                <c:pt idx="0">
                  <c:v>Sønderborg Fjernvarme</c:v>
                </c:pt>
                <c:pt idx="1">
                  <c:v>Gråsten Fjernvarme</c:v>
                </c:pt>
                <c:pt idx="2">
                  <c:v>Broager Fjernvarme</c:v>
                </c:pt>
                <c:pt idx="3">
                  <c:v>Nordborg (Danbo og SonFor)</c:v>
                </c:pt>
                <c:pt idx="4">
                  <c:v>Augustenborg Fjernvarme</c:v>
                </c:pt>
                <c:pt idx="5">
                  <c:v>DongEnergy Naturgas</c:v>
                </c:pt>
              </c:strCache>
            </c:strRef>
          </c:cat>
          <c:val>
            <c:numRef>
              <c:f>'Summeret varme 290916'!$J$3:$J$8</c:f>
              <c:numCache>
                <c:formatCode>#,##0</c:formatCode>
                <c:ptCount val="6"/>
                <c:pt idx="0">
                  <c:v>18036.652577937646</c:v>
                </c:pt>
                <c:pt idx="1">
                  <c:v>1731.206115107914</c:v>
                </c:pt>
                <c:pt idx="2">
                  <c:v>1217.5220345345344</c:v>
                </c:pt>
                <c:pt idx="3">
                  <c:v>2169.8676258992809</c:v>
                </c:pt>
                <c:pt idx="4">
                  <c:v>2504.8383258258259</c:v>
                </c:pt>
                <c:pt idx="5">
                  <c:v>11169.619074100721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rtl="0">
            <a:defRPr/>
          </a:pPr>
          <a:endParaRPr lang="da-DK"/>
        </a:p>
      </c:txPr>
    </c:legend>
    <c:plotVisOnly val="1"/>
    <c:dispBlanksAs val="zero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Fordeling af CO</a:t>
            </a:r>
            <a:r>
              <a:rPr lang="da-DK" baseline="-25000"/>
              <a:t>2</a:t>
            </a:r>
            <a:r>
              <a:rPr lang="da-DK"/>
              <a:t>-udledning 2007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'Summeret varme 290916'!$A$3:$A$8</c:f>
              <c:strCache>
                <c:ptCount val="6"/>
                <c:pt idx="0">
                  <c:v>Sønderborg Fjernvarme</c:v>
                </c:pt>
                <c:pt idx="1">
                  <c:v>Gråsten Fjernvarme</c:v>
                </c:pt>
                <c:pt idx="2">
                  <c:v>Broager Fjernvarme</c:v>
                </c:pt>
                <c:pt idx="3">
                  <c:v>Nordborg (Danbo og SonFor)</c:v>
                </c:pt>
                <c:pt idx="4">
                  <c:v>Augustenborg Fjernvarme</c:v>
                </c:pt>
                <c:pt idx="5">
                  <c:v>DongEnergy Naturgas</c:v>
                </c:pt>
              </c:strCache>
            </c:strRef>
          </c:cat>
          <c:val>
            <c:numRef>
              <c:f>'Summeret varme 290916'!$L$3:$L$8</c:f>
              <c:numCache>
                <c:formatCode>#,##0</c:formatCode>
                <c:ptCount val="6"/>
                <c:pt idx="0">
                  <c:v>3577.015039073327</c:v>
                </c:pt>
                <c:pt idx="1">
                  <c:v>574.95956743357942</c:v>
                </c:pt>
                <c:pt idx="2">
                  <c:v>400.16316242570468</c:v>
                </c:pt>
                <c:pt idx="3">
                  <c:v>657.08161182548747</c:v>
                </c:pt>
                <c:pt idx="4">
                  <c:v>438.3962748350383</c:v>
                </c:pt>
                <c:pt idx="5">
                  <c:v>3712.9445782850999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rtl="0">
            <a:defRPr/>
          </a:pPr>
          <a:endParaRPr lang="da-DK"/>
        </a:p>
      </c:txPr>
    </c:legend>
    <c:plotVisOnly val="1"/>
    <c:dispBlanksAs val="zero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Fordeling af CO</a:t>
            </a:r>
            <a:r>
              <a:rPr lang="da-DK" baseline="-25000"/>
              <a:t>2</a:t>
            </a:r>
            <a:r>
              <a:rPr lang="da-DK"/>
              <a:t>-udledning 2015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'Summeret varme 290916'!$A$3:$A$8</c:f>
              <c:strCache>
                <c:ptCount val="6"/>
                <c:pt idx="0">
                  <c:v>Sønderborg Fjernvarme</c:v>
                </c:pt>
                <c:pt idx="1">
                  <c:v>Gråsten Fjernvarme</c:v>
                </c:pt>
                <c:pt idx="2">
                  <c:v>Broager Fjernvarme</c:v>
                </c:pt>
                <c:pt idx="3">
                  <c:v>Nordborg (Danbo og SonFor)</c:v>
                </c:pt>
                <c:pt idx="4">
                  <c:v>Augustenborg Fjernvarme</c:v>
                </c:pt>
                <c:pt idx="5">
                  <c:v>DongEnergy Naturgas</c:v>
                </c:pt>
              </c:strCache>
            </c:strRef>
          </c:cat>
          <c:val>
            <c:numRef>
              <c:f>'Summeret varme 290916'!$T$3:$T$8</c:f>
              <c:numCache>
                <c:formatCode>#,##0</c:formatCode>
                <c:ptCount val="6"/>
                <c:pt idx="0">
                  <c:v>1352.7489433453236</c:v>
                </c:pt>
                <c:pt idx="1">
                  <c:v>1.7312061151079137</c:v>
                </c:pt>
                <c:pt idx="2">
                  <c:v>248.37449504504505</c:v>
                </c:pt>
                <c:pt idx="3">
                  <c:v>522.93809784172652</c:v>
                </c:pt>
                <c:pt idx="4">
                  <c:v>648.75312638888886</c:v>
                </c:pt>
                <c:pt idx="5">
                  <c:v>2294.4184717254734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rtl="0">
            <a:defRPr/>
          </a:pPr>
          <a:endParaRPr lang="da-DK"/>
        </a:p>
      </c:txPr>
    </c:legend>
    <c:plotVisOnly val="1"/>
    <c:dispBlanksAs val="zero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v>Ukorrigeret varmeforbrug (MWh)</c:v>
          </c:tx>
          <c:invertIfNegative val="0"/>
          <c:cat>
            <c:numRef>
              <c:f>'Varme 201016'!$AR$264:$AZ$264</c:f>
              <c:numCache>
                <c:formatCode>General</c:formatCod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</c:numCache>
            </c:numRef>
          </c:cat>
          <c:val>
            <c:numRef>
              <c:f>'Varme 201016'!$AR$265:$AZ$265</c:f>
              <c:numCache>
                <c:formatCode>#,##0</c:formatCode>
                <c:ptCount val="9"/>
                <c:pt idx="0">
                  <c:v>39362.858555555555</c:v>
                </c:pt>
                <c:pt idx="1">
                  <c:v>41373.050777777782</c:v>
                </c:pt>
                <c:pt idx="2">
                  <c:v>41708.236444444439</c:v>
                </c:pt>
                <c:pt idx="3">
                  <c:v>46763.324222222218</c:v>
                </c:pt>
                <c:pt idx="4">
                  <c:v>38865.703999999998</c:v>
                </c:pt>
                <c:pt idx="5">
                  <c:v>39989.991555555549</c:v>
                </c:pt>
                <c:pt idx="6">
                  <c:v>37608.187444444447</c:v>
                </c:pt>
                <c:pt idx="7">
                  <c:v>32809.174888888891</c:v>
                </c:pt>
                <c:pt idx="8">
                  <c:v>33021.108666666674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233304"/>
        <c:axId val="403233696"/>
      </c:barChart>
      <c:catAx>
        <c:axId val="403233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233696"/>
        <c:crosses val="autoZero"/>
        <c:auto val="1"/>
        <c:lblAlgn val="ctr"/>
        <c:lblOffset val="100"/>
        <c:noMultiLvlLbl val="0"/>
      </c:catAx>
      <c:valAx>
        <c:axId val="40323369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032333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Korrigeret varmeforbrug (MWh)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</c:spPr>
          <c:invertIfNegative val="0"/>
          <c:cat>
            <c:numRef>
              <c:f>'Varme 201016'!$BA$264:$BI$264</c:f>
              <c:numCache>
                <c:formatCode>General</c:formatCod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</c:numCache>
            </c:numRef>
          </c:cat>
          <c:val>
            <c:numRef>
              <c:f>'Varme 201016'!$BA$265:$BI$265</c:f>
              <c:numCache>
                <c:formatCode>#,##0</c:formatCode>
                <c:ptCount val="9"/>
                <c:pt idx="0">
                  <c:v>47571.081138904992</c:v>
                </c:pt>
                <c:pt idx="1">
                  <c:v>46212.873366076456</c:v>
                </c:pt>
                <c:pt idx="2">
                  <c:v>43656.152385136375</c:v>
                </c:pt>
                <c:pt idx="3">
                  <c:v>42592.471620528195</c:v>
                </c:pt>
                <c:pt idx="4">
                  <c:v>42446.685907345134</c:v>
                </c:pt>
                <c:pt idx="5">
                  <c:v>40652.140277699633</c:v>
                </c:pt>
                <c:pt idx="6">
                  <c:v>38624.81264514658</c:v>
                </c:pt>
                <c:pt idx="7">
                  <c:v>38712.011376433627</c:v>
                </c:pt>
                <c:pt idx="8">
                  <c:v>36829.70575340592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234480"/>
        <c:axId val="403234872"/>
      </c:barChart>
      <c:catAx>
        <c:axId val="40323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234872"/>
        <c:crosses val="autoZero"/>
        <c:auto val="1"/>
        <c:lblAlgn val="ctr"/>
        <c:lblOffset val="100"/>
        <c:noMultiLvlLbl val="0"/>
      </c:catAx>
      <c:valAx>
        <c:axId val="403234872"/>
        <c:scaling>
          <c:orientation val="minMax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032344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CO</a:t>
            </a:r>
            <a:r>
              <a:rPr lang="da-DK" baseline="-25000"/>
              <a:t>2</a:t>
            </a:r>
            <a:r>
              <a:rPr lang="da-DK"/>
              <a:t> udledning fra varmeforbrug (ton) 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</c:spPr>
          <c:invertIfNegative val="0"/>
          <c:cat>
            <c:numRef>
              <c:f>'Varme 201016'!$BJ$264:$BR$264</c:f>
              <c:numCache>
                <c:formatCode>General</c:formatCod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</c:numCache>
            </c:numRef>
          </c:cat>
          <c:val>
            <c:numRef>
              <c:f>'Varme 201016'!$BJ$265:$BR$265</c:f>
              <c:numCache>
                <c:formatCode>#,##0</c:formatCode>
                <c:ptCount val="9"/>
                <c:pt idx="0">
                  <c:v>9360.5602338782373</c:v>
                </c:pt>
                <c:pt idx="1">
                  <c:v>9015.5542004095278</c:v>
                </c:pt>
                <c:pt idx="2">
                  <c:v>8628.3828365244208</c:v>
                </c:pt>
                <c:pt idx="3">
                  <c:v>8468.1914112473278</c:v>
                </c:pt>
                <c:pt idx="4">
                  <c:v>8318.3314103262946</c:v>
                </c:pt>
                <c:pt idx="5">
                  <c:v>7451.0028940242055</c:v>
                </c:pt>
                <c:pt idx="6">
                  <c:v>5895.4439337419544</c:v>
                </c:pt>
                <c:pt idx="7">
                  <c:v>5412.8919544264518</c:v>
                </c:pt>
                <c:pt idx="8">
                  <c:v>5068.9643404615654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03235656"/>
        <c:axId val="403236048"/>
      </c:barChart>
      <c:catAx>
        <c:axId val="403235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236048"/>
        <c:crosses val="autoZero"/>
        <c:auto val="1"/>
        <c:lblAlgn val="ctr"/>
        <c:lblOffset val="100"/>
        <c:noMultiLvlLbl val="0"/>
      </c:catAx>
      <c:valAx>
        <c:axId val="40323604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032356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Besparelse på varmeregningen (t.kr.)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Årets besparelse i forhold til 2007</c:v>
          </c:tx>
          <c:invertIfNegative val="0"/>
          <c:cat>
            <c:numRef>
              <c:f>'Varme 201016'!$BS$267:$BX$267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'Varme 201016'!$BS$268:$BX$268</c:f>
              <c:numCache>
                <c:formatCode>#,##0</c:formatCode>
                <c:ptCount val="6"/>
                <c:pt idx="0">
                  <c:v>0</c:v>
                </c:pt>
                <c:pt idx="1">
                  <c:v>72.686689656589408</c:v>
                </c:pt>
                <c:pt idx="2">
                  <c:v>1457.6307254229571</c:v>
                </c:pt>
                <c:pt idx="3">
                  <c:v>2022.7287705999981</c:v>
                </c:pt>
                <c:pt idx="4">
                  <c:v>2122.9845134992952</c:v>
                </c:pt>
                <c:pt idx="5">
                  <c:v>3261.9063057379863</c:v>
                </c:pt>
              </c:numCache>
            </c:numRef>
          </c:val>
        </c:ser>
        <c:ser>
          <c:idx val="1"/>
          <c:order val="1"/>
          <c:tx>
            <c:v>Akkumuleret besparelse</c:v>
          </c:tx>
          <c:invertIfNegative val="0"/>
          <c:cat>
            <c:numRef>
              <c:f>'Varme 201016'!$BS$267:$BX$267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'Varme 201016'!$BS$269:$BX$269</c:f>
              <c:numCache>
                <c:formatCode>#,##0</c:formatCode>
                <c:ptCount val="6"/>
                <c:pt idx="0">
                  <c:v>0</c:v>
                </c:pt>
                <c:pt idx="1">
                  <c:v>72.686689656589408</c:v>
                </c:pt>
                <c:pt idx="2">
                  <c:v>1530.3174150795464</c:v>
                </c:pt>
                <c:pt idx="3">
                  <c:v>3553.0461856795446</c:v>
                </c:pt>
                <c:pt idx="4">
                  <c:v>5676.0306991788402</c:v>
                </c:pt>
                <c:pt idx="5">
                  <c:v>8937.9370049168265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604704"/>
        <c:axId val="404605096"/>
      </c:barChart>
      <c:catAx>
        <c:axId val="40460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04605096"/>
        <c:crosses val="autoZero"/>
        <c:auto val="1"/>
        <c:lblAlgn val="ctr"/>
        <c:lblOffset val="100"/>
        <c:noMultiLvlLbl val="0"/>
      </c:catAx>
      <c:valAx>
        <c:axId val="404605096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04604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Varmebetaling (t.kr)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015529308836625"/>
          <c:y val="0.19480351414406533"/>
          <c:w val="0.56667650918635148"/>
          <c:h val="0.68921660834062359"/>
        </c:manualLayout>
      </c:layout>
      <c:lineChart>
        <c:grouping val="standard"/>
        <c:varyColors val="0"/>
        <c:ser>
          <c:idx val="0"/>
          <c:order val="0"/>
          <c:tx>
            <c:v>Varmebetaling hvis ikke der var sparet</c:v>
          </c:tx>
          <c:marker>
            <c:symbol val="none"/>
          </c:marker>
          <c:cat>
            <c:numRef>
              <c:f>'Varme 201016'!$BS$267:$BX$267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'Varme 201016'!$BS$271:$BX$271</c:f>
              <c:numCache>
                <c:formatCode>#,##0</c:formatCode>
                <c:ptCount val="6"/>
                <c:pt idx="0">
                  <c:v>16951.772587161817</c:v>
                </c:pt>
                <c:pt idx="1">
                  <c:v>17400.239165920924</c:v>
                </c:pt>
                <c:pt idx="2">
                  <c:v>18264.318538621694</c:v>
                </c:pt>
                <c:pt idx="3">
                  <c:v>18331.900471391629</c:v>
                </c:pt>
                <c:pt idx="4">
                  <c:v>18910.982010206892</c:v>
                </c:pt>
                <c:pt idx="5">
                  <c:v>18899.030477282191</c:v>
                </c:pt>
              </c:numCache>
            </c:numRef>
          </c:val>
          <c:smooth val="0"/>
        </c:ser>
        <c:ser>
          <c:idx val="1"/>
          <c:order val="1"/>
          <c:tx>
            <c:v>Aktuel varmebetaling</c:v>
          </c:tx>
          <c:marker>
            <c:symbol val="none"/>
          </c:marker>
          <c:cat>
            <c:numRef>
              <c:f>'Varme 201016'!$BS$267:$BX$267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'Varme 201016'!$BS$272:$BX$272</c:f>
              <c:numCache>
                <c:formatCode>#,##0</c:formatCode>
                <c:ptCount val="6"/>
                <c:pt idx="0">
                  <c:v>16951.772587161817</c:v>
                </c:pt>
                <c:pt idx="1">
                  <c:v>17327.552476264336</c:v>
                </c:pt>
                <c:pt idx="2">
                  <c:v>16806.68781319874</c:v>
                </c:pt>
                <c:pt idx="3">
                  <c:v>16309.17170079163</c:v>
                </c:pt>
                <c:pt idx="4">
                  <c:v>16787.997496707601</c:v>
                </c:pt>
                <c:pt idx="5">
                  <c:v>15637.124171544205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605880"/>
        <c:axId val="404606272"/>
      </c:lineChart>
      <c:catAx>
        <c:axId val="404605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04606272"/>
        <c:crosses val="autoZero"/>
        <c:auto val="1"/>
        <c:lblAlgn val="ctr"/>
        <c:lblOffset val="100"/>
        <c:noMultiLvlLbl val="0"/>
      </c:catAx>
      <c:valAx>
        <c:axId val="404606272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046058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127624671916015"/>
          <c:y val="0.35334098862642188"/>
          <c:w val="0.24483486439195101"/>
          <c:h val="0.5015354330708661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CO</a:t>
            </a:r>
            <a:r>
              <a:rPr lang="da-DK" baseline="-25000"/>
              <a:t>2</a:t>
            </a:r>
            <a:r>
              <a:rPr lang="da-DK"/>
              <a:t>-udledning fra el til gadelys og signalanlæg (ton)</a:t>
            </a:r>
            <a:r>
              <a:rPr lang="da-DK" baseline="0"/>
              <a:t> </a:t>
            </a:r>
            <a:endParaRPr lang="da-DK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'Ny gadelys 060916'!$L$393:$T$393</c:f>
              <c:numCache>
                <c:formatCode>General</c:formatCod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</c:numCache>
            </c:numRef>
          </c:cat>
          <c:val>
            <c:numRef>
              <c:f>'Ny gadelys 060916'!$L$395:$T$395</c:f>
              <c:numCache>
                <c:formatCode>_(* #,##0_);_(* \(#,##0\);_(* "-"??_);_(@_)</c:formatCode>
                <c:ptCount val="9"/>
                <c:pt idx="0">
                  <c:v>2376.8973482116189</c:v>
                </c:pt>
                <c:pt idx="1">
                  <c:v>2381.5491958073248</c:v>
                </c:pt>
                <c:pt idx="2">
                  <c:v>2272.2814514210527</c:v>
                </c:pt>
                <c:pt idx="3">
                  <c:v>2228.5442940631556</c:v>
                </c:pt>
                <c:pt idx="4">
                  <c:v>1738.1657046842117</c:v>
                </c:pt>
                <c:pt idx="5">
                  <c:v>1371.2474821473686</c:v>
                </c:pt>
                <c:pt idx="6">
                  <c:v>1659.5643972947362</c:v>
                </c:pt>
                <c:pt idx="7">
                  <c:v>1308.3891585263166</c:v>
                </c:pt>
                <c:pt idx="8">
                  <c:v>770.30186384210538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999824"/>
        <c:axId val="142407128"/>
      </c:barChart>
      <c:catAx>
        <c:axId val="25899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2407128"/>
        <c:crosses val="autoZero"/>
        <c:auto val="1"/>
        <c:lblAlgn val="ctr"/>
        <c:lblOffset val="100"/>
        <c:noMultiLvlLbl val="0"/>
      </c:catAx>
      <c:valAx>
        <c:axId val="142407128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2589998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Brændstof til egne og leasede køretøjer (liter)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chemeClr val="accent6"/>
            </a:solidFill>
          </c:spPr>
          <c:invertIfNegative val="0"/>
          <c:cat>
            <c:strRef>
              <c:f>'Brændstof 290916'!$AE$6:$AL$6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strCache>
            </c:strRef>
          </c:cat>
          <c:val>
            <c:numRef>
              <c:f>'Brændstof 290916'!$AE$7:$AL$7</c:f>
              <c:numCache>
                <c:formatCode>_ * #,##0_ ;_ * \-#,##0_ ;_ * "-"??_ ;_ @_ </c:formatCode>
                <c:ptCount val="8"/>
                <c:pt idx="4">
                  <c:v>329540</c:v>
                </c:pt>
                <c:pt idx="5">
                  <c:v>369717</c:v>
                </c:pt>
                <c:pt idx="6">
                  <c:v>351102</c:v>
                </c:pt>
                <c:pt idx="7">
                  <c:v>496491</c:v>
                </c:pt>
              </c:numCache>
            </c:numRef>
          </c:val>
        </c:ser>
        <c:ser>
          <c:idx val="2"/>
          <c:order val="1"/>
          <c:spPr>
            <a:noFill/>
            <a:ln w="19050">
              <a:solidFill>
                <a:schemeClr val="accent6"/>
              </a:solidFill>
              <a:prstDash val="lgDash"/>
            </a:ln>
          </c:spPr>
          <c:invertIfNegative val="0"/>
          <c:cat>
            <c:strRef>
              <c:f>'Brændstof 290916'!$AE$6:$AL$6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strCache>
            </c:strRef>
          </c:cat>
          <c:val>
            <c:numRef>
              <c:f>'Brændstof 290916'!$AE$8:$AL$8</c:f>
              <c:numCache>
                <c:formatCode>_ * #,##0_ ;_ * \-#,##0_ ;_ * "-"??_ ;_ @_ </c:formatCode>
                <c:ptCount val="8"/>
                <c:pt idx="0">
                  <c:v>201282.99999999997</c:v>
                </c:pt>
                <c:pt idx="1">
                  <c:v>244806</c:v>
                </c:pt>
                <c:pt idx="2">
                  <c:v>258122</c:v>
                </c:pt>
                <c:pt idx="3">
                  <c:v>239969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4"/>
        <c:overlap val="100"/>
        <c:axId val="404607056"/>
        <c:axId val="404607448"/>
      </c:barChart>
      <c:catAx>
        <c:axId val="40460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607448"/>
        <c:crosses val="autoZero"/>
        <c:auto val="1"/>
        <c:lblAlgn val="ctr"/>
        <c:lblOffset val="100"/>
        <c:noMultiLvlLbl val="0"/>
      </c:catAx>
      <c:valAx>
        <c:axId val="404607448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crossAx val="4046070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Brændstof til Vej og Park (liter)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'Brændstof 290916'!$AD$10</c:f>
              <c:strCache>
                <c:ptCount val="1"/>
                <c:pt idx="0">
                  <c:v>Brændstof til Vej og Park</c:v>
                </c:pt>
              </c:strCache>
            </c:strRef>
          </c:tx>
          <c:invertIfNegative val="0"/>
          <c:cat>
            <c:strRef>
              <c:f>'Brændstof 290916'!$AE$6:$AL$6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strCache>
            </c:strRef>
          </c:cat>
          <c:val>
            <c:numRef>
              <c:f>'Brændstof 290916'!$AE$10:$AL$10</c:f>
              <c:numCache>
                <c:formatCode>_ * #,##0_ ;_ * \-#,##0_ ;_ * "-"??_ ;_ @_ </c:formatCode>
                <c:ptCount val="8"/>
                <c:pt idx="0">
                  <c:v>355990</c:v>
                </c:pt>
                <c:pt idx="1">
                  <c:v>304468</c:v>
                </c:pt>
                <c:pt idx="2">
                  <c:v>306938</c:v>
                </c:pt>
                <c:pt idx="3">
                  <c:v>398763</c:v>
                </c:pt>
                <c:pt idx="4">
                  <c:v>301658</c:v>
                </c:pt>
                <c:pt idx="5">
                  <c:v>278445</c:v>
                </c:pt>
                <c:pt idx="6">
                  <c:v>285887</c:v>
                </c:pt>
                <c:pt idx="7">
                  <c:v>278481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799976"/>
        <c:axId val="404800368"/>
      </c:barChart>
      <c:catAx>
        <c:axId val="404799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800368"/>
        <c:crosses val="autoZero"/>
        <c:auto val="1"/>
        <c:lblAlgn val="ctr"/>
        <c:lblOffset val="100"/>
        <c:noMultiLvlLbl val="0"/>
      </c:catAx>
      <c:valAx>
        <c:axId val="404800368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crossAx val="4047999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LPG tank- og flaskegas til ukrudtsafbrænding mm (kg)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'Brændstof 290916'!$AD$11</c:f>
              <c:strCache>
                <c:ptCount val="1"/>
                <c:pt idx="0">
                  <c:v>LPG tank- og flaskegas til ukrudtsafbrænding mm</c:v>
                </c:pt>
              </c:strCache>
            </c:strRef>
          </c:tx>
          <c:invertIfNegative val="0"/>
          <c:cat>
            <c:strRef>
              <c:f>'Brændstof 290916'!$AE$6:$AL$6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strCache>
            </c:strRef>
          </c:cat>
          <c:val>
            <c:numRef>
              <c:f>'Brændstof 290916'!$AE$11:$AL$11</c:f>
              <c:numCache>
                <c:formatCode>_ * #,##0_ ;_ * \-#,##0_ ;_ * "-"??_ ;_ @_ </c:formatCode>
                <c:ptCount val="8"/>
                <c:pt idx="0">
                  <c:v>13577</c:v>
                </c:pt>
                <c:pt idx="1">
                  <c:v>17286</c:v>
                </c:pt>
                <c:pt idx="2">
                  <c:v>20270</c:v>
                </c:pt>
                <c:pt idx="3">
                  <c:v>16680</c:v>
                </c:pt>
                <c:pt idx="4">
                  <c:v>17508.960000000003</c:v>
                </c:pt>
                <c:pt idx="5">
                  <c:v>19044.72</c:v>
                </c:pt>
                <c:pt idx="6">
                  <c:v>22370.58</c:v>
                </c:pt>
                <c:pt idx="7">
                  <c:v>25460.460000000003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801152"/>
        <c:axId val="404801544"/>
      </c:barChart>
      <c:catAx>
        <c:axId val="40480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801544"/>
        <c:crosses val="autoZero"/>
        <c:auto val="1"/>
        <c:lblAlgn val="ctr"/>
        <c:lblOffset val="100"/>
        <c:noMultiLvlLbl val="0"/>
      </c:catAx>
      <c:valAx>
        <c:axId val="404801544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crossAx val="4048011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Brændstof til tjenestekørsel i privatejet bil (liter)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'Brændstof 290916'!$AD$9</c:f>
              <c:strCache>
                <c:ptCount val="1"/>
                <c:pt idx="0">
                  <c:v>Brændstof til tjenestekørsel i privatejet bil*</c:v>
                </c:pt>
              </c:strCache>
            </c:strRef>
          </c:tx>
          <c:invertIfNegative val="0"/>
          <c:cat>
            <c:strRef>
              <c:f>'Brændstof 290916'!$AE$6:$AL$6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strCache>
            </c:strRef>
          </c:cat>
          <c:val>
            <c:numRef>
              <c:f>'Brændstof 290916'!$AE$9:$AL$9</c:f>
              <c:numCache>
                <c:formatCode>_ * #,##0_ ;_ * \-#,##0_ ;_ * "-"??_ ;_ @_ </c:formatCode>
                <c:ptCount val="8"/>
                <c:pt idx="3">
                  <c:v>106637.4</c:v>
                </c:pt>
                <c:pt idx="4">
                  <c:v>97308.933333333334</c:v>
                </c:pt>
                <c:pt idx="5">
                  <c:v>92882</c:v>
                </c:pt>
                <c:pt idx="6">
                  <c:v>89905.2</c:v>
                </c:pt>
                <c:pt idx="7">
                  <c:v>96516.733333333337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802328"/>
        <c:axId val="404802720"/>
      </c:barChart>
      <c:catAx>
        <c:axId val="404802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802720"/>
        <c:crosses val="autoZero"/>
        <c:auto val="1"/>
        <c:lblAlgn val="ctr"/>
        <c:lblOffset val="100"/>
        <c:noMultiLvlLbl val="0"/>
      </c:catAx>
      <c:valAx>
        <c:axId val="404802720"/>
        <c:scaling>
          <c:orientation val="minMax"/>
          <c:min val="0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crossAx val="4048023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</a:t>
            </a:r>
            <a:r>
              <a:rPr lang="en-US" baseline="-25000"/>
              <a:t>2</a:t>
            </a:r>
            <a:r>
              <a:rPr lang="en-US"/>
              <a:t>-udledning fra brændstof til </a:t>
            </a:r>
          </a:p>
          <a:p>
            <a:pPr>
              <a:defRPr/>
            </a:pPr>
            <a:r>
              <a:rPr lang="en-US"/>
              <a:t>Vej og Park (ton)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'Brændstof 290916'!$AD$18</c:f>
              <c:strCache>
                <c:ptCount val="1"/>
                <c:pt idx="0">
                  <c:v>CO2-udledning fra brændstof til Vej og Park</c:v>
                </c:pt>
              </c:strCache>
            </c:strRef>
          </c:tx>
          <c:invertIfNegative val="0"/>
          <c:cat>
            <c:strRef>
              <c:f>'Brændstof 290916'!$AE$14:$AL$14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strCache>
            </c:strRef>
          </c:cat>
          <c:val>
            <c:numRef>
              <c:f>'Brændstof 290916'!$AE$18:$AL$18</c:f>
              <c:numCache>
                <c:formatCode>_ * #,##0_ ;_ * \-#,##0_ ;_ * "-"??_ ;_ @_ </c:formatCode>
                <c:ptCount val="8"/>
                <c:pt idx="0">
                  <c:v>941.89368772000012</c:v>
                </c:pt>
                <c:pt idx="1">
                  <c:v>805.13472135999996</c:v>
                </c:pt>
                <c:pt idx="2">
                  <c:v>812.39748544000008</c:v>
                </c:pt>
                <c:pt idx="3">
                  <c:v>1056.6478199500002</c:v>
                </c:pt>
                <c:pt idx="4">
                  <c:v>799.81755071000009</c:v>
                </c:pt>
                <c:pt idx="5">
                  <c:v>738.6912744</c:v>
                </c:pt>
                <c:pt idx="6">
                  <c:v>758.09630522999998</c:v>
                </c:pt>
                <c:pt idx="7">
                  <c:v>667.81136204999996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803504"/>
        <c:axId val="404803896"/>
      </c:barChart>
      <c:catAx>
        <c:axId val="40480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803896"/>
        <c:crosses val="autoZero"/>
        <c:auto val="1"/>
        <c:lblAlgn val="ctr"/>
        <c:lblOffset val="100"/>
        <c:noMultiLvlLbl val="0"/>
      </c:catAx>
      <c:valAx>
        <c:axId val="404803896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crossAx val="4048035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</a:t>
            </a:r>
            <a:r>
              <a:rPr lang="en-US" baseline="-25000"/>
              <a:t>2</a:t>
            </a:r>
            <a:r>
              <a:rPr lang="en-US"/>
              <a:t>-udledning fra brændstof til tjenestekørsel i privatejet bil (ton)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'Brændstof 290916'!$AD$17</c:f>
              <c:strCache>
                <c:ptCount val="1"/>
                <c:pt idx="0">
                  <c:v>CO2-udledning fra brændstof til tjenestekørsel i privatejet bil*</c:v>
                </c:pt>
              </c:strCache>
            </c:strRef>
          </c:tx>
          <c:invertIfNegative val="0"/>
          <c:cat>
            <c:strRef>
              <c:f>'Brændstof 290916'!$AE$14:$AL$14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strCache>
            </c:strRef>
          </c:cat>
          <c:val>
            <c:numRef>
              <c:f>'Brændstof 290916'!$AE$17:$AL$17</c:f>
              <c:numCache>
                <c:formatCode>_ * #,##0_ ;_ * \-#,##0_ ;_ * "-"??_ ;_ @_ </c:formatCode>
                <c:ptCount val="8"/>
                <c:pt idx="3">
                  <c:v>262.32800400000002</c:v>
                </c:pt>
                <c:pt idx="4">
                  <c:v>239.379976</c:v>
                </c:pt>
                <c:pt idx="5">
                  <c:v>228.48972000000001</c:v>
                </c:pt>
                <c:pt idx="6">
                  <c:v>221.16679199999999</c:v>
                </c:pt>
                <c:pt idx="7">
                  <c:v>237.431164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804680"/>
        <c:axId val="404805072"/>
      </c:barChart>
      <c:catAx>
        <c:axId val="404804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805072"/>
        <c:crosses val="autoZero"/>
        <c:auto val="1"/>
        <c:lblAlgn val="ctr"/>
        <c:lblOffset val="100"/>
        <c:noMultiLvlLbl val="0"/>
      </c:catAx>
      <c:valAx>
        <c:axId val="404805072"/>
        <c:scaling>
          <c:orientation val="minMax"/>
          <c:min val="0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crossAx val="4048046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</a:t>
            </a:r>
            <a:r>
              <a:rPr lang="en-US" baseline="-25000"/>
              <a:t>2</a:t>
            </a:r>
            <a:r>
              <a:rPr lang="en-US"/>
              <a:t>-udledning fra LPG tank- og flaskegas til ukrudtsafbrænding (ton)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'Brændstof 290916'!$AD$19</c:f>
              <c:strCache>
                <c:ptCount val="1"/>
                <c:pt idx="0">
                  <c:v>CO2-udledning fra LPG tank- og flaskegas til ukrudtsafbrænding mm</c:v>
                </c:pt>
              </c:strCache>
            </c:strRef>
          </c:tx>
          <c:invertIfNegative val="0"/>
          <c:cat>
            <c:strRef>
              <c:f>'Brændstof 290916'!$AE$14:$AL$14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strCache>
            </c:strRef>
          </c:cat>
          <c:val>
            <c:numRef>
              <c:f>'Brændstof 290916'!$AE$19:$AL$19</c:f>
              <c:numCache>
                <c:formatCode>_ * #,##0_ ;_ * \-#,##0_ ;_ * "-"??_ ;_ @_ </c:formatCode>
                <c:ptCount val="8"/>
                <c:pt idx="0">
                  <c:v>40.595230000000001</c:v>
                </c:pt>
                <c:pt idx="1">
                  <c:v>51.685139999999997</c:v>
                </c:pt>
                <c:pt idx="2">
                  <c:v>60.607300000000002</c:v>
                </c:pt>
                <c:pt idx="3">
                  <c:v>49.873199999999997</c:v>
                </c:pt>
                <c:pt idx="4">
                  <c:v>52.351790400000006</c:v>
                </c:pt>
                <c:pt idx="5">
                  <c:v>56.943712800000007</c:v>
                </c:pt>
                <c:pt idx="6">
                  <c:v>66.888034200000007</c:v>
                </c:pt>
                <c:pt idx="7">
                  <c:v>76.1267754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805856"/>
        <c:axId val="404806248"/>
      </c:barChart>
      <c:catAx>
        <c:axId val="40480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806248"/>
        <c:crosses val="autoZero"/>
        <c:auto val="1"/>
        <c:lblAlgn val="ctr"/>
        <c:lblOffset val="100"/>
        <c:noMultiLvlLbl val="0"/>
      </c:catAx>
      <c:valAx>
        <c:axId val="404806248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crossAx val="4048058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CO</a:t>
            </a:r>
            <a:r>
              <a:rPr lang="en-US" sz="1800" b="1" i="0" baseline="-25000">
                <a:effectLst/>
              </a:rPr>
              <a:t>2</a:t>
            </a:r>
            <a:r>
              <a:rPr lang="en-US" sz="1800" b="1" i="0" baseline="0">
                <a:effectLst/>
              </a:rPr>
              <a:t>-udledning fra brændstof til egne og leasede køretøjer (ton)</a:t>
            </a:r>
            <a:endParaRPr lang="da-DK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6"/>
            </a:solidFill>
          </c:spPr>
          <c:invertIfNegative val="0"/>
          <c:cat>
            <c:strRef>
              <c:f>'Brændstof 290916'!$AE$14:$AL$14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strCache>
            </c:strRef>
          </c:cat>
          <c:val>
            <c:numRef>
              <c:f>'Brændstof 290916'!$AE$15:$AL$15</c:f>
              <c:numCache>
                <c:formatCode>_ * #,##0_ ;_ * \-#,##0_ ;_ * "-"??_ ;_ @_ </c:formatCode>
                <c:ptCount val="8"/>
                <c:pt idx="4">
                  <c:v>850.41789295000012</c:v>
                </c:pt>
                <c:pt idx="5">
                  <c:v>954.87386001000004</c:v>
                </c:pt>
                <c:pt idx="6">
                  <c:v>894.02410639000004</c:v>
                </c:pt>
                <c:pt idx="7">
                  <c:v>1262.1019612</c:v>
                </c:pt>
              </c:numCache>
            </c:numRef>
          </c:val>
        </c:ser>
        <c:ser>
          <c:idx val="1"/>
          <c:order val="1"/>
          <c:spPr>
            <a:noFill/>
            <a:ln w="19050" cmpd="sng">
              <a:solidFill>
                <a:schemeClr val="accent6"/>
              </a:solidFill>
              <a:prstDash val="dash"/>
            </a:ln>
          </c:spPr>
          <c:invertIfNegative val="0"/>
          <c:cat>
            <c:strRef>
              <c:f>'Brændstof 290916'!$AE$14:$AL$14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strCache>
            </c:strRef>
          </c:cat>
          <c:val>
            <c:numRef>
              <c:f>'Brændstof 290916'!$AE$16:$AL$16</c:f>
              <c:numCache>
                <c:formatCode>_ * #,##0_ ;_ * \-#,##0_ ;_ * "-"??_ ;_ @_ </c:formatCode>
                <c:ptCount val="8"/>
                <c:pt idx="0">
                  <c:v>498.16515956699988</c:v>
                </c:pt>
                <c:pt idx="1">
                  <c:v>605.88236489399992</c:v>
                </c:pt>
                <c:pt idx="2">
                  <c:v>638.83878577799999</c:v>
                </c:pt>
                <c:pt idx="3">
                  <c:v>593.91103658099996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4807032"/>
        <c:axId val="404807424"/>
      </c:barChart>
      <c:catAx>
        <c:axId val="404807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807424"/>
        <c:crosses val="autoZero"/>
        <c:auto val="1"/>
        <c:lblAlgn val="ctr"/>
        <c:lblOffset val="100"/>
        <c:noMultiLvlLbl val="0"/>
      </c:catAx>
      <c:valAx>
        <c:axId val="404807424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crossAx val="4048070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Vandforbrug (m</a:t>
            </a:r>
            <a:r>
              <a:rPr lang="da-DK" baseline="30000"/>
              <a:t>3</a:t>
            </a:r>
            <a:r>
              <a:rPr lang="da-DK"/>
              <a:t>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'Vand 060916'!$H$2:$P$2</c:f>
              <c:numCache>
                <c:formatCode>General</c:formatCod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</c:numCache>
            </c:numRef>
          </c:cat>
          <c:val>
            <c:numRef>
              <c:f>'Vand 060916'!$H$255:$P$255</c:f>
              <c:numCache>
                <c:formatCode>#,##0</c:formatCode>
                <c:ptCount val="9"/>
                <c:pt idx="0">
                  <c:v>162103</c:v>
                </c:pt>
                <c:pt idx="1">
                  <c:v>151632</c:v>
                </c:pt>
                <c:pt idx="2">
                  <c:v>141181</c:v>
                </c:pt>
                <c:pt idx="3">
                  <c:v>130505</c:v>
                </c:pt>
                <c:pt idx="4">
                  <c:v>119145.28</c:v>
                </c:pt>
                <c:pt idx="5">
                  <c:v>116870.54000000001</c:v>
                </c:pt>
                <c:pt idx="6">
                  <c:v>105900</c:v>
                </c:pt>
                <c:pt idx="7">
                  <c:v>108148</c:v>
                </c:pt>
                <c:pt idx="8">
                  <c:v>107990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467480"/>
        <c:axId val="405467872"/>
      </c:barChart>
      <c:catAx>
        <c:axId val="405467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05467872"/>
        <c:crosses val="autoZero"/>
        <c:auto val="1"/>
        <c:lblAlgn val="ctr"/>
        <c:lblOffset val="100"/>
        <c:noMultiLvlLbl val="0"/>
      </c:catAx>
      <c:valAx>
        <c:axId val="405467872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crossAx val="4054674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Vandbetaling (t.kr) 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Aktuel vandbetaling</c:v>
          </c:tx>
          <c:cat>
            <c:numRef>
              <c:f>'Vand 060916'!$R$2:$W$2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'Vand 060916'!$R$258:$W$258</c:f>
              <c:numCache>
                <c:formatCode>_ * #,##0_ ;_ * \-#,##0_ ;_ * "-"??_ ;_ @_ </c:formatCode>
                <c:ptCount val="6"/>
                <c:pt idx="0">
                  <c:v>4453.4827200000009</c:v>
                </c:pt>
                <c:pt idx="1">
                  <c:v>4271.0769300000011</c:v>
                </c:pt>
                <c:pt idx="2">
                  <c:v>4791.0198000000009</c:v>
                </c:pt>
                <c:pt idx="3">
                  <c:v>4849.3857999999991</c:v>
                </c:pt>
                <c:pt idx="4">
                  <c:v>4898.9018847999951</c:v>
                </c:pt>
                <c:pt idx="5">
                  <c:v>5238.6374172000005</c:v>
                </c:pt>
              </c:numCache>
            </c:numRef>
          </c:val>
          <c:smooth val="0"/>
        </c:ser>
        <c:ser>
          <c:idx val="1"/>
          <c:order val="1"/>
          <c:tx>
            <c:v>Vandbetaling hvis der ikke var sparet</c:v>
          </c:tx>
          <c:cat>
            <c:numRef>
              <c:f>'Vand 060916'!$R$2:$W$2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'Vand 060916'!$R$259:$W$259</c:f>
              <c:numCache>
                <c:formatCode>_ * #,##0_ ;_ * \-#,##0_ ;_ * "-"??_ ;_ @_ 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468656"/>
        <c:axId val="405469048"/>
      </c:lineChart>
      <c:catAx>
        <c:axId val="4054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05469048"/>
        <c:crosses val="autoZero"/>
        <c:auto val="1"/>
        <c:lblAlgn val="ctr"/>
        <c:lblOffset val="100"/>
        <c:noMultiLvlLbl val="0"/>
      </c:catAx>
      <c:valAx>
        <c:axId val="405469048"/>
        <c:scaling>
          <c:orientation val="minMax"/>
        </c:scaling>
        <c:delete val="0"/>
        <c:axPos val="l"/>
        <c:majorGridlines/>
        <c:title>
          <c:overlay val="0"/>
        </c:title>
        <c:numFmt formatCode="_ * #,##0_ ;_ * \-#,##0_ ;_ * &quot;-&quot;??_ ;_ @_ " sourceLinked="1"/>
        <c:majorTickMark val="none"/>
        <c:minorTickMark val="none"/>
        <c:tickLblPos val="nextTo"/>
        <c:crossAx val="405468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 baseline="0"/>
              <a:t>Fordeling af CO</a:t>
            </a:r>
            <a:r>
              <a:rPr lang="da-DK" baseline="-25000"/>
              <a:t>2</a:t>
            </a:r>
            <a:r>
              <a:rPr lang="da-DK" baseline="0"/>
              <a:t> emissionerne i 2012</a:t>
            </a:r>
            <a:endParaRPr lang="da-DK"/>
          </a:p>
        </c:rich>
      </c:tx>
      <c:layout/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9.2795541396271719E-2"/>
                  <c:y val="7.74403199600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El-forbrug til gadelys
10%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5.0604776925756594E-2"/>
                  <c:y val="6.629092416079568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5.3730374434358533E-2"/>
                  <c:y val="5.744729277261396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'Opsamling 290916'!$A$17:$A$21</c:f>
              <c:strCache>
                <c:ptCount val="5"/>
                <c:pt idx="0">
                  <c:v>Elforbrug i kommunale bygninger</c:v>
                </c:pt>
                <c:pt idx="1">
                  <c:v>Varmeforbrug i kommunale bygninger</c:v>
                </c:pt>
                <c:pt idx="2">
                  <c:v>Elforbrug til gadelys</c:v>
                </c:pt>
                <c:pt idx="3">
                  <c:v>Brændstof til egne og leasede køretøjer</c:v>
                </c:pt>
                <c:pt idx="4">
                  <c:v>Brændstof til Vej og Park</c:v>
                </c:pt>
              </c:strCache>
            </c:strRef>
          </c:cat>
          <c:val>
            <c:numRef>
              <c:f>'Opsamling 290916'!$G$17:$G$21</c:f>
              <c:numCache>
                <c:formatCode>_ * #,##0_ ;_ * \-#,##0_ ;_ * "-"??_ ;_ @_ </c:formatCode>
                <c:ptCount val="5"/>
                <c:pt idx="0">
                  <c:v>3396.9906063157896</c:v>
                </c:pt>
                <c:pt idx="1">
                  <c:v>7451.0028940242055</c:v>
                </c:pt>
                <c:pt idx="2">
                  <c:v>1371.2474821473686</c:v>
                </c:pt>
                <c:pt idx="3">
                  <c:v>954.87386001000004</c:v>
                </c:pt>
                <c:pt idx="4">
                  <c:v>738.6912744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</c:plotArea>
    <c:plotVisOnly val="1"/>
    <c:dispBlanksAs val="zero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Elforbrug til gadelys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elforbrug til gadelys</c:v>
          </c:tx>
          <c:invertIfNegative val="0"/>
          <c:cat>
            <c:numRef>
              <c:f>'Gl. gadelys 150814'!$G$3:$L$3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'Gl. gadelys 150814'!$G$345:$L$345</c:f>
              <c:numCache>
                <c:formatCode>_ * #,##0_ ;_ * \-#,##0_ ;_ * "-"??_ ;_ @_ </c:formatCode>
                <c:ptCount val="6"/>
                <c:pt idx="0">
                  <c:v>4997632.2149999999</c:v>
                </c:pt>
                <c:pt idx="1">
                  <c:v>4955440.2149999999</c:v>
                </c:pt>
                <c:pt idx="2">
                  <c:v>4850937.93</c:v>
                </c:pt>
                <c:pt idx="3">
                  <c:v>4858921.8899999969</c:v>
                </c:pt>
                <c:pt idx="4">
                  <c:v>4400002.4600000056</c:v>
                </c:pt>
                <c:pt idx="5">
                  <c:v>4348098.1199999992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469832"/>
        <c:axId val="405470224"/>
      </c:barChart>
      <c:catAx>
        <c:axId val="405469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05470224"/>
        <c:crosses val="autoZero"/>
        <c:auto val="1"/>
        <c:lblAlgn val="ctr"/>
        <c:lblOffset val="100"/>
        <c:noMultiLvlLbl val="0"/>
      </c:catAx>
      <c:valAx>
        <c:axId val="405470224"/>
        <c:scaling>
          <c:orientation val="minMax"/>
          <c:min val="0"/>
        </c:scaling>
        <c:delete val="0"/>
        <c:axPos val="l"/>
        <c:majorGridlines/>
        <c:numFmt formatCode="_ * #,##0_ ;_ * \-#,##0_ ;_ * &quot;-&quot;??_ ;_ @_ " sourceLinked="1"/>
        <c:majorTickMark val="none"/>
        <c:minorTickMark val="none"/>
        <c:tickLblPos val="nextTo"/>
        <c:crossAx val="4054698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CO2-udledning fra elforbrug til gadelys (ton)</a:t>
            </a:r>
          </a:p>
          <a:p>
            <a:pPr>
              <a:defRPr/>
            </a:pPr>
            <a:endParaRPr lang="da-DK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'Gl. gadelys 150814'!$M$3:$R$3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'Gl. gadelys 150814'!$M$345:$R$345</c:f>
              <c:numCache>
                <c:formatCode>_ * #,##0_ ;_ * \-#,##0_ ;_ * "-"??_ ;_ @_ </c:formatCode>
                <c:ptCount val="6"/>
                <c:pt idx="0">
                  <c:v>2376.8973482116176</c:v>
                </c:pt>
                <c:pt idx="1">
                  <c:v>2381.5491958073248</c:v>
                </c:pt>
                <c:pt idx="2">
                  <c:v>2272.2814514210518</c:v>
                </c:pt>
                <c:pt idx="3">
                  <c:v>2209.5307962947372</c:v>
                </c:pt>
                <c:pt idx="4">
                  <c:v>1690.5272609473691</c:v>
                </c:pt>
                <c:pt idx="5">
                  <c:v>1336.4680537263157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7199792"/>
        <c:axId val="397200184"/>
      </c:barChart>
      <c:catAx>
        <c:axId val="39719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97200184"/>
        <c:crosses val="autoZero"/>
        <c:auto val="1"/>
        <c:lblAlgn val="ctr"/>
        <c:lblOffset val="100"/>
        <c:noMultiLvlLbl val="0"/>
      </c:catAx>
      <c:valAx>
        <c:axId val="397200184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none"/>
        <c:minorTickMark val="none"/>
        <c:tickLblPos val="nextTo"/>
        <c:crossAx val="3971997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CO</a:t>
            </a:r>
            <a:r>
              <a:rPr lang="da-DK" baseline="-25000"/>
              <a:t>2</a:t>
            </a:r>
            <a:r>
              <a:rPr lang="da-DK"/>
              <a:t>-udledning fra el til gadelys og signalanlæg (ton)</a:t>
            </a:r>
            <a:r>
              <a:rPr lang="da-DK" baseline="0"/>
              <a:t> </a:t>
            </a:r>
            <a:endParaRPr lang="da-DK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483994369328254"/>
          <c:y val="0.2761181541728458"/>
          <c:w val="0.85682414698162734"/>
          <c:h val="0.6158889617162857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'Ny gadelys 060916'!$L$393:$T$393</c:f>
              <c:numCache>
                <c:formatCode>General</c:formatCod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</c:numCache>
            </c:numRef>
          </c:cat>
          <c:val>
            <c:numRef>
              <c:f>'Ny gadelys 060916'!$L$395:$T$395</c:f>
              <c:numCache>
                <c:formatCode>_(* #,##0_);_(* \(#,##0\);_(* "-"??_);_(@_)</c:formatCode>
                <c:ptCount val="9"/>
                <c:pt idx="0">
                  <c:v>2376.8973482116189</c:v>
                </c:pt>
                <c:pt idx="1">
                  <c:v>2381.5491958073248</c:v>
                </c:pt>
                <c:pt idx="2">
                  <c:v>2272.2814514210527</c:v>
                </c:pt>
                <c:pt idx="3">
                  <c:v>2228.5442940631556</c:v>
                </c:pt>
                <c:pt idx="4">
                  <c:v>1738.1657046842117</c:v>
                </c:pt>
                <c:pt idx="5">
                  <c:v>1371.2474821473686</c:v>
                </c:pt>
                <c:pt idx="6">
                  <c:v>1659.5643972947362</c:v>
                </c:pt>
                <c:pt idx="7">
                  <c:v>1308.3891585263166</c:v>
                </c:pt>
                <c:pt idx="8">
                  <c:v>770.30186384210538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7200968"/>
        <c:axId val="397201360"/>
      </c:barChart>
      <c:catAx>
        <c:axId val="397200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7201360"/>
        <c:crosses val="autoZero"/>
        <c:auto val="1"/>
        <c:lblAlgn val="ctr"/>
        <c:lblOffset val="100"/>
        <c:noMultiLvlLbl val="0"/>
      </c:catAx>
      <c:valAx>
        <c:axId val="39720136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397200968"/>
        <c:crosses val="autoZero"/>
        <c:crossBetween val="between"/>
        <c:majorUnit val="500"/>
      </c:valAx>
    </c:plotArea>
    <c:plotVisOnly val="1"/>
    <c:dispBlanksAs val="gap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Elforbrug til gadelys og signalanlæg (MWh)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871702898658667"/>
          <c:y val="0.29408728171984283"/>
          <c:w val="0.86353672306285212"/>
          <c:h val="0.5707891462989092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'Ny gadelys 060916'!$B$394:$J$394</c:f>
              <c:numCache>
                <c:formatCode>General</c:formatCod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</c:numCache>
            </c:numRef>
          </c:cat>
          <c:val>
            <c:numRef>
              <c:f>'Ny gadelys 060916'!$B$395:$J$395</c:f>
              <c:numCache>
                <c:formatCode>_ * #,##0_ ;_ * \-#,##0_ ;_ * "-"??_ ;_ @_ </c:formatCode>
                <c:ptCount val="9"/>
                <c:pt idx="0">
                  <c:v>4997.6322149999996</c:v>
                </c:pt>
                <c:pt idx="1">
                  <c:v>4955.4402149999996</c:v>
                </c:pt>
                <c:pt idx="2">
                  <c:v>4850.9379300000001</c:v>
                </c:pt>
                <c:pt idx="3">
                  <c:v>4900.7339799999945</c:v>
                </c:pt>
                <c:pt idx="4">
                  <c:v>4523.9929300000031</c:v>
                </c:pt>
                <c:pt idx="5">
                  <c:v>4461.2503699999997</c:v>
                </c:pt>
                <c:pt idx="6">
                  <c:v>4343.2126099999987</c:v>
                </c:pt>
                <c:pt idx="7">
                  <c:v>4256.7455500000015</c:v>
                </c:pt>
                <c:pt idx="8">
                  <c:v>3752.7526700000003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7202144"/>
        <c:axId val="397202536"/>
      </c:barChart>
      <c:catAx>
        <c:axId val="39720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97202536"/>
        <c:crosses val="autoZero"/>
        <c:auto val="1"/>
        <c:lblAlgn val="ctr"/>
        <c:lblOffset val="100"/>
        <c:noMultiLvlLbl val="0"/>
      </c:catAx>
      <c:valAx>
        <c:axId val="397202536"/>
        <c:scaling>
          <c:orientation val="minMax"/>
          <c:min val="0"/>
        </c:scaling>
        <c:delete val="0"/>
        <c:axPos val="l"/>
        <c:majorGridlines/>
        <c:numFmt formatCode="_ * #,##0_ ;_ * \-#,##0_ ;_ * &quot;-&quot;??_ ;_ @_ " sourceLinked="1"/>
        <c:majorTickMark val="none"/>
        <c:minorTickMark val="none"/>
        <c:tickLblPos val="nextTo"/>
        <c:crossAx val="3972021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Brændselsforbrug til el-produktion 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'El brændsler 230916'!$B$14</c:f>
              <c:strCache>
                <c:ptCount val="1"/>
                <c:pt idx="0">
                  <c:v>Kul og brunkul</c:v>
                </c:pt>
              </c:strCache>
            </c:strRef>
          </c:tx>
          <c:marker>
            <c:symbol val="none"/>
          </c:marker>
          <c:cat>
            <c:numRef>
              <c:f>'El brændsler 230916'!$C$13:$I$13</c:f>
              <c:numCache>
                <c:formatCode>0</c:formatCod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 formatCode="General">
                  <c:v>2010</c:v>
                </c:pt>
                <c:pt idx="4" formatCode="General">
                  <c:v>2011</c:v>
                </c:pt>
                <c:pt idx="5" formatCode="General">
                  <c:v>2012</c:v>
                </c:pt>
                <c:pt idx="6" formatCode="General">
                  <c:v>2013</c:v>
                </c:pt>
              </c:numCache>
            </c:numRef>
          </c:cat>
          <c:val>
            <c:numRef>
              <c:f>'El brændsler 230916'!$C$14:$I$14</c:f>
              <c:numCache>
                <c:formatCode>0%</c:formatCode>
                <c:ptCount val="7"/>
                <c:pt idx="0">
                  <c:v>0.45356847123919797</c:v>
                </c:pt>
                <c:pt idx="1">
                  <c:v>0.46386090406826302</c:v>
                </c:pt>
                <c:pt idx="2">
                  <c:v>0.44574081629615048</c:v>
                </c:pt>
                <c:pt idx="3">
                  <c:v>0.41014690683775057</c:v>
                </c:pt>
                <c:pt idx="4">
                  <c:v>0.34642240118269813</c:v>
                </c:pt>
                <c:pt idx="5">
                  <c:v>0.27390373598962314</c:v>
                </c:pt>
                <c:pt idx="6">
                  <c:v>0.38418132069029687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'El brændsler 230916'!$B$15</c:f>
              <c:strCache>
                <c:ptCount val="1"/>
                <c:pt idx="0">
                  <c:v>Naturgas</c:v>
                </c:pt>
              </c:strCache>
            </c:strRef>
          </c:tx>
          <c:marker>
            <c:symbol val="none"/>
          </c:marker>
          <c:cat>
            <c:numRef>
              <c:f>'El brændsler 230916'!$C$13:$I$13</c:f>
              <c:numCache>
                <c:formatCode>0</c:formatCod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 formatCode="General">
                  <c:v>2010</c:v>
                </c:pt>
                <c:pt idx="4" formatCode="General">
                  <c:v>2011</c:v>
                </c:pt>
                <c:pt idx="5" formatCode="General">
                  <c:v>2012</c:v>
                </c:pt>
                <c:pt idx="6" formatCode="General">
                  <c:v>2013</c:v>
                </c:pt>
              </c:numCache>
            </c:numRef>
          </c:cat>
          <c:val>
            <c:numRef>
              <c:f>'El brændsler 230916'!$C$15:$I$15</c:f>
              <c:numCache>
                <c:formatCode>0%</c:formatCode>
                <c:ptCount val="7"/>
                <c:pt idx="0">
                  <c:v>0.19060807437106209</c:v>
                </c:pt>
                <c:pt idx="1">
                  <c:v>0.19857325674844437</c:v>
                </c:pt>
                <c:pt idx="2">
                  <c:v>0.20024549645661024</c:v>
                </c:pt>
                <c:pt idx="3">
                  <c:v>0.20142733055092529</c:v>
                </c:pt>
                <c:pt idx="4">
                  <c:v>0.15552703922685684</c:v>
                </c:pt>
                <c:pt idx="5">
                  <c:v>0.12129190039677198</c:v>
                </c:pt>
                <c:pt idx="6">
                  <c:v>0.10193972752136428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'El brændsler 230916'!$B$16</c:f>
              <c:strCache>
                <c:ptCount val="1"/>
                <c:pt idx="0">
                  <c:v>Vind, vand og sol</c:v>
                </c:pt>
              </c:strCache>
            </c:strRef>
          </c:tx>
          <c:marker>
            <c:symbol val="none"/>
          </c:marker>
          <c:cat>
            <c:numRef>
              <c:f>'El brændsler 230916'!$C$13:$I$13</c:f>
              <c:numCache>
                <c:formatCode>0</c:formatCod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 formatCode="General">
                  <c:v>2010</c:v>
                </c:pt>
                <c:pt idx="4" formatCode="General">
                  <c:v>2011</c:v>
                </c:pt>
                <c:pt idx="5" formatCode="General">
                  <c:v>2012</c:v>
                </c:pt>
                <c:pt idx="6" formatCode="General">
                  <c:v>2013</c:v>
                </c:pt>
              </c:numCache>
            </c:numRef>
          </c:cat>
          <c:val>
            <c:numRef>
              <c:f>'El brændsler 230916'!$C$16:$I$16</c:f>
              <c:numCache>
                <c:formatCode>0%</c:formatCode>
                <c:ptCount val="7"/>
                <c:pt idx="0">
                  <c:v>0.25890873630624783</c:v>
                </c:pt>
                <c:pt idx="1">
                  <c:v>0.24138571972726655</c:v>
                </c:pt>
                <c:pt idx="2">
                  <c:v>0.25026306364629614</c:v>
                </c:pt>
                <c:pt idx="3">
                  <c:v>0.22686863517012898</c:v>
                </c:pt>
                <c:pt idx="4">
                  <c:v>0.33488718532377865</c:v>
                </c:pt>
                <c:pt idx="5">
                  <c:v>0.40797378340736712</c:v>
                </c:pt>
                <c:pt idx="6">
                  <c:v>0.35189985151384445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'El brændsler 230916'!$B$17</c:f>
              <c:strCache>
                <c:ptCount val="1"/>
                <c:pt idx="0">
                  <c:v>Affald, biomasse og biogas</c:v>
                </c:pt>
              </c:strCache>
            </c:strRef>
          </c:tx>
          <c:marker>
            <c:symbol val="none"/>
          </c:marker>
          <c:cat>
            <c:numRef>
              <c:f>'El brændsler 230916'!$C$13:$I$13</c:f>
              <c:numCache>
                <c:formatCode>0</c:formatCod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 formatCode="General">
                  <c:v>2010</c:v>
                </c:pt>
                <c:pt idx="4" formatCode="General">
                  <c:v>2011</c:v>
                </c:pt>
                <c:pt idx="5" formatCode="General">
                  <c:v>2012</c:v>
                </c:pt>
                <c:pt idx="6" formatCode="General">
                  <c:v>2013</c:v>
                </c:pt>
              </c:numCache>
            </c:numRef>
          </c:cat>
          <c:val>
            <c:numRef>
              <c:f>'El brændsler 230916'!$C$17:$I$17</c:f>
              <c:numCache>
                <c:formatCode>0%</c:formatCode>
                <c:ptCount val="7"/>
                <c:pt idx="0">
                  <c:v>8.7175756946643118E-2</c:v>
                </c:pt>
                <c:pt idx="1">
                  <c:v>8.6837547280302699E-2</c:v>
                </c:pt>
                <c:pt idx="2">
                  <c:v>9.1532169777260988E-2</c:v>
                </c:pt>
                <c:pt idx="3">
                  <c:v>0.12537407591136115</c:v>
                </c:pt>
                <c:pt idx="4">
                  <c:v>0.1262147341890634</c:v>
                </c:pt>
                <c:pt idx="5">
                  <c:v>0.13894964192058426</c:v>
                </c:pt>
                <c:pt idx="6">
                  <c:v>0.13474101266823266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'El brændsler 230916'!$B$18</c:f>
              <c:strCache>
                <c:ptCount val="1"/>
                <c:pt idx="0">
                  <c:v>Olie</c:v>
                </c:pt>
              </c:strCache>
            </c:strRef>
          </c:tx>
          <c:marker>
            <c:symbol val="none"/>
          </c:marker>
          <c:cat>
            <c:numRef>
              <c:f>'El brændsler 230916'!$C$13:$I$13</c:f>
              <c:numCache>
                <c:formatCode>0</c:formatCod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 formatCode="General">
                  <c:v>2010</c:v>
                </c:pt>
                <c:pt idx="4" formatCode="General">
                  <c:v>2011</c:v>
                </c:pt>
                <c:pt idx="5" formatCode="General">
                  <c:v>2012</c:v>
                </c:pt>
                <c:pt idx="6" formatCode="General">
                  <c:v>2013</c:v>
                </c:pt>
              </c:numCache>
            </c:numRef>
          </c:cat>
          <c:val>
            <c:numRef>
              <c:f>'El brændsler 230916'!$C$18:$I$18</c:f>
              <c:numCache>
                <c:formatCode>0%</c:formatCode>
                <c:ptCount val="7"/>
                <c:pt idx="0">
                  <c:v>9.7389611368488786E-3</c:v>
                </c:pt>
                <c:pt idx="1">
                  <c:v>9.3425721757233425E-3</c:v>
                </c:pt>
                <c:pt idx="2">
                  <c:v>1.2218453823682101E-2</c:v>
                </c:pt>
                <c:pt idx="3">
                  <c:v>1.4580011432219602E-2</c:v>
                </c:pt>
                <c:pt idx="4">
                  <c:v>8.1943678815445224E-3</c:v>
                </c:pt>
                <c:pt idx="5">
                  <c:v>6.7580931802061145E-3</c:v>
                </c:pt>
                <c:pt idx="6">
                  <c:v>5.4749555099699856E-3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'El brændsler 230916'!$B$19</c:f>
              <c:strCache>
                <c:ptCount val="1"/>
                <c:pt idx="0">
                  <c:v>Atomkraft </c:v>
                </c:pt>
              </c:strCache>
            </c:strRef>
          </c:tx>
          <c:marker>
            <c:symbol val="none"/>
          </c:marker>
          <c:cat>
            <c:numRef>
              <c:f>'El brændsler 230916'!$C$13:$I$13</c:f>
              <c:numCache>
                <c:formatCode>0</c:formatCod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 formatCode="General">
                  <c:v>2010</c:v>
                </c:pt>
                <c:pt idx="4" formatCode="General">
                  <c:v>2011</c:v>
                </c:pt>
                <c:pt idx="5" formatCode="General">
                  <c:v>2012</c:v>
                </c:pt>
                <c:pt idx="6" formatCode="General">
                  <c:v>2013</c:v>
                </c:pt>
              </c:numCache>
            </c:numRef>
          </c:cat>
          <c:val>
            <c:numRef>
              <c:f>'El brændsler 230916'!$C$19:$I$19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2.1603040097614476E-2</c:v>
                </c:pt>
                <c:pt idx="4">
                  <c:v>2.8754272196058417E-2</c:v>
                </c:pt>
                <c:pt idx="5">
                  <c:v>5.1122845105447484E-2</c:v>
                </c:pt>
                <c:pt idx="6">
                  <c:v>2.1763132096291667E-2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7203320"/>
        <c:axId val="397203712"/>
      </c:lineChart>
      <c:catAx>
        <c:axId val="39720332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crossAx val="397203712"/>
        <c:crosses val="autoZero"/>
        <c:auto val="1"/>
        <c:lblAlgn val="ctr"/>
        <c:lblOffset val="100"/>
        <c:noMultiLvlLbl val="0"/>
      </c:catAx>
      <c:valAx>
        <c:axId val="397203712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crossAx val="397203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</a:t>
            </a:r>
            <a:r>
              <a:rPr lang="en-US" baseline="-25000"/>
              <a:t>2e </a:t>
            </a:r>
            <a:r>
              <a:rPr lang="en-US"/>
              <a:t>emission</a:t>
            </a:r>
            <a:r>
              <a:rPr lang="en-US" baseline="0"/>
              <a:t> i gram pr. kWh el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CO2 emission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'CO2 faktorer 060916'!$D$15:$L$15</c:f>
              <c:numCache>
                <c:formatCode>General</c:formatCod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</c:numCache>
            </c:numRef>
          </c:cat>
          <c:val>
            <c:numRef>
              <c:f>'CO2 faktorer 060916'!$D$29:$L$29</c:f>
              <c:numCache>
                <c:formatCode>0</c:formatCode>
                <c:ptCount val="9"/>
                <c:pt idx="0">
                  <c:v>475.60469557514637</c:v>
                </c:pt>
                <c:pt idx="1">
                  <c:v>480.59286208285431</c:v>
                </c:pt>
                <c:pt idx="2">
                  <c:v>468.42105263157896</c:v>
                </c:pt>
                <c:pt idx="3">
                  <c:v>454.73684210526318</c:v>
                </c:pt>
                <c:pt idx="4">
                  <c:v>384.21052631578948</c:v>
                </c:pt>
                <c:pt idx="5">
                  <c:v>307.36842105263162</c:v>
                </c:pt>
                <c:pt idx="6">
                  <c:v>382.10526315789474</c:v>
                </c:pt>
                <c:pt idx="7">
                  <c:v>307.36842105263162</c:v>
                </c:pt>
                <c:pt idx="8" formatCode="0.00">
                  <c:v>205.26315789473685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7204496"/>
        <c:axId val="397204888"/>
      </c:barChart>
      <c:catAx>
        <c:axId val="39720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7204888"/>
        <c:crosses val="autoZero"/>
        <c:auto val="1"/>
        <c:lblAlgn val="ctr"/>
        <c:lblOffset val="100"/>
        <c:noMultiLvlLbl val="0"/>
      </c:catAx>
      <c:valAx>
        <c:axId val="39720488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3972044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Udledt CO</a:t>
            </a:r>
            <a:r>
              <a:rPr lang="da-DK" baseline="-25000"/>
              <a:t>2</a:t>
            </a:r>
            <a:r>
              <a:rPr lang="da-DK"/>
              <a:t> fra forskellige energikilder (g/kWh)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'CO2 faktorer 060916'!$B$53</c:f>
              <c:strCache>
                <c:ptCount val="1"/>
                <c:pt idx="0">
                  <c:v>2007</c:v>
                </c:pt>
              </c:strCache>
            </c:strRef>
          </c:tx>
          <c:invertIfNegative val="0"/>
          <c:cat>
            <c:strRef>
              <c:f>'CO2 faktorer 060916'!$A$54:$A$61</c:f>
              <c:strCache>
                <c:ptCount val="8"/>
                <c:pt idx="0">
                  <c:v>Augustenborg Fjernvarme</c:v>
                </c:pt>
                <c:pt idx="1">
                  <c:v>Nordborg Fjernvarme</c:v>
                </c:pt>
                <c:pt idx="2">
                  <c:v>Broager Fjernvarme</c:v>
                </c:pt>
                <c:pt idx="3">
                  <c:v>Sønderborg Fjernvarme</c:v>
                </c:pt>
                <c:pt idx="4">
                  <c:v>Gråsten Fjernvarme</c:v>
                </c:pt>
                <c:pt idx="5">
                  <c:v>Naturgas</c:v>
                </c:pt>
                <c:pt idx="6">
                  <c:v>Dieselolie</c:v>
                </c:pt>
                <c:pt idx="7">
                  <c:v>El</c:v>
                </c:pt>
              </c:strCache>
            </c:strRef>
          </c:cat>
          <c:val>
            <c:numRef>
              <c:f>'CO2 faktorer 060916'!$B$54:$B$61</c:f>
              <c:numCache>
                <c:formatCode>0</c:formatCode>
                <c:ptCount val="8"/>
                <c:pt idx="0">
                  <c:v>235.4066935110402</c:v>
                </c:pt>
                <c:pt idx="1">
                  <c:v>228.22601735060954</c:v>
                </c:pt>
                <c:pt idx="2">
                  <c:v>246.94728383639125</c:v>
                </c:pt>
                <c:pt idx="3">
                  <c:v>173.85774170235524</c:v>
                </c:pt>
                <c:pt idx="4">
                  <c:v>234.61183067476952</c:v>
                </c:pt>
                <c:pt idx="5">
                  <c:v>204.41</c:v>
                </c:pt>
                <c:pt idx="6">
                  <c:v>266.39999999999998</c:v>
                </c:pt>
                <c:pt idx="7">
                  <c:v>475.60469557514637</c:v>
                </c:pt>
              </c:numCache>
            </c:numRef>
          </c:val>
        </c:ser>
        <c:ser>
          <c:idx val="1"/>
          <c:order val="1"/>
          <c:tx>
            <c:strRef>
              <c:f>'CO2 faktorer 060916'!$C$53</c:f>
              <c:strCache>
                <c:ptCount val="1"/>
                <c:pt idx="0">
                  <c:v>2008</c:v>
                </c:pt>
              </c:strCache>
            </c:strRef>
          </c:tx>
          <c:invertIfNegative val="0"/>
          <c:cat>
            <c:strRef>
              <c:f>'CO2 faktorer 060916'!$A$54:$A$61</c:f>
              <c:strCache>
                <c:ptCount val="8"/>
                <c:pt idx="0">
                  <c:v>Augustenborg Fjernvarme</c:v>
                </c:pt>
                <c:pt idx="1">
                  <c:v>Nordborg Fjernvarme</c:v>
                </c:pt>
                <c:pt idx="2">
                  <c:v>Broager Fjernvarme</c:v>
                </c:pt>
                <c:pt idx="3">
                  <c:v>Sønderborg Fjernvarme</c:v>
                </c:pt>
                <c:pt idx="4">
                  <c:v>Gråsten Fjernvarme</c:v>
                </c:pt>
                <c:pt idx="5">
                  <c:v>Naturgas</c:v>
                </c:pt>
                <c:pt idx="6">
                  <c:v>Dieselolie</c:v>
                </c:pt>
                <c:pt idx="7">
                  <c:v>El</c:v>
                </c:pt>
              </c:strCache>
            </c:strRef>
          </c:cat>
          <c:val>
            <c:numRef>
              <c:f>'CO2 faktorer 060916'!$C$54:$C$61</c:f>
              <c:numCache>
                <c:formatCode>0</c:formatCode>
                <c:ptCount val="8"/>
                <c:pt idx="0">
                  <c:v>234.49621251783438</c:v>
                </c:pt>
                <c:pt idx="1">
                  <c:v>214.12947959542441</c:v>
                </c:pt>
                <c:pt idx="2">
                  <c:v>238.88515683090336</c:v>
                </c:pt>
                <c:pt idx="3">
                  <c:v>171.4794131858103</c:v>
                </c:pt>
                <c:pt idx="4">
                  <c:v>218.41799694511852</c:v>
                </c:pt>
                <c:pt idx="5">
                  <c:v>204.37</c:v>
                </c:pt>
                <c:pt idx="6">
                  <c:v>266.39999999999998</c:v>
                </c:pt>
                <c:pt idx="7">
                  <c:v>480.59286208285431</c:v>
                </c:pt>
              </c:numCache>
            </c:numRef>
          </c:val>
        </c:ser>
        <c:ser>
          <c:idx val="2"/>
          <c:order val="2"/>
          <c:tx>
            <c:strRef>
              <c:f>'CO2 faktorer 060916'!$D$53</c:f>
              <c:strCache>
                <c:ptCount val="1"/>
                <c:pt idx="0">
                  <c:v>2009</c:v>
                </c:pt>
              </c:strCache>
            </c:strRef>
          </c:tx>
          <c:invertIfNegative val="0"/>
          <c:cat>
            <c:strRef>
              <c:f>'CO2 faktorer 060916'!$A$54:$A$61</c:f>
              <c:strCache>
                <c:ptCount val="8"/>
                <c:pt idx="0">
                  <c:v>Augustenborg Fjernvarme</c:v>
                </c:pt>
                <c:pt idx="1">
                  <c:v>Nordborg Fjernvarme</c:v>
                </c:pt>
                <c:pt idx="2">
                  <c:v>Broager Fjernvarme</c:v>
                </c:pt>
                <c:pt idx="3">
                  <c:v>Sønderborg Fjernvarme</c:v>
                </c:pt>
                <c:pt idx="4">
                  <c:v>Gråsten Fjernvarme</c:v>
                </c:pt>
                <c:pt idx="5">
                  <c:v>Naturgas</c:v>
                </c:pt>
                <c:pt idx="6">
                  <c:v>Dieselolie</c:v>
                </c:pt>
                <c:pt idx="7">
                  <c:v>El</c:v>
                </c:pt>
              </c:strCache>
            </c:strRef>
          </c:cat>
          <c:val>
            <c:numRef>
              <c:f>'CO2 faktorer 060916'!$D$54:$D$61</c:f>
              <c:numCache>
                <c:formatCode>0</c:formatCode>
                <c:ptCount val="8"/>
                <c:pt idx="0">
                  <c:v>234.24864679823642</c:v>
                </c:pt>
                <c:pt idx="1">
                  <c:v>216.82559720054334</c:v>
                </c:pt>
                <c:pt idx="2">
                  <c:v>242.7354937552883</c:v>
                </c:pt>
                <c:pt idx="3">
                  <c:v>174.91355973126917</c:v>
                </c:pt>
                <c:pt idx="4">
                  <c:v>243.28458975432974</c:v>
                </c:pt>
                <c:pt idx="5">
                  <c:v>204.08</c:v>
                </c:pt>
                <c:pt idx="6">
                  <c:v>266.39999999999998</c:v>
                </c:pt>
                <c:pt idx="7">
                  <c:v>468.42105263157896</c:v>
                </c:pt>
              </c:numCache>
            </c:numRef>
          </c:val>
        </c:ser>
        <c:ser>
          <c:idx val="3"/>
          <c:order val="3"/>
          <c:tx>
            <c:strRef>
              <c:f>'CO2 faktorer 060916'!$E$53</c:f>
              <c:strCache>
                <c:ptCount val="1"/>
                <c:pt idx="0">
                  <c:v>2010</c:v>
                </c:pt>
              </c:strCache>
            </c:strRef>
          </c:tx>
          <c:invertIfNegative val="0"/>
          <c:cat>
            <c:strRef>
              <c:f>'CO2 faktorer 060916'!$A$54:$A$61</c:f>
              <c:strCache>
                <c:ptCount val="8"/>
                <c:pt idx="0">
                  <c:v>Augustenborg Fjernvarme</c:v>
                </c:pt>
                <c:pt idx="1">
                  <c:v>Nordborg Fjernvarme</c:v>
                </c:pt>
                <c:pt idx="2">
                  <c:v>Broager Fjernvarme</c:v>
                </c:pt>
                <c:pt idx="3">
                  <c:v>Sønderborg Fjernvarme</c:v>
                </c:pt>
                <c:pt idx="4">
                  <c:v>Gråsten Fjernvarme</c:v>
                </c:pt>
                <c:pt idx="5">
                  <c:v>Naturgas</c:v>
                </c:pt>
                <c:pt idx="6">
                  <c:v>Dieselolie</c:v>
                </c:pt>
                <c:pt idx="7">
                  <c:v>El</c:v>
                </c:pt>
              </c:strCache>
            </c:strRef>
          </c:cat>
          <c:val>
            <c:numRef>
              <c:f>'CO2 faktorer 060916'!$E$54:$E$61</c:f>
              <c:numCache>
                <c:formatCode>0</c:formatCode>
                <c:ptCount val="8"/>
                <c:pt idx="0">
                  <c:v>231.10414664593867</c:v>
                </c:pt>
                <c:pt idx="1">
                  <c:v>210.64312474650453</c:v>
                </c:pt>
                <c:pt idx="2">
                  <c:v>215.0484571820248</c:v>
                </c:pt>
                <c:pt idx="3">
                  <c:v>181.24656545788045</c:v>
                </c:pt>
                <c:pt idx="4">
                  <c:v>235.3073055391786</c:v>
                </c:pt>
                <c:pt idx="5">
                  <c:v>204.26</c:v>
                </c:pt>
                <c:pt idx="6">
                  <c:v>266.39999999999998</c:v>
                </c:pt>
                <c:pt idx="7">
                  <c:v>454.73684210526318</c:v>
                </c:pt>
              </c:numCache>
            </c:numRef>
          </c:val>
        </c:ser>
        <c:ser>
          <c:idx val="4"/>
          <c:order val="4"/>
          <c:tx>
            <c:strRef>
              <c:f>'CO2 faktorer 060916'!$F$53</c:f>
              <c:strCache>
                <c:ptCount val="1"/>
                <c:pt idx="0">
                  <c:v>2011</c:v>
                </c:pt>
              </c:strCache>
            </c:strRef>
          </c:tx>
          <c:invertIfNegative val="0"/>
          <c:cat>
            <c:strRef>
              <c:f>'CO2 faktorer 060916'!$A$54:$A$61</c:f>
              <c:strCache>
                <c:ptCount val="8"/>
                <c:pt idx="0">
                  <c:v>Augustenborg Fjernvarme</c:v>
                </c:pt>
                <c:pt idx="1">
                  <c:v>Nordborg Fjernvarme</c:v>
                </c:pt>
                <c:pt idx="2">
                  <c:v>Broager Fjernvarme</c:v>
                </c:pt>
                <c:pt idx="3">
                  <c:v>Sønderborg Fjernvarme</c:v>
                </c:pt>
                <c:pt idx="4">
                  <c:v>Gråsten Fjernvarme</c:v>
                </c:pt>
                <c:pt idx="5">
                  <c:v>Naturgas</c:v>
                </c:pt>
                <c:pt idx="6">
                  <c:v>Dieselolie</c:v>
                </c:pt>
                <c:pt idx="7">
                  <c:v>El</c:v>
                </c:pt>
              </c:strCache>
            </c:strRef>
          </c:cat>
          <c:val>
            <c:numRef>
              <c:f>'CO2 faktorer 060916'!$F$54:$F$61</c:f>
              <c:numCache>
                <c:formatCode>0</c:formatCode>
                <c:ptCount val="8"/>
                <c:pt idx="0">
                  <c:v>229.09967278255749</c:v>
                </c:pt>
                <c:pt idx="1">
                  <c:v>213.02935890062128</c:v>
                </c:pt>
                <c:pt idx="2">
                  <c:v>193.89470583068297</c:v>
                </c:pt>
                <c:pt idx="3">
                  <c:v>176.09625652152576</c:v>
                </c:pt>
                <c:pt idx="4">
                  <c:v>233.63834400000005</c:v>
                </c:pt>
                <c:pt idx="5">
                  <c:v>204.41</c:v>
                </c:pt>
                <c:pt idx="6">
                  <c:v>266.39999999999998</c:v>
                </c:pt>
                <c:pt idx="7">
                  <c:v>384.21052631578948</c:v>
                </c:pt>
              </c:numCache>
            </c:numRef>
          </c:val>
        </c:ser>
        <c:ser>
          <c:idx val="5"/>
          <c:order val="5"/>
          <c:tx>
            <c:strRef>
              <c:f>'CO2 faktorer 060916'!$G$53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strRef>
              <c:f>'CO2 faktorer 060916'!$A$54:$A$61</c:f>
              <c:strCache>
                <c:ptCount val="8"/>
                <c:pt idx="0">
                  <c:v>Augustenborg Fjernvarme</c:v>
                </c:pt>
                <c:pt idx="1">
                  <c:v>Nordborg Fjernvarme</c:v>
                </c:pt>
                <c:pt idx="2">
                  <c:v>Broager Fjernvarme</c:v>
                </c:pt>
                <c:pt idx="3">
                  <c:v>Sønderborg Fjernvarme</c:v>
                </c:pt>
                <c:pt idx="4">
                  <c:v>Gråsten Fjernvarme</c:v>
                </c:pt>
                <c:pt idx="5">
                  <c:v>Naturgas</c:v>
                </c:pt>
                <c:pt idx="6">
                  <c:v>Dieselolie</c:v>
                </c:pt>
                <c:pt idx="7">
                  <c:v>El</c:v>
                </c:pt>
              </c:strCache>
            </c:strRef>
          </c:cat>
          <c:val>
            <c:numRef>
              <c:f>'CO2 faktorer 060916'!$G$54:$G$61</c:f>
              <c:numCache>
                <c:formatCode>0</c:formatCode>
                <c:ptCount val="8"/>
                <c:pt idx="0">
                  <c:v>262</c:v>
                </c:pt>
                <c:pt idx="1">
                  <c:v>226.54866356423676</c:v>
                </c:pt>
                <c:pt idx="2">
                  <c:v>221.16987711022821</c:v>
                </c:pt>
                <c:pt idx="3">
                  <c:v>135.80829919012132</c:v>
                </c:pt>
                <c:pt idx="4">
                  <c:v>244.76785442908781</c:v>
                </c:pt>
                <c:pt idx="5">
                  <c:v>204.26</c:v>
                </c:pt>
                <c:pt idx="6">
                  <c:v>266.39999999999998</c:v>
                </c:pt>
                <c:pt idx="7">
                  <c:v>307.36842105263162</c:v>
                </c:pt>
              </c:numCache>
            </c:numRef>
          </c:val>
        </c:ser>
        <c:ser>
          <c:idx val="6"/>
          <c:order val="6"/>
          <c:tx>
            <c:strRef>
              <c:f>'CO2 faktorer 060916'!$H$53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strRef>
              <c:f>'CO2 faktorer 060916'!$A$54:$A$61</c:f>
              <c:strCache>
                <c:ptCount val="8"/>
                <c:pt idx="0">
                  <c:v>Augustenborg Fjernvarme</c:v>
                </c:pt>
                <c:pt idx="1">
                  <c:v>Nordborg Fjernvarme</c:v>
                </c:pt>
                <c:pt idx="2">
                  <c:v>Broager Fjernvarme</c:v>
                </c:pt>
                <c:pt idx="3">
                  <c:v>Sønderborg Fjernvarme</c:v>
                </c:pt>
                <c:pt idx="4">
                  <c:v>Gråsten Fjernvarme</c:v>
                </c:pt>
                <c:pt idx="5">
                  <c:v>Naturgas</c:v>
                </c:pt>
                <c:pt idx="6">
                  <c:v>Dieselolie</c:v>
                </c:pt>
                <c:pt idx="7">
                  <c:v>El</c:v>
                </c:pt>
              </c:strCache>
            </c:strRef>
          </c:cat>
          <c:val>
            <c:numRef>
              <c:f>'CO2 faktorer 060916'!$H$54:$H$61</c:f>
              <c:numCache>
                <c:formatCode>0</c:formatCode>
                <c:ptCount val="8"/>
                <c:pt idx="0">
                  <c:v>285</c:v>
                </c:pt>
                <c:pt idx="1">
                  <c:v>230.55</c:v>
                </c:pt>
                <c:pt idx="2">
                  <c:v>218.47649999999999</c:v>
                </c:pt>
                <c:pt idx="3">
                  <c:v>82.750900000000001</c:v>
                </c:pt>
                <c:pt idx="4">
                  <c:v>110.5043</c:v>
                </c:pt>
                <c:pt idx="5">
                  <c:v>204.44</c:v>
                </c:pt>
                <c:pt idx="6">
                  <c:v>266.39999999999998</c:v>
                </c:pt>
                <c:pt idx="7">
                  <c:v>382.10526315789474</c:v>
                </c:pt>
              </c:numCache>
            </c:numRef>
          </c:val>
        </c:ser>
        <c:ser>
          <c:idx val="7"/>
          <c:order val="7"/>
          <c:tx>
            <c:v>2014</c:v>
          </c:tx>
          <c:spPr>
            <a:solidFill>
              <a:schemeClr val="accent1">
                <a:lumMod val="75000"/>
              </a:schemeClr>
            </a:solidFill>
          </c:spPr>
          <c:invertIfNegative val="0"/>
          <c:val>
            <c:numRef>
              <c:f>'CO2 faktorer 060916'!$I$54:$I$61</c:f>
              <c:numCache>
                <c:formatCode>0</c:formatCode>
                <c:ptCount val="8"/>
                <c:pt idx="0">
                  <c:v>286.85344027726626</c:v>
                </c:pt>
                <c:pt idx="1">
                  <c:v>231</c:v>
                </c:pt>
                <c:pt idx="2">
                  <c:v>210.579324034216</c:v>
                </c:pt>
                <c:pt idx="3">
                  <c:v>76.060098238093417</c:v>
                </c:pt>
                <c:pt idx="4">
                  <c:v>1.6907551907275364</c:v>
                </c:pt>
                <c:pt idx="5">
                  <c:v>205.02</c:v>
                </c:pt>
                <c:pt idx="6">
                  <c:v>266.39999999999998</c:v>
                </c:pt>
                <c:pt idx="7">
                  <c:v>307.36842105263162</c:v>
                </c:pt>
              </c:numCache>
            </c:numRef>
          </c:val>
        </c:ser>
        <c:ser>
          <c:idx val="8"/>
          <c:order val="8"/>
          <c:tx>
            <c:v>2015</c:v>
          </c:tx>
          <c:spPr>
            <a:solidFill>
              <a:schemeClr val="tx2">
                <a:lumMod val="75000"/>
              </a:schemeClr>
            </a:solidFill>
          </c:spPr>
          <c:invertIfNegative val="0"/>
          <c:val>
            <c:numRef>
              <c:f>'CO2 faktorer 060916'!$J$54:$J$61</c:f>
              <c:numCache>
                <c:formatCode>0</c:formatCode>
                <c:ptCount val="8"/>
                <c:pt idx="0">
                  <c:v>259</c:v>
                </c:pt>
                <c:pt idx="1">
                  <c:v>241</c:v>
                </c:pt>
                <c:pt idx="2">
                  <c:v>204</c:v>
                </c:pt>
                <c:pt idx="3">
                  <c:v>75</c:v>
                </c:pt>
                <c:pt idx="4">
                  <c:v>1</c:v>
                </c:pt>
                <c:pt idx="5">
                  <c:v>205.41600000000003</c:v>
                </c:pt>
                <c:pt idx="6">
                  <c:v>266.39999999999998</c:v>
                </c:pt>
                <c:pt idx="7">
                  <c:v>205.26315789473685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7205672"/>
        <c:axId val="397206064"/>
      </c:barChart>
      <c:catAx>
        <c:axId val="397205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397206064"/>
        <c:crosses val="autoZero"/>
        <c:auto val="1"/>
        <c:lblAlgn val="ctr"/>
        <c:lblOffset val="100"/>
        <c:noMultiLvlLbl val="0"/>
      </c:catAx>
      <c:valAx>
        <c:axId val="397206064"/>
        <c:scaling>
          <c:orientation val="minMax"/>
        </c:scaling>
        <c:delete val="0"/>
        <c:axPos val="l"/>
        <c:majorGridlines/>
        <c:numFmt formatCode="0" sourceLinked="1"/>
        <c:majorTickMark val="none"/>
        <c:minorTickMark val="none"/>
        <c:tickLblPos val="nextTo"/>
        <c:crossAx val="397205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1 KWh el i 2007 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'El brændsler 230916'!$B$14:$B$19</c:f>
              <c:strCache>
                <c:ptCount val="6"/>
                <c:pt idx="0">
                  <c:v>Kul og brunkul</c:v>
                </c:pt>
                <c:pt idx="1">
                  <c:v>Naturgas</c:v>
                </c:pt>
                <c:pt idx="2">
                  <c:v>Vind, vand og sol</c:v>
                </c:pt>
                <c:pt idx="3">
                  <c:v>Affald, biomasse og biogas</c:v>
                </c:pt>
                <c:pt idx="4">
                  <c:v>Olie</c:v>
                </c:pt>
                <c:pt idx="5">
                  <c:v>Atomkraft </c:v>
                </c:pt>
              </c:strCache>
            </c:strRef>
          </c:cat>
          <c:val>
            <c:numRef>
              <c:f>'El brændsler 230916'!$C$14:$C$19</c:f>
              <c:numCache>
                <c:formatCode>0%</c:formatCode>
                <c:ptCount val="6"/>
                <c:pt idx="0">
                  <c:v>0.45356847123919797</c:v>
                </c:pt>
                <c:pt idx="1">
                  <c:v>0.19060807437106209</c:v>
                </c:pt>
                <c:pt idx="2">
                  <c:v>0.25890873630624783</c:v>
                </c:pt>
                <c:pt idx="3">
                  <c:v>8.7175756946643118E-2</c:v>
                </c:pt>
                <c:pt idx="4">
                  <c:v>9.7389611368488786E-3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1 kWh el i 2012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'El brændsler 230916'!$B$14:$B$19</c:f>
              <c:strCache>
                <c:ptCount val="6"/>
                <c:pt idx="0">
                  <c:v>Kul og brunkul</c:v>
                </c:pt>
                <c:pt idx="1">
                  <c:v>Naturgas</c:v>
                </c:pt>
                <c:pt idx="2">
                  <c:v>Vind, vand og sol</c:v>
                </c:pt>
                <c:pt idx="3">
                  <c:v>Affald, biomasse og biogas</c:v>
                </c:pt>
                <c:pt idx="4">
                  <c:v>Olie</c:v>
                </c:pt>
                <c:pt idx="5">
                  <c:v>Atomkraft </c:v>
                </c:pt>
              </c:strCache>
            </c:strRef>
          </c:cat>
          <c:val>
            <c:numRef>
              <c:f>'El brændsler 230916'!$H$14:$H$19</c:f>
              <c:numCache>
                <c:formatCode>0%</c:formatCode>
                <c:ptCount val="6"/>
                <c:pt idx="0">
                  <c:v>0.27390373598962314</c:v>
                </c:pt>
                <c:pt idx="1">
                  <c:v>0.12129190039677198</c:v>
                </c:pt>
                <c:pt idx="2">
                  <c:v>0.40797378340736712</c:v>
                </c:pt>
                <c:pt idx="3">
                  <c:v>0.13894964192058426</c:v>
                </c:pt>
                <c:pt idx="4">
                  <c:v>6.7580931802061145E-3</c:v>
                </c:pt>
                <c:pt idx="5">
                  <c:v>5.1122845105447484E-2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Brændselsforbrug til el-produktion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5337951177155485E-2"/>
          <c:y val="0.20268573725972114"/>
          <c:w val="0.60315247675380301"/>
          <c:h val="0.67664155781105395"/>
        </c:manualLayout>
      </c:layout>
      <c:lineChart>
        <c:grouping val="standard"/>
        <c:varyColors val="0"/>
        <c:ser>
          <c:idx val="0"/>
          <c:order val="0"/>
          <c:tx>
            <c:strRef>
              <c:f>'El brændsler 230916'!$B$14</c:f>
              <c:strCache>
                <c:ptCount val="1"/>
                <c:pt idx="0">
                  <c:v>Kul og brunkul</c:v>
                </c:pt>
              </c:strCache>
            </c:strRef>
          </c:tx>
          <c:marker>
            <c:symbol val="none"/>
          </c:marker>
          <c:cat>
            <c:numRef>
              <c:f>'El brændsler 230916'!$C$13:$K$13</c:f>
              <c:numCache>
                <c:formatCode>0</c:formatCod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 formatCode="General">
                  <c:v>2010</c:v>
                </c:pt>
                <c:pt idx="4" formatCode="General">
                  <c:v>2011</c:v>
                </c:pt>
                <c:pt idx="5" formatCode="General">
                  <c:v>2012</c:v>
                </c:pt>
                <c:pt idx="6" formatCode="General">
                  <c:v>2013</c:v>
                </c:pt>
                <c:pt idx="7" formatCode="General">
                  <c:v>2014</c:v>
                </c:pt>
                <c:pt idx="8" formatCode="General">
                  <c:v>2015</c:v>
                </c:pt>
              </c:numCache>
            </c:numRef>
          </c:cat>
          <c:val>
            <c:numRef>
              <c:f>'El brændsler 230916'!$C$14:$K$14</c:f>
              <c:numCache>
                <c:formatCode>0%</c:formatCode>
                <c:ptCount val="9"/>
                <c:pt idx="0">
                  <c:v>0.45356847123919797</c:v>
                </c:pt>
                <c:pt idx="1">
                  <c:v>0.46386090406826302</c:v>
                </c:pt>
                <c:pt idx="2">
                  <c:v>0.44574081629615048</c:v>
                </c:pt>
                <c:pt idx="3">
                  <c:v>0.41014690683775057</c:v>
                </c:pt>
                <c:pt idx="4">
                  <c:v>0.34642240118269813</c:v>
                </c:pt>
                <c:pt idx="5">
                  <c:v>0.27390373598962314</c:v>
                </c:pt>
                <c:pt idx="6">
                  <c:v>0.38418132069029687</c:v>
                </c:pt>
                <c:pt idx="7">
                  <c:v>0.30046380995508848</c:v>
                </c:pt>
                <c:pt idx="8">
                  <c:v>0.18845748845200772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'El brændsler 230916'!$B$15</c:f>
              <c:strCache>
                <c:ptCount val="1"/>
                <c:pt idx="0">
                  <c:v>Naturgas</c:v>
                </c:pt>
              </c:strCache>
            </c:strRef>
          </c:tx>
          <c:marker>
            <c:symbol val="none"/>
          </c:marker>
          <c:cat>
            <c:numRef>
              <c:f>'El brændsler 230916'!$C$13:$K$13</c:f>
              <c:numCache>
                <c:formatCode>0</c:formatCod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 formatCode="General">
                  <c:v>2010</c:v>
                </c:pt>
                <c:pt idx="4" formatCode="General">
                  <c:v>2011</c:v>
                </c:pt>
                <c:pt idx="5" formatCode="General">
                  <c:v>2012</c:v>
                </c:pt>
                <c:pt idx="6" formatCode="General">
                  <c:v>2013</c:v>
                </c:pt>
                <c:pt idx="7" formatCode="General">
                  <c:v>2014</c:v>
                </c:pt>
                <c:pt idx="8" formatCode="General">
                  <c:v>2015</c:v>
                </c:pt>
              </c:numCache>
            </c:numRef>
          </c:cat>
          <c:val>
            <c:numRef>
              <c:f>'El brændsler 230916'!$C$15:$K$15</c:f>
              <c:numCache>
                <c:formatCode>0%</c:formatCode>
                <c:ptCount val="9"/>
                <c:pt idx="0">
                  <c:v>0.19060807437106209</c:v>
                </c:pt>
                <c:pt idx="1">
                  <c:v>0.19857325674844437</c:v>
                </c:pt>
                <c:pt idx="2">
                  <c:v>0.20024549645661024</c:v>
                </c:pt>
                <c:pt idx="3">
                  <c:v>0.20142733055092529</c:v>
                </c:pt>
                <c:pt idx="4">
                  <c:v>0.15552703922685684</c:v>
                </c:pt>
                <c:pt idx="5">
                  <c:v>0.12129190039677198</c:v>
                </c:pt>
                <c:pt idx="6">
                  <c:v>0.10193972752136428</c:v>
                </c:pt>
                <c:pt idx="7">
                  <c:v>6.652030730056771E-2</c:v>
                </c:pt>
                <c:pt idx="8">
                  <c:v>5.8065588112666995E-2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'El brændsler 230916'!$B$16</c:f>
              <c:strCache>
                <c:ptCount val="1"/>
                <c:pt idx="0">
                  <c:v>Vind, vand og sol</c:v>
                </c:pt>
              </c:strCache>
            </c:strRef>
          </c:tx>
          <c:marker>
            <c:symbol val="none"/>
          </c:marker>
          <c:cat>
            <c:numRef>
              <c:f>'El brændsler 230916'!$C$13:$K$13</c:f>
              <c:numCache>
                <c:formatCode>0</c:formatCod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 formatCode="General">
                  <c:v>2010</c:v>
                </c:pt>
                <c:pt idx="4" formatCode="General">
                  <c:v>2011</c:v>
                </c:pt>
                <c:pt idx="5" formatCode="General">
                  <c:v>2012</c:v>
                </c:pt>
                <c:pt idx="6" formatCode="General">
                  <c:v>2013</c:v>
                </c:pt>
                <c:pt idx="7" formatCode="General">
                  <c:v>2014</c:v>
                </c:pt>
                <c:pt idx="8" formatCode="General">
                  <c:v>2015</c:v>
                </c:pt>
              </c:numCache>
            </c:numRef>
          </c:cat>
          <c:val>
            <c:numRef>
              <c:f>'El brændsler 230916'!$C$16:$K$16</c:f>
              <c:numCache>
                <c:formatCode>0%</c:formatCode>
                <c:ptCount val="9"/>
                <c:pt idx="0">
                  <c:v>0.25890873630624783</c:v>
                </c:pt>
                <c:pt idx="1">
                  <c:v>0.24138571972726655</c:v>
                </c:pt>
                <c:pt idx="2">
                  <c:v>0.25026306364629614</c:v>
                </c:pt>
                <c:pt idx="3">
                  <c:v>0.22686863517012898</c:v>
                </c:pt>
                <c:pt idx="4">
                  <c:v>0.33488718532377865</c:v>
                </c:pt>
                <c:pt idx="5">
                  <c:v>0.40797378340736712</c:v>
                </c:pt>
                <c:pt idx="6">
                  <c:v>0.35189985151384445</c:v>
                </c:pt>
                <c:pt idx="7">
                  <c:v>0.46528943102371312</c:v>
                </c:pt>
                <c:pt idx="8">
                  <c:v>0.57610459910214673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'El brændsler 230916'!$B$17</c:f>
              <c:strCache>
                <c:ptCount val="1"/>
                <c:pt idx="0">
                  <c:v>Affald, biomasse og biogas</c:v>
                </c:pt>
              </c:strCache>
            </c:strRef>
          </c:tx>
          <c:marker>
            <c:symbol val="none"/>
          </c:marker>
          <c:cat>
            <c:numRef>
              <c:f>'El brændsler 230916'!$C$13:$K$13</c:f>
              <c:numCache>
                <c:formatCode>0</c:formatCod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 formatCode="General">
                  <c:v>2010</c:v>
                </c:pt>
                <c:pt idx="4" formatCode="General">
                  <c:v>2011</c:v>
                </c:pt>
                <c:pt idx="5" formatCode="General">
                  <c:v>2012</c:v>
                </c:pt>
                <c:pt idx="6" formatCode="General">
                  <c:v>2013</c:v>
                </c:pt>
                <c:pt idx="7" formatCode="General">
                  <c:v>2014</c:v>
                </c:pt>
                <c:pt idx="8" formatCode="General">
                  <c:v>2015</c:v>
                </c:pt>
              </c:numCache>
            </c:numRef>
          </c:cat>
          <c:val>
            <c:numRef>
              <c:f>'El brændsler 230916'!$C$17:$K$17</c:f>
              <c:numCache>
                <c:formatCode>0%</c:formatCode>
                <c:ptCount val="9"/>
                <c:pt idx="0">
                  <c:v>8.7175756946643118E-2</c:v>
                </c:pt>
                <c:pt idx="1">
                  <c:v>8.6837547280302699E-2</c:v>
                </c:pt>
                <c:pt idx="2">
                  <c:v>9.1532169777260988E-2</c:v>
                </c:pt>
                <c:pt idx="3">
                  <c:v>0.12537407591136115</c:v>
                </c:pt>
                <c:pt idx="4">
                  <c:v>0.1262147341890634</c:v>
                </c:pt>
                <c:pt idx="5">
                  <c:v>0.13894964192058426</c:v>
                </c:pt>
                <c:pt idx="6">
                  <c:v>0.13474101266823266</c:v>
                </c:pt>
                <c:pt idx="7">
                  <c:v>0.13368886579223474</c:v>
                </c:pt>
                <c:pt idx="8">
                  <c:v>0.13258121983605445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'El brændsler 230916'!$B$18</c:f>
              <c:strCache>
                <c:ptCount val="1"/>
                <c:pt idx="0">
                  <c:v>Olie</c:v>
                </c:pt>
              </c:strCache>
            </c:strRef>
          </c:tx>
          <c:marker>
            <c:symbol val="none"/>
          </c:marker>
          <c:cat>
            <c:numRef>
              <c:f>'El brændsler 230916'!$C$13:$K$13</c:f>
              <c:numCache>
                <c:formatCode>0</c:formatCod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 formatCode="General">
                  <c:v>2010</c:v>
                </c:pt>
                <c:pt idx="4" formatCode="General">
                  <c:v>2011</c:v>
                </c:pt>
                <c:pt idx="5" formatCode="General">
                  <c:v>2012</c:v>
                </c:pt>
                <c:pt idx="6" formatCode="General">
                  <c:v>2013</c:v>
                </c:pt>
                <c:pt idx="7" formatCode="General">
                  <c:v>2014</c:v>
                </c:pt>
                <c:pt idx="8" formatCode="General">
                  <c:v>2015</c:v>
                </c:pt>
              </c:numCache>
            </c:numRef>
          </c:cat>
          <c:val>
            <c:numRef>
              <c:f>'El brændsler 230916'!$C$18:$K$18</c:f>
              <c:numCache>
                <c:formatCode>0%</c:formatCode>
                <c:ptCount val="9"/>
                <c:pt idx="0">
                  <c:v>9.7389611368488786E-3</c:v>
                </c:pt>
                <c:pt idx="1">
                  <c:v>9.3425721757233425E-3</c:v>
                </c:pt>
                <c:pt idx="2">
                  <c:v>1.2218453823682101E-2</c:v>
                </c:pt>
                <c:pt idx="3">
                  <c:v>1.4580011432219602E-2</c:v>
                </c:pt>
                <c:pt idx="4">
                  <c:v>8.1943678815445224E-3</c:v>
                </c:pt>
                <c:pt idx="5">
                  <c:v>6.7580931802061145E-3</c:v>
                </c:pt>
                <c:pt idx="6">
                  <c:v>5.4749555099699856E-3</c:v>
                </c:pt>
                <c:pt idx="7">
                  <c:v>4.4382387054640194E-3</c:v>
                </c:pt>
                <c:pt idx="8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'El brændsler 230916'!$B$19</c:f>
              <c:strCache>
                <c:ptCount val="1"/>
                <c:pt idx="0">
                  <c:v>Atomkraft </c:v>
                </c:pt>
              </c:strCache>
            </c:strRef>
          </c:tx>
          <c:marker>
            <c:symbol val="none"/>
          </c:marker>
          <c:cat>
            <c:numRef>
              <c:f>'El brændsler 230916'!$C$13:$K$13</c:f>
              <c:numCache>
                <c:formatCode>0</c:formatCod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 formatCode="General">
                  <c:v>2010</c:v>
                </c:pt>
                <c:pt idx="4" formatCode="General">
                  <c:v>2011</c:v>
                </c:pt>
                <c:pt idx="5" formatCode="General">
                  <c:v>2012</c:v>
                </c:pt>
                <c:pt idx="6" formatCode="General">
                  <c:v>2013</c:v>
                </c:pt>
                <c:pt idx="7" formatCode="General">
                  <c:v>2014</c:v>
                </c:pt>
                <c:pt idx="8" formatCode="General">
                  <c:v>2015</c:v>
                </c:pt>
              </c:numCache>
            </c:numRef>
          </c:cat>
          <c:val>
            <c:numRef>
              <c:f>'El brændsler 230916'!$C$19:$K$19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2.1603040097614476E-2</c:v>
                </c:pt>
                <c:pt idx="4">
                  <c:v>2.8754272196058417E-2</c:v>
                </c:pt>
                <c:pt idx="5">
                  <c:v>5.1122845105447484E-2</c:v>
                </c:pt>
                <c:pt idx="6">
                  <c:v>2.1763132096291667E-2</c:v>
                </c:pt>
                <c:pt idx="7">
                  <c:v>2.959934722293199E-2</c:v>
                </c:pt>
                <c:pt idx="8">
                  <c:v>3.887801208256448E-2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974688"/>
        <c:axId val="406975080"/>
      </c:lineChart>
      <c:catAx>
        <c:axId val="40697468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crossAx val="406975080"/>
        <c:crosses val="autoZero"/>
        <c:auto val="1"/>
        <c:lblAlgn val="ctr"/>
        <c:lblOffset val="100"/>
        <c:noMultiLvlLbl val="0"/>
      </c:catAx>
      <c:valAx>
        <c:axId val="406975080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crossAx val="406974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9266143088703058"/>
          <c:y val="0.24103439382215955"/>
          <c:w val="0.28290148324482695"/>
          <c:h val="0.6671362250238950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da-DK"/>
              <a:t>Fordeling af CO</a:t>
            </a:r>
            <a:r>
              <a:rPr lang="da-DK" baseline="-25000"/>
              <a:t>2</a:t>
            </a:r>
            <a:r>
              <a:rPr lang="da-DK"/>
              <a:t>-udledning (ton)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a-DK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'Opsamling 290916'!$B$16</c:f>
              <c:strCache>
                <c:ptCount val="1"/>
                <c:pt idx="0">
                  <c:v>2007</c:v>
                </c:pt>
              </c:strCache>
            </c:strRef>
          </c:tx>
          <c:invertIfNegative val="0"/>
          <c:cat>
            <c:strRef>
              <c:f>'Opsamling 290916'!$A$17:$A$21</c:f>
              <c:strCache>
                <c:ptCount val="5"/>
                <c:pt idx="0">
                  <c:v>Elforbrug i kommunale bygninger</c:v>
                </c:pt>
                <c:pt idx="1">
                  <c:v>Varmeforbrug i kommunale bygninger</c:v>
                </c:pt>
                <c:pt idx="2">
                  <c:v>Elforbrug til gadelys</c:v>
                </c:pt>
                <c:pt idx="3">
                  <c:v>Brændstof til egne og leasede køretøjer</c:v>
                </c:pt>
                <c:pt idx="4">
                  <c:v>Brændstof til Vej og Park</c:v>
                </c:pt>
              </c:strCache>
            </c:strRef>
          </c:cat>
          <c:val>
            <c:numRef>
              <c:f>'Opsamling 290916'!$B$17:$B$21</c:f>
              <c:numCache>
                <c:formatCode>_ * #,##0_ ;_ * \-#,##0_ ;_ * "-"??_ ;_ @_ </c:formatCode>
                <c:ptCount val="5"/>
                <c:pt idx="0">
                  <c:v>6129.9376543720828</c:v>
                </c:pt>
                <c:pt idx="1">
                  <c:v>9360.5602338782373</c:v>
                </c:pt>
                <c:pt idx="2">
                  <c:v>2376.8973482116189</c:v>
                </c:pt>
                <c:pt idx="3">
                  <c:v>498.16515956699988</c:v>
                </c:pt>
                <c:pt idx="4">
                  <c:v>941.89368772000012</c:v>
                </c:pt>
              </c:numCache>
            </c:numRef>
          </c:val>
        </c:ser>
        <c:ser>
          <c:idx val="1"/>
          <c:order val="1"/>
          <c:tx>
            <c:strRef>
              <c:f>'Opsamling 290916'!$C$16</c:f>
              <c:strCache>
                <c:ptCount val="1"/>
                <c:pt idx="0">
                  <c:v>2008</c:v>
                </c:pt>
              </c:strCache>
            </c:strRef>
          </c:tx>
          <c:invertIfNegative val="0"/>
          <c:cat>
            <c:strRef>
              <c:f>'Opsamling 290916'!$A$17:$A$21</c:f>
              <c:strCache>
                <c:ptCount val="5"/>
                <c:pt idx="0">
                  <c:v>Elforbrug i kommunale bygninger</c:v>
                </c:pt>
                <c:pt idx="1">
                  <c:v>Varmeforbrug i kommunale bygninger</c:v>
                </c:pt>
                <c:pt idx="2">
                  <c:v>Elforbrug til gadelys</c:v>
                </c:pt>
                <c:pt idx="3">
                  <c:v>Brændstof til egne og leasede køretøjer</c:v>
                </c:pt>
                <c:pt idx="4">
                  <c:v>Brændstof til Vej og Park</c:v>
                </c:pt>
              </c:strCache>
            </c:strRef>
          </c:cat>
          <c:val>
            <c:numRef>
              <c:f>'Opsamling 290916'!$C$17:$C$21</c:f>
              <c:numCache>
                <c:formatCode>_ * #,##0_ ;_ * \-#,##0_ ;_ * "-"??_ ;_ @_ </c:formatCode>
                <c:ptCount val="5"/>
                <c:pt idx="0">
                  <c:v>5998.1680141121014</c:v>
                </c:pt>
                <c:pt idx="1">
                  <c:v>9015.5542004095278</c:v>
                </c:pt>
                <c:pt idx="2">
                  <c:v>2381.5491958073248</c:v>
                </c:pt>
                <c:pt idx="3">
                  <c:v>605.88236489399992</c:v>
                </c:pt>
                <c:pt idx="4">
                  <c:v>805.13472135999996</c:v>
                </c:pt>
              </c:numCache>
            </c:numRef>
          </c:val>
        </c:ser>
        <c:ser>
          <c:idx val="2"/>
          <c:order val="2"/>
          <c:tx>
            <c:strRef>
              <c:f>'Opsamling 290916'!$D$16</c:f>
              <c:strCache>
                <c:ptCount val="1"/>
                <c:pt idx="0">
                  <c:v>2009</c:v>
                </c:pt>
              </c:strCache>
            </c:strRef>
          </c:tx>
          <c:invertIfNegative val="0"/>
          <c:cat>
            <c:strRef>
              <c:f>'Opsamling 290916'!$A$17:$A$21</c:f>
              <c:strCache>
                <c:ptCount val="5"/>
                <c:pt idx="0">
                  <c:v>Elforbrug i kommunale bygninger</c:v>
                </c:pt>
                <c:pt idx="1">
                  <c:v>Varmeforbrug i kommunale bygninger</c:v>
                </c:pt>
                <c:pt idx="2">
                  <c:v>Elforbrug til gadelys</c:v>
                </c:pt>
                <c:pt idx="3">
                  <c:v>Brændstof til egne og leasede køretøjer</c:v>
                </c:pt>
                <c:pt idx="4">
                  <c:v>Brændstof til Vej og Park</c:v>
                </c:pt>
              </c:strCache>
            </c:strRef>
          </c:cat>
          <c:val>
            <c:numRef>
              <c:f>'Opsamling 290916'!$D$17:$D$21</c:f>
              <c:numCache>
                <c:formatCode>_ * #,##0_ ;_ * \-#,##0_ ;_ * "-"??_ ;_ @_ </c:formatCode>
                <c:ptCount val="5"/>
                <c:pt idx="0">
                  <c:v>5621.809131578947</c:v>
                </c:pt>
                <c:pt idx="1">
                  <c:v>8628.3828365244208</c:v>
                </c:pt>
                <c:pt idx="2">
                  <c:v>2272.2814514210527</c:v>
                </c:pt>
                <c:pt idx="3">
                  <c:v>638.83878577799999</c:v>
                </c:pt>
                <c:pt idx="4">
                  <c:v>812.39748544000008</c:v>
                </c:pt>
              </c:numCache>
            </c:numRef>
          </c:val>
        </c:ser>
        <c:ser>
          <c:idx val="3"/>
          <c:order val="3"/>
          <c:tx>
            <c:strRef>
              <c:f>'Opsamling 290916'!$E$16</c:f>
              <c:strCache>
                <c:ptCount val="1"/>
                <c:pt idx="0">
                  <c:v>2010</c:v>
                </c:pt>
              </c:strCache>
            </c:strRef>
          </c:tx>
          <c:invertIfNegative val="0"/>
          <c:cat>
            <c:strRef>
              <c:f>'Opsamling 290916'!$A$17:$A$21</c:f>
              <c:strCache>
                <c:ptCount val="5"/>
                <c:pt idx="0">
                  <c:v>Elforbrug i kommunale bygninger</c:v>
                </c:pt>
                <c:pt idx="1">
                  <c:v>Varmeforbrug i kommunale bygninger</c:v>
                </c:pt>
                <c:pt idx="2">
                  <c:v>Elforbrug til gadelys</c:v>
                </c:pt>
                <c:pt idx="3">
                  <c:v>Brændstof til egne og leasede køretøjer</c:v>
                </c:pt>
                <c:pt idx="4">
                  <c:v>Brændstof til Vej og Park</c:v>
                </c:pt>
              </c:strCache>
            </c:strRef>
          </c:cat>
          <c:val>
            <c:numRef>
              <c:f>'Opsamling 290916'!$E$17:$E$21</c:f>
              <c:numCache>
                <c:formatCode>_ * #,##0_ ;_ * \-#,##0_ ;_ * "-"??_ ;_ @_ </c:formatCode>
                <c:ptCount val="5"/>
                <c:pt idx="0">
                  <c:v>5345.0996210526318</c:v>
                </c:pt>
                <c:pt idx="1">
                  <c:v>8468.1914112473278</c:v>
                </c:pt>
                <c:pt idx="2">
                  <c:v>2228.5442940631556</c:v>
                </c:pt>
                <c:pt idx="3">
                  <c:v>593.91103658099996</c:v>
                </c:pt>
                <c:pt idx="4">
                  <c:v>1056.6478199500002</c:v>
                </c:pt>
              </c:numCache>
            </c:numRef>
          </c:val>
        </c:ser>
        <c:ser>
          <c:idx val="4"/>
          <c:order val="4"/>
          <c:tx>
            <c:strRef>
              <c:f>'Opsamling 290916'!$F$16</c:f>
              <c:strCache>
                <c:ptCount val="1"/>
                <c:pt idx="0">
                  <c:v>2011</c:v>
                </c:pt>
              </c:strCache>
            </c:strRef>
          </c:tx>
          <c:invertIfNegative val="0"/>
          <c:cat>
            <c:strRef>
              <c:f>'Opsamling 290916'!$A$17:$A$21</c:f>
              <c:strCache>
                <c:ptCount val="5"/>
                <c:pt idx="0">
                  <c:v>Elforbrug i kommunale bygninger</c:v>
                </c:pt>
                <c:pt idx="1">
                  <c:v>Varmeforbrug i kommunale bygninger</c:v>
                </c:pt>
                <c:pt idx="2">
                  <c:v>Elforbrug til gadelys</c:v>
                </c:pt>
                <c:pt idx="3">
                  <c:v>Brændstof til egne og leasede køretøjer</c:v>
                </c:pt>
                <c:pt idx="4">
                  <c:v>Brændstof til Vej og Park</c:v>
                </c:pt>
              </c:strCache>
            </c:strRef>
          </c:cat>
          <c:val>
            <c:numRef>
              <c:f>'Opsamling 290916'!$F$17:$F$21</c:f>
              <c:numCache>
                <c:formatCode>_ * #,##0_ ;_ * \-#,##0_ ;_ * "-"??_ ;_ @_ </c:formatCode>
                <c:ptCount val="5"/>
                <c:pt idx="0">
                  <c:v>4347.9803019999999</c:v>
                </c:pt>
                <c:pt idx="1">
                  <c:v>8318.3314103262946</c:v>
                </c:pt>
                <c:pt idx="2">
                  <c:v>1738.1657046842117</c:v>
                </c:pt>
                <c:pt idx="3">
                  <c:v>850.41789295000012</c:v>
                </c:pt>
                <c:pt idx="4">
                  <c:v>799.81755071000009</c:v>
                </c:pt>
              </c:numCache>
            </c:numRef>
          </c:val>
        </c:ser>
        <c:ser>
          <c:idx val="5"/>
          <c:order val="5"/>
          <c:tx>
            <c:strRef>
              <c:f>'Opsamling 290916'!$G$16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</c:spPr>
          <c:invertIfNegative val="0"/>
          <c:cat>
            <c:strRef>
              <c:f>'Opsamling 290916'!$A$17:$A$21</c:f>
              <c:strCache>
                <c:ptCount val="5"/>
                <c:pt idx="0">
                  <c:v>Elforbrug i kommunale bygninger</c:v>
                </c:pt>
                <c:pt idx="1">
                  <c:v>Varmeforbrug i kommunale bygninger</c:v>
                </c:pt>
                <c:pt idx="2">
                  <c:v>Elforbrug til gadelys</c:v>
                </c:pt>
                <c:pt idx="3">
                  <c:v>Brændstof til egne og leasede køretøjer</c:v>
                </c:pt>
                <c:pt idx="4">
                  <c:v>Brændstof til Vej og Park</c:v>
                </c:pt>
              </c:strCache>
            </c:strRef>
          </c:cat>
          <c:val>
            <c:numRef>
              <c:f>'Opsamling 290916'!$G$17:$G$21</c:f>
              <c:numCache>
                <c:formatCode>_ * #,##0_ ;_ * \-#,##0_ ;_ * "-"??_ ;_ @_ </c:formatCode>
                <c:ptCount val="5"/>
                <c:pt idx="0">
                  <c:v>3396.9906063157896</c:v>
                </c:pt>
                <c:pt idx="1">
                  <c:v>7451.0028940242055</c:v>
                </c:pt>
                <c:pt idx="2">
                  <c:v>1371.2474821473686</c:v>
                </c:pt>
                <c:pt idx="3">
                  <c:v>954.87386001000004</c:v>
                </c:pt>
                <c:pt idx="4">
                  <c:v>738.6912744</c:v>
                </c:pt>
              </c:numCache>
            </c:numRef>
          </c:val>
        </c:ser>
        <c:ser>
          <c:idx val="6"/>
          <c:order val="6"/>
          <c:tx>
            <c:strRef>
              <c:f>'Opsamling 290916'!$H$16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strRef>
              <c:f>'Opsamling 290916'!$A$17:$A$21</c:f>
              <c:strCache>
                <c:ptCount val="5"/>
                <c:pt idx="0">
                  <c:v>Elforbrug i kommunale bygninger</c:v>
                </c:pt>
                <c:pt idx="1">
                  <c:v>Varmeforbrug i kommunale bygninger</c:v>
                </c:pt>
                <c:pt idx="2">
                  <c:v>Elforbrug til gadelys</c:v>
                </c:pt>
                <c:pt idx="3">
                  <c:v>Brændstof til egne og leasede køretøjer</c:v>
                </c:pt>
                <c:pt idx="4">
                  <c:v>Brændstof til Vej og Park</c:v>
                </c:pt>
              </c:strCache>
            </c:strRef>
          </c:cat>
          <c:val>
            <c:numRef>
              <c:f>'Opsamling 290916'!$H$17:$H$21</c:f>
              <c:numCache>
                <c:formatCode>_ * #,##0_ ;_ * \-#,##0_ ;_ * "-"??_ ;_ @_ </c:formatCode>
                <c:ptCount val="5"/>
                <c:pt idx="0">
                  <c:v>4100.7850168421055</c:v>
                </c:pt>
                <c:pt idx="1">
                  <c:v>5895.4439337419544</c:v>
                </c:pt>
                <c:pt idx="2">
                  <c:v>1659.5643972947362</c:v>
                </c:pt>
                <c:pt idx="3">
                  <c:v>894.02410639000004</c:v>
                </c:pt>
                <c:pt idx="4">
                  <c:v>758.09630522999998</c:v>
                </c:pt>
              </c:numCache>
            </c:numRef>
          </c:val>
        </c:ser>
        <c:ser>
          <c:idx val="7"/>
          <c:order val="7"/>
          <c:tx>
            <c:strRef>
              <c:f>'Opsamling 290916'!$I$16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val>
            <c:numRef>
              <c:f>'Opsamling 290916'!$I$17:$I$21</c:f>
              <c:numCache>
                <c:formatCode>_ * #,##0_ ;_ * \-#,##0_ ;_ * "-"??_ ;_ @_ </c:formatCode>
                <c:ptCount val="5"/>
                <c:pt idx="0">
                  <c:v>3248.7950736842108</c:v>
                </c:pt>
                <c:pt idx="1">
                  <c:v>5412.8919544264518</c:v>
                </c:pt>
                <c:pt idx="2">
                  <c:v>1308.3891585263166</c:v>
                </c:pt>
                <c:pt idx="3">
                  <c:v>1262.1019612</c:v>
                </c:pt>
                <c:pt idx="4">
                  <c:v>667.81136204999996</c:v>
                </c:pt>
              </c:numCache>
            </c:numRef>
          </c:val>
        </c:ser>
        <c:ser>
          <c:idx val="8"/>
          <c:order val="8"/>
          <c:tx>
            <c:strRef>
              <c:f>'Opsamling 290916'!$J$16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val>
            <c:numRef>
              <c:f>'Opsamling 290916'!$J$17:$J$21</c:f>
              <c:numCache>
                <c:formatCode>_ * #,##0_ ;_ * \-#,##0_ ;_ * "-"??_ ;_ @_ </c:formatCode>
                <c:ptCount val="5"/>
                <c:pt idx="0">
                  <c:v>2001.7712684210526</c:v>
                </c:pt>
                <c:pt idx="1">
                  <c:v>5068.9643404615654</c:v>
                </c:pt>
                <c:pt idx="2">
                  <c:v>770.30186384210538</c:v>
                </c:pt>
                <c:pt idx="3">
                  <c:v>1174.3039504799999</c:v>
                </c:pt>
                <c:pt idx="4">
                  <c:v>655.13047365000011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540208"/>
        <c:axId val="141541384"/>
      </c:barChart>
      <c:catAx>
        <c:axId val="141540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41541384"/>
        <c:crosses val="autoZero"/>
        <c:auto val="1"/>
        <c:lblAlgn val="ctr"/>
        <c:lblOffset val="100"/>
        <c:noMultiLvlLbl val="0"/>
      </c:catAx>
      <c:valAx>
        <c:axId val="141541384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none"/>
        <c:minorTickMark val="none"/>
        <c:tickLblPos val="nextTo"/>
        <c:crossAx val="1415402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991043964234033"/>
          <c:y val="0.22024330604724499"/>
          <c:w val="5.1756227935670612E-2"/>
          <c:h val="0.6721100388666341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1 kWh el i 2013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'El brændsler 230916'!$B$14:$B$19</c:f>
              <c:strCache>
                <c:ptCount val="6"/>
                <c:pt idx="0">
                  <c:v>Kul og brunkul</c:v>
                </c:pt>
                <c:pt idx="1">
                  <c:v>Naturgas</c:v>
                </c:pt>
                <c:pt idx="2">
                  <c:v>Vind, vand og sol</c:v>
                </c:pt>
                <c:pt idx="3">
                  <c:v>Affald, biomasse og biogas</c:v>
                </c:pt>
                <c:pt idx="4">
                  <c:v>Olie</c:v>
                </c:pt>
                <c:pt idx="5">
                  <c:v>Atomkraft </c:v>
                </c:pt>
              </c:strCache>
            </c:strRef>
          </c:cat>
          <c:val>
            <c:numRef>
              <c:f>'El brændsler 230916'!$I$14:$I$19</c:f>
              <c:numCache>
                <c:formatCode>0%</c:formatCode>
                <c:ptCount val="6"/>
                <c:pt idx="0">
                  <c:v>0.38418132069029687</c:v>
                </c:pt>
                <c:pt idx="1">
                  <c:v>0.10193972752136428</c:v>
                </c:pt>
                <c:pt idx="2">
                  <c:v>0.35189985151384445</c:v>
                </c:pt>
                <c:pt idx="3">
                  <c:v>0.13474101266823266</c:v>
                </c:pt>
                <c:pt idx="4">
                  <c:v>5.4749555099699856E-3</c:v>
                </c:pt>
                <c:pt idx="5">
                  <c:v>2.1763132096291667E-2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1 kWh el i 2014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5031011900211524"/>
                  <c:y val="0.1555800828364677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4744183676069736"/>
                  <c:y val="-0.2227117564061719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0920357122357781"/>
                  <c:y val="0.1026880129868161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9663671514221756"/>
                  <c:y val="3.250989941286248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'El brændsler 230916'!$B$14:$B$19</c:f>
              <c:strCache>
                <c:ptCount val="6"/>
                <c:pt idx="0">
                  <c:v>Kul og brunkul</c:v>
                </c:pt>
                <c:pt idx="1">
                  <c:v>Naturgas</c:v>
                </c:pt>
                <c:pt idx="2">
                  <c:v>Vind, vand og sol</c:v>
                </c:pt>
                <c:pt idx="3">
                  <c:v>Affald, biomasse og biogas</c:v>
                </c:pt>
                <c:pt idx="4">
                  <c:v>Olie</c:v>
                </c:pt>
                <c:pt idx="5">
                  <c:v>Atomkraft </c:v>
                </c:pt>
              </c:strCache>
            </c:strRef>
          </c:cat>
          <c:val>
            <c:numRef>
              <c:f>'El brændsler 230916'!$J$14:$J$19</c:f>
              <c:numCache>
                <c:formatCode>0%</c:formatCode>
                <c:ptCount val="6"/>
                <c:pt idx="0">
                  <c:v>0.30046380995508848</c:v>
                </c:pt>
                <c:pt idx="1">
                  <c:v>6.652030730056771E-2</c:v>
                </c:pt>
                <c:pt idx="2">
                  <c:v>0.46528943102371312</c:v>
                </c:pt>
                <c:pt idx="3">
                  <c:v>0.13368886579223474</c:v>
                </c:pt>
                <c:pt idx="4">
                  <c:v>4.4382387054640194E-3</c:v>
                </c:pt>
                <c:pt idx="5">
                  <c:v>2.959934722293199E-2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1 kWh el i 2015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7908871391076118"/>
          <c:y val="0.30835305630148835"/>
          <c:w val="0.44182283464566929"/>
          <c:h val="0.63847230440125624"/>
        </c:manualLayout>
      </c:layout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1697690288713905"/>
                  <c:y val="0.1844818169405124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007750656167979"/>
                  <c:y val="-0.1552743768300638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0920357122357781"/>
                  <c:y val="0.1026880129868161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9663671514221756"/>
                  <c:y val="3.250989941286248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'El brændsler 230916'!$B$14:$B$19</c:f>
              <c:strCache>
                <c:ptCount val="6"/>
                <c:pt idx="0">
                  <c:v>Kul og brunkul</c:v>
                </c:pt>
                <c:pt idx="1">
                  <c:v>Naturgas</c:v>
                </c:pt>
                <c:pt idx="2">
                  <c:v>Vind, vand og sol</c:v>
                </c:pt>
                <c:pt idx="3">
                  <c:v>Affald, biomasse og biogas</c:v>
                </c:pt>
                <c:pt idx="4">
                  <c:v>Olie</c:v>
                </c:pt>
                <c:pt idx="5">
                  <c:v>Atomkraft </c:v>
                </c:pt>
              </c:strCache>
            </c:strRef>
          </c:cat>
          <c:val>
            <c:numRef>
              <c:f>'El brændsler 230916'!$K$14:$K$19</c:f>
              <c:numCache>
                <c:formatCode>0%</c:formatCode>
                <c:ptCount val="6"/>
                <c:pt idx="0">
                  <c:v>0.18845748845200772</c:v>
                </c:pt>
                <c:pt idx="1">
                  <c:v>5.8065588112666995E-2</c:v>
                </c:pt>
                <c:pt idx="2">
                  <c:v>0.57610459910214673</c:v>
                </c:pt>
                <c:pt idx="3">
                  <c:v>0.13258121983605445</c:v>
                </c:pt>
                <c:pt idx="4">
                  <c:v>0</c:v>
                </c:pt>
                <c:pt idx="5">
                  <c:v>3.887801208256448E-2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Udledt CO</a:t>
            </a:r>
            <a:r>
              <a:rPr lang="da-DK" baseline="-25000"/>
              <a:t>2</a:t>
            </a:r>
            <a:r>
              <a:rPr lang="da-DK"/>
              <a:t> fra forskellige energikilder (g/kWh)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'CO2 faktorer 060916'!$B$53</c:f>
              <c:strCache>
                <c:ptCount val="1"/>
                <c:pt idx="0">
                  <c:v>2007</c:v>
                </c:pt>
              </c:strCache>
            </c:strRef>
          </c:tx>
          <c:invertIfNegative val="0"/>
          <c:cat>
            <c:strRef>
              <c:f>'CO2 faktorer 060916'!$A$54:$A$61</c:f>
              <c:strCache>
                <c:ptCount val="8"/>
                <c:pt idx="0">
                  <c:v>Augustenborg Fjernvarme</c:v>
                </c:pt>
                <c:pt idx="1">
                  <c:v>Nordborg Fjernvarme</c:v>
                </c:pt>
                <c:pt idx="2">
                  <c:v>Broager Fjernvarme</c:v>
                </c:pt>
                <c:pt idx="3">
                  <c:v>Sønderborg Fjernvarme</c:v>
                </c:pt>
                <c:pt idx="4">
                  <c:v>Gråsten Fjernvarme</c:v>
                </c:pt>
                <c:pt idx="5">
                  <c:v>Naturgas</c:v>
                </c:pt>
                <c:pt idx="6">
                  <c:v>Dieselolie</c:v>
                </c:pt>
                <c:pt idx="7">
                  <c:v>El</c:v>
                </c:pt>
              </c:strCache>
            </c:strRef>
          </c:cat>
          <c:val>
            <c:numRef>
              <c:f>'CO2 faktorer 060916'!$B$54:$B$61</c:f>
              <c:numCache>
                <c:formatCode>0</c:formatCode>
                <c:ptCount val="8"/>
                <c:pt idx="0">
                  <c:v>235.4066935110402</c:v>
                </c:pt>
                <c:pt idx="1">
                  <c:v>228.22601735060954</c:v>
                </c:pt>
                <c:pt idx="2">
                  <c:v>246.94728383639125</c:v>
                </c:pt>
                <c:pt idx="3">
                  <c:v>173.85774170235524</c:v>
                </c:pt>
                <c:pt idx="4">
                  <c:v>234.61183067476952</c:v>
                </c:pt>
                <c:pt idx="5">
                  <c:v>204.41</c:v>
                </c:pt>
                <c:pt idx="6">
                  <c:v>266.39999999999998</c:v>
                </c:pt>
                <c:pt idx="7">
                  <c:v>475.60469557514637</c:v>
                </c:pt>
              </c:numCache>
            </c:numRef>
          </c:val>
        </c:ser>
        <c:ser>
          <c:idx val="1"/>
          <c:order val="1"/>
          <c:tx>
            <c:strRef>
              <c:f>'CO2 faktorer 060916'!$C$53</c:f>
              <c:strCache>
                <c:ptCount val="1"/>
                <c:pt idx="0">
                  <c:v>2008</c:v>
                </c:pt>
              </c:strCache>
            </c:strRef>
          </c:tx>
          <c:invertIfNegative val="0"/>
          <c:cat>
            <c:strRef>
              <c:f>'CO2 faktorer 060916'!$A$54:$A$61</c:f>
              <c:strCache>
                <c:ptCount val="8"/>
                <c:pt idx="0">
                  <c:v>Augustenborg Fjernvarme</c:v>
                </c:pt>
                <c:pt idx="1">
                  <c:v>Nordborg Fjernvarme</c:v>
                </c:pt>
                <c:pt idx="2">
                  <c:v>Broager Fjernvarme</c:v>
                </c:pt>
                <c:pt idx="3">
                  <c:v>Sønderborg Fjernvarme</c:v>
                </c:pt>
                <c:pt idx="4">
                  <c:v>Gråsten Fjernvarme</c:v>
                </c:pt>
                <c:pt idx="5">
                  <c:v>Naturgas</c:v>
                </c:pt>
                <c:pt idx="6">
                  <c:v>Dieselolie</c:v>
                </c:pt>
                <c:pt idx="7">
                  <c:v>El</c:v>
                </c:pt>
              </c:strCache>
            </c:strRef>
          </c:cat>
          <c:val>
            <c:numRef>
              <c:f>'CO2 faktorer 060916'!$C$54:$C$61</c:f>
              <c:numCache>
                <c:formatCode>0</c:formatCode>
                <c:ptCount val="8"/>
                <c:pt idx="0">
                  <c:v>234.49621251783438</c:v>
                </c:pt>
                <c:pt idx="1">
                  <c:v>214.12947959542441</c:v>
                </c:pt>
                <c:pt idx="2">
                  <c:v>238.88515683090336</c:v>
                </c:pt>
                <c:pt idx="3">
                  <c:v>171.4794131858103</c:v>
                </c:pt>
                <c:pt idx="4">
                  <c:v>218.41799694511852</c:v>
                </c:pt>
                <c:pt idx="5">
                  <c:v>204.37</c:v>
                </c:pt>
                <c:pt idx="6">
                  <c:v>266.39999999999998</c:v>
                </c:pt>
                <c:pt idx="7">
                  <c:v>480.59286208285431</c:v>
                </c:pt>
              </c:numCache>
            </c:numRef>
          </c:val>
        </c:ser>
        <c:ser>
          <c:idx val="2"/>
          <c:order val="2"/>
          <c:tx>
            <c:strRef>
              <c:f>'CO2 faktorer 060916'!$D$53</c:f>
              <c:strCache>
                <c:ptCount val="1"/>
                <c:pt idx="0">
                  <c:v>2009</c:v>
                </c:pt>
              </c:strCache>
            </c:strRef>
          </c:tx>
          <c:invertIfNegative val="0"/>
          <c:cat>
            <c:strRef>
              <c:f>'CO2 faktorer 060916'!$A$54:$A$61</c:f>
              <c:strCache>
                <c:ptCount val="8"/>
                <c:pt idx="0">
                  <c:v>Augustenborg Fjernvarme</c:v>
                </c:pt>
                <c:pt idx="1">
                  <c:v>Nordborg Fjernvarme</c:v>
                </c:pt>
                <c:pt idx="2">
                  <c:v>Broager Fjernvarme</c:v>
                </c:pt>
                <c:pt idx="3">
                  <c:v>Sønderborg Fjernvarme</c:v>
                </c:pt>
                <c:pt idx="4">
                  <c:v>Gråsten Fjernvarme</c:v>
                </c:pt>
                <c:pt idx="5">
                  <c:v>Naturgas</c:v>
                </c:pt>
                <c:pt idx="6">
                  <c:v>Dieselolie</c:v>
                </c:pt>
                <c:pt idx="7">
                  <c:v>El</c:v>
                </c:pt>
              </c:strCache>
            </c:strRef>
          </c:cat>
          <c:val>
            <c:numRef>
              <c:f>'CO2 faktorer 060916'!$D$54:$D$61</c:f>
              <c:numCache>
                <c:formatCode>0</c:formatCode>
                <c:ptCount val="8"/>
                <c:pt idx="0">
                  <c:v>234.24864679823642</c:v>
                </c:pt>
                <c:pt idx="1">
                  <c:v>216.82559720054334</c:v>
                </c:pt>
                <c:pt idx="2">
                  <c:v>242.7354937552883</c:v>
                </c:pt>
                <c:pt idx="3">
                  <c:v>174.91355973126917</c:v>
                </c:pt>
                <c:pt idx="4">
                  <c:v>243.28458975432974</c:v>
                </c:pt>
                <c:pt idx="5">
                  <c:v>204.08</c:v>
                </c:pt>
                <c:pt idx="6">
                  <c:v>266.39999999999998</c:v>
                </c:pt>
                <c:pt idx="7">
                  <c:v>468.42105263157896</c:v>
                </c:pt>
              </c:numCache>
            </c:numRef>
          </c:val>
        </c:ser>
        <c:ser>
          <c:idx val="3"/>
          <c:order val="3"/>
          <c:tx>
            <c:strRef>
              <c:f>'CO2 faktorer 060916'!$E$53</c:f>
              <c:strCache>
                <c:ptCount val="1"/>
                <c:pt idx="0">
                  <c:v>2010</c:v>
                </c:pt>
              </c:strCache>
            </c:strRef>
          </c:tx>
          <c:invertIfNegative val="0"/>
          <c:cat>
            <c:strRef>
              <c:f>'CO2 faktorer 060916'!$A$54:$A$61</c:f>
              <c:strCache>
                <c:ptCount val="8"/>
                <c:pt idx="0">
                  <c:v>Augustenborg Fjernvarme</c:v>
                </c:pt>
                <c:pt idx="1">
                  <c:v>Nordborg Fjernvarme</c:v>
                </c:pt>
                <c:pt idx="2">
                  <c:v>Broager Fjernvarme</c:v>
                </c:pt>
                <c:pt idx="3">
                  <c:v>Sønderborg Fjernvarme</c:v>
                </c:pt>
                <c:pt idx="4">
                  <c:v>Gråsten Fjernvarme</c:v>
                </c:pt>
                <c:pt idx="5">
                  <c:v>Naturgas</c:v>
                </c:pt>
                <c:pt idx="6">
                  <c:v>Dieselolie</c:v>
                </c:pt>
                <c:pt idx="7">
                  <c:v>El</c:v>
                </c:pt>
              </c:strCache>
            </c:strRef>
          </c:cat>
          <c:val>
            <c:numRef>
              <c:f>'CO2 faktorer 060916'!$E$54:$E$61</c:f>
              <c:numCache>
                <c:formatCode>0</c:formatCode>
                <c:ptCount val="8"/>
                <c:pt idx="0">
                  <c:v>231.10414664593867</c:v>
                </c:pt>
                <c:pt idx="1">
                  <c:v>210.64312474650453</c:v>
                </c:pt>
                <c:pt idx="2">
                  <c:v>215.0484571820248</c:v>
                </c:pt>
                <c:pt idx="3">
                  <c:v>181.24656545788045</c:v>
                </c:pt>
                <c:pt idx="4">
                  <c:v>235.3073055391786</c:v>
                </c:pt>
                <c:pt idx="5">
                  <c:v>204.26</c:v>
                </c:pt>
                <c:pt idx="6">
                  <c:v>266.39999999999998</c:v>
                </c:pt>
                <c:pt idx="7">
                  <c:v>454.73684210526318</c:v>
                </c:pt>
              </c:numCache>
            </c:numRef>
          </c:val>
        </c:ser>
        <c:ser>
          <c:idx val="4"/>
          <c:order val="4"/>
          <c:tx>
            <c:strRef>
              <c:f>'CO2 faktorer 060916'!$F$53</c:f>
              <c:strCache>
                <c:ptCount val="1"/>
                <c:pt idx="0">
                  <c:v>2011</c:v>
                </c:pt>
              </c:strCache>
            </c:strRef>
          </c:tx>
          <c:invertIfNegative val="0"/>
          <c:cat>
            <c:strRef>
              <c:f>'CO2 faktorer 060916'!$A$54:$A$61</c:f>
              <c:strCache>
                <c:ptCount val="8"/>
                <c:pt idx="0">
                  <c:v>Augustenborg Fjernvarme</c:v>
                </c:pt>
                <c:pt idx="1">
                  <c:v>Nordborg Fjernvarme</c:v>
                </c:pt>
                <c:pt idx="2">
                  <c:v>Broager Fjernvarme</c:v>
                </c:pt>
                <c:pt idx="3">
                  <c:v>Sønderborg Fjernvarme</c:v>
                </c:pt>
                <c:pt idx="4">
                  <c:v>Gråsten Fjernvarme</c:v>
                </c:pt>
                <c:pt idx="5">
                  <c:v>Naturgas</c:v>
                </c:pt>
                <c:pt idx="6">
                  <c:v>Dieselolie</c:v>
                </c:pt>
                <c:pt idx="7">
                  <c:v>El</c:v>
                </c:pt>
              </c:strCache>
            </c:strRef>
          </c:cat>
          <c:val>
            <c:numRef>
              <c:f>'CO2 faktorer 060916'!$F$54:$F$61</c:f>
              <c:numCache>
                <c:formatCode>0</c:formatCode>
                <c:ptCount val="8"/>
                <c:pt idx="0">
                  <c:v>229.09967278255749</c:v>
                </c:pt>
                <c:pt idx="1">
                  <c:v>213.02935890062128</c:v>
                </c:pt>
                <c:pt idx="2">
                  <c:v>193.89470583068297</c:v>
                </c:pt>
                <c:pt idx="3">
                  <c:v>176.09625652152576</c:v>
                </c:pt>
                <c:pt idx="4">
                  <c:v>233.63834400000005</c:v>
                </c:pt>
                <c:pt idx="5">
                  <c:v>204.41</c:v>
                </c:pt>
                <c:pt idx="6">
                  <c:v>266.39999999999998</c:v>
                </c:pt>
                <c:pt idx="7">
                  <c:v>384.21052631578948</c:v>
                </c:pt>
              </c:numCache>
            </c:numRef>
          </c:val>
        </c:ser>
        <c:ser>
          <c:idx val="5"/>
          <c:order val="5"/>
          <c:tx>
            <c:strRef>
              <c:f>'CO2 faktorer 060916'!$G$53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</c:spPr>
          <c:invertIfNegative val="0"/>
          <c:cat>
            <c:strRef>
              <c:f>'CO2 faktorer 060916'!$A$54:$A$61</c:f>
              <c:strCache>
                <c:ptCount val="8"/>
                <c:pt idx="0">
                  <c:v>Augustenborg Fjernvarme</c:v>
                </c:pt>
                <c:pt idx="1">
                  <c:v>Nordborg Fjernvarme</c:v>
                </c:pt>
                <c:pt idx="2">
                  <c:v>Broager Fjernvarme</c:v>
                </c:pt>
                <c:pt idx="3">
                  <c:v>Sønderborg Fjernvarme</c:v>
                </c:pt>
                <c:pt idx="4">
                  <c:v>Gråsten Fjernvarme</c:v>
                </c:pt>
                <c:pt idx="5">
                  <c:v>Naturgas</c:v>
                </c:pt>
                <c:pt idx="6">
                  <c:v>Dieselolie</c:v>
                </c:pt>
                <c:pt idx="7">
                  <c:v>El</c:v>
                </c:pt>
              </c:strCache>
            </c:strRef>
          </c:cat>
          <c:val>
            <c:numRef>
              <c:f>'CO2 faktorer 060916'!$G$54:$G$61</c:f>
              <c:numCache>
                <c:formatCode>0</c:formatCode>
                <c:ptCount val="8"/>
                <c:pt idx="0">
                  <c:v>262</c:v>
                </c:pt>
                <c:pt idx="1">
                  <c:v>226.54866356423676</c:v>
                </c:pt>
                <c:pt idx="2">
                  <c:v>221.16987711022821</c:v>
                </c:pt>
                <c:pt idx="3">
                  <c:v>135.80829919012132</c:v>
                </c:pt>
                <c:pt idx="4">
                  <c:v>244.76785442908781</c:v>
                </c:pt>
                <c:pt idx="5">
                  <c:v>204.26</c:v>
                </c:pt>
                <c:pt idx="6">
                  <c:v>266.39999999999998</c:v>
                </c:pt>
                <c:pt idx="7">
                  <c:v>307.36842105263162</c:v>
                </c:pt>
              </c:numCache>
            </c:numRef>
          </c:val>
        </c:ser>
        <c:ser>
          <c:idx val="6"/>
          <c:order val="6"/>
          <c:tx>
            <c:strRef>
              <c:f>'CO2 faktorer 060916'!$H$53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strRef>
              <c:f>'CO2 faktorer 060916'!$A$54:$A$61</c:f>
              <c:strCache>
                <c:ptCount val="8"/>
                <c:pt idx="0">
                  <c:v>Augustenborg Fjernvarme</c:v>
                </c:pt>
                <c:pt idx="1">
                  <c:v>Nordborg Fjernvarme</c:v>
                </c:pt>
                <c:pt idx="2">
                  <c:v>Broager Fjernvarme</c:v>
                </c:pt>
                <c:pt idx="3">
                  <c:v>Sønderborg Fjernvarme</c:v>
                </c:pt>
                <c:pt idx="4">
                  <c:v>Gråsten Fjernvarme</c:v>
                </c:pt>
                <c:pt idx="5">
                  <c:v>Naturgas</c:v>
                </c:pt>
                <c:pt idx="6">
                  <c:v>Dieselolie</c:v>
                </c:pt>
                <c:pt idx="7">
                  <c:v>El</c:v>
                </c:pt>
              </c:strCache>
            </c:strRef>
          </c:cat>
          <c:val>
            <c:numRef>
              <c:f>'CO2 faktorer 060916'!$H$54:$H$61</c:f>
              <c:numCache>
                <c:formatCode>0</c:formatCode>
                <c:ptCount val="8"/>
                <c:pt idx="0">
                  <c:v>285</c:v>
                </c:pt>
                <c:pt idx="1">
                  <c:v>230.55</c:v>
                </c:pt>
                <c:pt idx="2">
                  <c:v>218.47649999999999</c:v>
                </c:pt>
                <c:pt idx="3">
                  <c:v>82.750900000000001</c:v>
                </c:pt>
                <c:pt idx="4">
                  <c:v>110.5043</c:v>
                </c:pt>
                <c:pt idx="5">
                  <c:v>204.44</c:v>
                </c:pt>
                <c:pt idx="6">
                  <c:v>266.39999999999998</c:v>
                </c:pt>
                <c:pt idx="7">
                  <c:v>382.10526315789474</c:v>
                </c:pt>
              </c:numCache>
            </c:numRef>
          </c:val>
        </c:ser>
        <c:ser>
          <c:idx val="7"/>
          <c:order val="7"/>
          <c:tx>
            <c:strRef>
              <c:f>'CO2 faktorer 060916'!$I$53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strRef>
              <c:f>'CO2 faktorer 060916'!$A$54:$A$61</c:f>
              <c:strCache>
                <c:ptCount val="8"/>
                <c:pt idx="0">
                  <c:v>Augustenborg Fjernvarme</c:v>
                </c:pt>
                <c:pt idx="1">
                  <c:v>Nordborg Fjernvarme</c:v>
                </c:pt>
                <c:pt idx="2">
                  <c:v>Broager Fjernvarme</c:v>
                </c:pt>
                <c:pt idx="3">
                  <c:v>Sønderborg Fjernvarme</c:v>
                </c:pt>
                <c:pt idx="4">
                  <c:v>Gråsten Fjernvarme</c:v>
                </c:pt>
                <c:pt idx="5">
                  <c:v>Naturgas</c:v>
                </c:pt>
                <c:pt idx="6">
                  <c:v>Dieselolie</c:v>
                </c:pt>
                <c:pt idx="7">
                  <c:v>El</c:v>
                </c:pt>
              </c:strCache>
            </c:strRef>
          </c:cat>
          <c:val>
            <c:numRef>
              <c:f>'CO2 faktorer 060916'!$I$54:$I$61</c:f>
              <c:numCache>
                <c:formatCode>0</c:formatCode>
                <c:ptCount val="8"/>
                <c:pt idx="0">
                  <c:v>286.85344027726626</c:v>
                </c:pt>
                <c:pt idx="1">
                  <c:v>231</c:v>
                </c:pt>
                <c:pt idx="2">
                  <c:v>210.579324034216</c:v>
                </c:pt>
                <c:pt idx="3">
                  <c:v>76.060098238093417</c:v>
                </c:pt>
                <c:pt idx="4">
                  <c:v>1.6907551907275364</c:v>
                </c:pt>
                <c:pt idx="5">
                  <c:v>205.02</c:v>
                </c:pt>
                <c:pt idx="6">
                  <c:v>266.39999999999998</c:v>
                </c:pt>
                <c:pt idx="7">
                  <c:v>307.36842105263162</c:v>
                </c:pt>
              </c:numCache>
            </c:numRef>
          </c:val>
        </c:ser>
        <c:ser>
          <c:idx val="8"/>
          <c:order val="8"/>
          <c:tx>
            <c:strRef>
              <c:f>'CO2 faktorer 060916'!$J$53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val>
            <c:numRef>
              <c:f>'CO2 faktorer 060916'!$J$54:$J$61</c:f>
              <c:numCache>
                <c:formatCode>0</c:formatCode>
                <c:ptCount val="8"/>
                <c:pt idx="0">
                  <c:v>259</c:v>
                </c:pt>
                <c:pt idx="1">
                  <c:v>241</c:v>
                </c:pt>
                <c:pt idx="2">
                  <c:v>204</c:v>
                </c:pt>
                <c:pt idx="3">
                  <c:v>75</c:v>
                </c:pt>
                <c:pt idx="4">
                  <c:v>1</c:v>
                </c:pt>
                <c:pt idx="5">
                  <c:v>205.41600000000003</c:v>
                </c:pt>
                <c:pt idx="6">
                  <c:v>266.39999999999998</c:v>
                </c:pt>
                <c:pt idx="7">
                  <c:v>205.26315789473685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540600"/>
        <c:axId val="141542168"/>
      </c:barChart>
      <c:catAx>
        <c:axId val="141540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41542168"/>
        <c:crosses val="autoZero"/>
        <c:auto val="1"/>
        <c:lblAlgn val="ctr"/>
        <c:lblOffset val="100"/>
        <c:noMultiLvlLbl val="0"/>
      </c:catAx>
      <c:valAx>
        <c:axId val="141542168"/>
        <c:scaling>
          <c:orientation val="minMax"/>
        </c:scaling>
        <c:delete val="0"/>
        <c:axPos val="l"/>
        <c:majorGridlines/>
        <c:numFmt formatCode="0" sourceLinked="1"/>
        <c:majorTickMark val="none"/>
        <c:minorTickMark val="none"/>
        <c:tickLblPos val="nextTo"/>
        <c:crossAx val="1415406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1278200143337085"/>
          <c:y val="0.16006070828271879"/>
          <c:w val="7.5122443683048837E-2"/>
          <c:h val="0.6982842044855380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Sønderborg Kommune CO</a:t>
            </a:r>
            <a:r>
              <a:rPr lang="da-DK" baseline="-25000"/>
              <a:t>2</a:t>
            </a:r>
            <a:r>
              <a:rPr lang="da-DK"/>
              <a:t>-udledning, ton i alt </a:t>
            </a:r>
          </a:p>
          <a:p>
            <a:pPr>
              <a:defRPr/>
            </a:pPr>
            <a:endParaRPr lang="da-DK" sz="1050"/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CO2-udledning</c:v>
          </c:tx>
          <c:invertIfNegative val="0"/>
          <c:cat>
            <c:strRef>
              <c:f>'Opsamling 290916'!$B$66:$N$66</c:f>
              <c:strCach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…</c:v>
                </c:pt>
                <c:pt idx="10">
                  <c:v>2015</c:v>
                </c:pt>
                <c:pt idx="11">
                  <c:v>2020</c:v>
                </c:pt>
                <c:pt idx="12">
                  <c:v>2029</c:v>
                </c:pt>
              </c:strCache>
            </c:strRef>
          </c:cat>
          <c:val>
            <c:numRef>
              <c:f>'Opsamling 290916'!$B$67:$N$67</c:f>
              <c:numCache>
                <c:formatCode>_ * #,##0_ ;_ * \-#,##0_ ;_ * "-"??_ ;_ @_ </c:formatCode>
                <c:ptCount val="13"/>
                <c:pt idx="0">
                  <c:v>19348.049313748939</c:v>
                </c:pt>
                <c:pt idx="1">
                  <c:v>18857.973636582956</c:v>
                </c:pt>
                <c:pt idx="2">
                  <c:v>18034.31699074242</c:v>
                </c:pt>
                <c:pt idx="3">
                  <c:v>17742.267382894119</c:v>
                </c:pt>
                <c:pt idx="4">
                  <c:v>16107.064651070506</c:v>
                </c:pt>
                <c:pt idx="5">
                  <c:v>13969.749829697364</c:v>
                </c:pt>
                <c:pt idx="6">
                  <c:v>13374.801793698794</c:v>
                </c:pt>
                <c:pt idx="7">
                  <c:v>11976.11628528698</c:v>
                </c:pt>
                <c:pt idx="8">
                  <c:v>9756.3460124547237</c:v>
                </c:pt>
              </c:numCache>
            </c:numRef>
          </c:val>
        </c:ser>
        <c:ser>
          <c:idx val="1"/>
          <c:order val="1"/>
          <c:tx>
            <c:v>Målsætning</c:v>
          </c:tx>
          <c:invertIfNegative val="0"/>
          <c:cat>
            <c:strRef>
              <c:f>'Opsamling 290916'!$B$66:$N$66</c:f>
              <c:strCach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…</c:v>
                </c:pt>
                <c:pt idx="10">
                  <c:v>2015</c:v>
                </c:pt>
                <c:pt idx="11">
                  <c:v>2020</c:v>
                </c:pt>
                <c:pt idx="12">
                  <c:v>2029</c:v>
                </c:pt>
              </c:strCache>
            </c:strRef>
          </c:cat>
          <c:val>
            <c:numRef>
              <c:f>'Opsamling 290916'!$B$68:$N$68</c:f>
              <c:numCache>
                <c:formatCode>_ * #,##0_ ;_ * \-#,##0_ ;_ * "-"??_ ;_ @_ </c:formatCode>
                <c:ptCount val="13"/>
                <c:pt idx="10">
                  <c:v>14511.036985311704</c:v>
                </c:pt>
                <c:pt idx="11">
                  <c:v>9674.0246568744697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1542952"/>
        <c:axId val="141543344"/>
      </c:barChart>
      <c:catAx>
        <c:axId val="141542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1543344"/>
        <c:crosses val="autoZero"/>
        <c:auto val="1"/>
        <c:lblAlgn val="ctr"/>
        <c:lblOffset val="100"/>
        <c:noMultiLvlLbl val="0"/>
      </c:catAx>
      <c:valAx>
        <c:axId val="141543344"/>
        <c:scaling>
          <c:orientation val="minMax"/>
          <c:max val="20000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crossAx val="14154295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Fordeling af CO</a:t>
            </a:r>
            <a:r>
              <a:rPr lang="da-DK" baseline="-25000"/>
              <a:t>2</a:t>
            </a:r>
            <a:r>
              <a:rPr lang="da-DK" baseline="0"/>
              <a:t> emissionerne i 2013</a:t>
            </a:r>
            <a:endParaRPr lang="da-DK"/>
          </a:p>
        </c:rich>
      </c:tx>
      <c:layout/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3.3097426924198578E-2"/>
                  <c:y val="9.594894418344852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5.8974269241985816E-2"/>
                  <c:y val="7.011312766908141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'Opsamling 290916'!$A$17:$A$21</c:f>
              <c:strCache>
                <c:ptCount val="5"/>
                <c:pt idx="0">
                  <c:v>Elforbrug i kommunale bygninger</c:v>
                </c:pt>
                <c:pt idx="1">
                  <c:v>Varmeforbrug i kommunale bygninger</c:v>
                </c:pt>
                <c:pt idx="2">
                  <c:v>Elforbrug til gadelys</c:v>
                </c:pt>
                <c:pt idx="3">
                  <c:v>Brændstof til egne og leasede køretøjer</c:v>
                </c:pt>
                <c:pt idx="4">
                  <c:v>Brændstof til Vej og Park</c:v>
                </c:pt>
              </c:strCache>
            </c:strRef>
          </c:cat>
          <c:val>
            <c:numRef>
              <c:f>'Opsamling 290916'!$H$17:$H$21</c:f>
              <c:numCache>
                <c:formatCode>_ * #,##0_ ;_ * \-#,##0_ ;_ * "-"??_ ;_ @_ </c:formatCode>
                <c:ptCount val="5"/>
                <c:pt idx="0">
                  <c:v>4100.7850168421055</c:v>
                </c:pt>
                <c:pt idx="1">
                  <c:v>5895.4439337419544</c:v>
                </c:pt>
                <c:pt idx="2">
                  <c:v>1659.5643972947362</c:v>
                </c:pt>
                <c:pt idx="3">
                  <c:v>894.02410639000004</c:v>
                </c:pt>
                <c:pt idx="4">
                  <c:v>758.09630522999998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4" Type="http://schemas.openxmlformats.org/officeDocument/2006/relationships/chart" Target="../charts/chart3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5" Type="http://schemas.openxmlformats.org/officeDocument/2006/relationships/chart" Target="../charts/chart39.xml"/><Relationship Id="rId4" Type="http://schemas.openxmlformats.org/officeDocument/2006/relationships/chart" Target="../charts/chart38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17</xdr:row>
      <xdr:rowOff>0</xdr:rowOff>
    </xdr:from>
    <xdr:to>
      <xdr:col>9</xdr:col>
      <xdr:colOff>586740</xdr:colOff>
      <xdr:row>31</xdr:row>
      <xdr:rowOff>76200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270510</xdr:colOff>
      <xdr:row>16</xdr:row>
      <xdr:rowOff>173355</xdr:rowOff>
    </xdr:from>
    <xdr:to>
      <xdr:col>19</xdr:col>
      <xdr:colOff>99060</xdr:colOff>
      <xdr:row>31</xdr:row>
      <xdr:rowOff>59055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609599</xdr:colOff>
      <xdr:row>35</xdr:row>
      <xdr:rowOff>0</xdr:rowOff>
    </xdr:from>
    <xdr:to>
      <xdr:col>9</xdr:col>
      <xdr:colOff>600074</xdr:colOff>
      <xdr:row>49</xdr:row>
      <xdr:rowOff>76200</xdr:rowOff>
    </xdr:to>
    <xdr:graphicFrame macro="">
      <xdr:nvGraphicFramePr>
        <xdr:cNvPr id="6" name="Diagra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295275</xdr:colOff>
      <xdr:row>35</xdr:row>
      <xdr:rowOff>0</xdr:rowOff>
    </xdr:from>
    <xdr:to>
      <xdr:col>19</xdr:col>
      <xdr:colOff>142875</xdr:colOff>
      <xdr:row>49</xdr:row>
      <xdr:rowOff>76200</xdr:rowOff>
    </xdr:to>
    <xdr:graphicFrame macro="">
      <xdr:nvGraphicFramePr>
        <xdr:cNvPr id="7" name="Diagra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104775</xdr:colOff>
      <xdr:row>41</xdr:row>
      <xdr:rowOff>104775</xdr:rowOff>
    </xdr:from>
    <xdr:to>
      <xdr:col>27</xdr:col>
      <xdr:colOff>419099</xdr:colOff>
      <xdr:row>61</xdr:row>
      <xdr:rowOff>104775</xdr:rowOff>
    </xdr:to>
    <xdr:graphicFrame macro="">
      <xdr:nvGraphicFramePr>
        <xdr:cNvPr id="29" name="Diagram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50</xdr:row>
      <xdr:rowOff>121920</xdr:rowOff>
    </xdr:from>
    <xdr:to>
      <xdr:col>17</xdr:col>
      <xdr:colOff>1</xdr:colOff>
      <xdr:row>69</xdr:row>
      <xdr:rowOff>174307</xdr:rowOff>
    </xdr:to>
    <xdr:graphicFrame macro="">
      <xdr:nvGraphicFramePr>
        <xdr:cNvPr id="19" name="Diagram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424814</xdr:colOff>
      <xdr:row>141</xdr:row>
      <xdr:rowOff>142874</xdr:rowOff>
    </xdr:from>
    <xdr:to>
      <xdr:col>23</xdr:col>
      <xdr:colOff>295275</xdr:colOff>
      <xdr:row>162</xdr:row>
      <xdr:rowOff>66674</xdr:rowOff>
    </xdr:to>
    <xdr:graphicFrame macro="">
      <xdr:nvGraphicFramePr>
        <xdr:cNvPr id="23" name="Diagram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371475</xdr:colOff>
      <xdr:row>142</xdr:row>
      <xdr:rowOff>38100</xdr:rowOff>
    </xdr:from>
    <xdr:to>
      <xdr:col>11</xdr:col>
      <xdr:colOff>592455</xdr:colOff>
      <xdr:row>156</xdr:row>
      <xdr:rowOff>114300</xdr:rowOff>
    </xdr:to>
    <xdr:graphicFrame macro="">
      <xdr:nvGraphicFramePr>
        <xdr:cNvPr id="25" name="Diagram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55245</xdr:colOff>
      <xdr:row>144</xdr:row>
      <xdr:rowOff>108585</xdr:rowOff>
    </xdr:from>
    <xdr:to>
      <xdr:col>8</xdr:col>
      <xdr:colOff>55245</xdr:colOff>
      <xdr:row>155</xdr:row>
      <xdr:rowOff>70485</xdr:rowOff>
    </xdr:to>
    <xdr:cxnSp macro="">
      <xdr:nvCxnSpPr>
        <xdr:cNvPr id="28" name="Lige forbindelse 27"/>
        <xdr:cNvCxnSpPr/>
      </xdr:nvCxnSpPr>
      <xdr:spPr>
        <a:xfrm flipV="1">
          <a:off x="4932045" y="26168985"/>
          <a:ext cx="0" cy="19526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20</xdr:col>
      <xdr:colOff>95251</xdr:colOff>
      <xdr:row>21</xdr:row>
      <xdr:rowOff>19050</xdr:rowOff>
    </xdr:from>
    <xdr:to>
      <xdr:col>27</xdr:col>
      <xdr:colOff>400051</xdr:colOff>
      <xdr:row>40</xdr:row>
      <xdr:rowOff>147638</xdr:rowOff>
    </xdr:to>
    <xdr:graphicFrame macro="">
      <xdr:nvGraphicFramePr>
        <xdr:cNvPr id="33" name="Diagram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7621</xdr:colOff>
      <xdr:row>0</xdr:row>
      <xdr:rowOff>106680</xdr:rowOff>
    </xdr:from>
    <xdr:to>
      <xdr:col>9</xdr:col>
      <xdr:colOff>571500</xdr:colOff>
      <xdr:row>15</xdr:row>
      <xdr:rowOff>22860</xdr:rowOff>
    </xdr:to>
    <xdr:graphicFrame macro="">
      <xdr:nvGraphicFramePr>
        <xdr:cNvPr id="32" name="Diagram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144780</xdr:colOff>
      <xdr:row>0</xdr:row>
      <xdr:rowOff>152400</xdr:rowOff>
    </xdr:from>
    <xdr:to>
      <xdr:col>19</xdr:col>
      <xdr:colOff>144780</xdr:colOff>
      <xdr:row>15</xdr:row>
      <xdr:rowOff>30480</xdr:rowOff>
    </xdr:to>
    <xdr:graphicFrame macro="">
      <xdr:nvGraphicFramePr>
        <xdr:cNvPr id="34" name="Diagram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600074</xdr:colOff>
      <xdr:row>72</xdr:row>
      <xdr:rowOff>152400</xdr:rowOff>
    </xdr:from>
    <xdr:to>
      <xdr:col>21</xdr:col>
      <xdr:colOff>133349</xdr:colOff>
      <xdr:row>87</xdr:row>
      <xdr:rowOff>66675</xdr:rowOff>
    </xdr:to>
    <xdr:graphicFrame macro="">
      <xdr:nvGraphicFramePr>
        <xdr:cNvPr id="35" name="Diagram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9525</xdr:colOff>
      <xdr:row>73</xdr:row>
      <xdr:rowOff>19050</xdr:rowOff>
    </xdr:from>
    <xdr:to>
      <xdr:col>11</xdr:col>
      <xdr:colOff>447675</xdr:colOff>
      <xdr:row>87</xdr:row>
      <xdr:rowOff>121920</xdr:rowOff>
    </xdr:to>
    <xdr:graphicFrame macro="">
      <xdr:nvGraphicFramePr>
        <xdr:cNvPr id="36" name="Diagram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20</xdr:col>
      <xdr:colOff>76200</xdr:colOff>
      <xdr:row>0</xdr:row>
      <xdr:rowOff>152400</xdr:rowOff>
    </xdr:from>
    <xdr:to>
      <xdr:col>27</xdr:col>
      <xdr:colOff>323851</xdr:colOff>
      <xdr:row>20</xdr:row>
      <xdr:rowOff>138113</xdr:rowOff>
    </xdr:to>
    <xdr:graphicFrame macro="">
      <xdr:nvGraphicFramePr>
        <xdr:cNvPr id="37" name="Diagram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0</xdr:colOff>
      <xdr:row>90</xdr:row>
      <xdr:rowOff>0</xdr:rowOff>
    </xdr:from>
    <xdr:to>
      <xdr:col>11</xdr:col>
      <xdr:colOff>238125</xdr:colOff>
      <xdr:row>105</xdr:row>
      <xdr:rowOff>117157</xdr:rowOff>
    </xdr:to>
    <xdr:graphicFrame macro="">
      <xdr:nvGraphicFramePr>
        <xdr:cNvPr id="38" name="Diagram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</xdr:col>
      <xdr:colOff>0</xdr:colOff>
      <xdr:row>90</xdr:row>
      <xdr:rowOff>0</xdr:rowOff>
    </xdr:from>
    <xdr:to>
      <xdr:col>21</xdr:col>
      <xdr:colOff>266700</xdr:colOff>
      <xdr:row>106</xdr:row>
      <xdr:rowOff>9313</xdr:rowOff>
    </xdr:to>
    <xdr:graphicFrame macro="">
      <xdr:nvGraphicFramePr>
        <xdr:cNvPr id="39" name="Diagram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</xdr:col>
      <xdr:colOff>0</xdr:colOff>
      <xdr:row>107</xdr:row>
      <xdr:rowOff>0</xdr:rowOff>
    </xdr:from>
    <xdr:to>
      <xdr:col>11</xdr:col>
      <xdr:colOff>217170</xdr:colOff>
      <xdr:row>121</xdr:row>
      <xdr:rowOff>76200</xdr:rowOff>
    </xdr:to>
    <xdr:graphicFrame macro="">
      <xdr:nvGraphicFramePr>
        <xdr:cNvPr id="40" name="Diagram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0</xdr:colOff>
      <xdr:row>107</xdr:row>
      <xdr:rowOff>0</xdr:rowOff>
    </xdr:from>
    <xdr:to>
      <xdr:col>21</xdr:col>
      <xdr:colOff>269240</xdr:colOff>
      <xdr:row>121</xdr:row>
      <xdr:rowOff>63500</xdr:rowOff>
    </xdr:to>
    <xdr:graphicFrame macro="">
      <xdr:nvGraphicFramePr>
        <xdr:cNvPr id="41" name="Diagram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0</xdr:colOff>
      <xdr:row>123</xdr:row>
      <xdr:rowOff>0</xdr:rowOff>
    </xdr:from>
    <xdr:to>
      <xdr:col>11</xdr:col>
      <xdr:colOff>279400</xdr:colOff>
      <xdr:row>137</xdr:row>
      <xdr:rowOff>76200</xdr:rowOff>
    </xdr:to>
    <xdr:graphicFrame macro="">
      <xdr:nvGraphicFramePr>
        <xdr:cNvPr id="42" name="Diagram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0</xdr:colOff>
      <xdr:row>123</xdr:row>
      <xdr:rowOff>0</xdr:rowOff>
    </xdr:from>
    <xdr:to>
      <xdr:col>21</xdr:col>
      <xdr:colOff>279400</xdr:colOff>
      <xdr:row>138</xdr:row>
      <xdr:rowOff>138113</xdr:rowOff>
    </xdr:to>
    <xdr:graphicFrame macro="">
      <xdr:nvGraphicFramePr>
        <xdr:cNvPr id="43" name="Diagram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27</xdr:col>
      <xdr:colOff>552450</xdr:colOff>
      <xdr:row>1</xdr:row>
      <xdr:rowOff>0</xdr:rowOff>
    </xdr:from>
    <xdr:to>
      <xdr:col>35</xdr:col>
      <xdr:colOff>190501</xdr:colOff>
      <xdr:row>20</xdr:row>
      <xdr:rowOff>166688</xdr:rowOff>
    </xdr:to>
    <xdr:graphicFrame macro="">
      <xdr:nvGraphicFramePr>
        <xdr:cNvPr id="24" name="Diagram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2</xdr:col>
      <xdr:colOff>561975</xdr:colOff>
      <xdr:row>43</xdr:row>
      <xdr:rowOff>76200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40005</xdr:colOff>
      <xdr:row>15</xdr:row>
      <xdr:rowOff>19050</xdr:rowOff>
    </xdr:from>
    <xdr:to>
      <xdr:col>36</xdr:col>
      <xdr:colOff>325755</xdr:colOff>
      <xdr:row>22</xdr:row>
      <xdr:rowOff>38100</xdr:rowOff>
    </xdr:to>
    <xdr:sp macro="" textlink="">
      <xdr:nvSpPr>
        <xdr:cNvPr id="3" name="Tekstboks 2"/>
        <xdr:cNvSpPr txBox="1"/>
      </xdr:nvSpPr>
      <xdr:spPr>
        <a:xfrm>
          <a:off x="23890605" y="4202430"/>
          <a:ext cx="2160270" cy="145923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a-DK" sz="1100"/>
            <a:t>Biobrændsler har også en CO</a:t>
          </a:r>
          <a:r>
            <a:rPr lang="da-DK" sz="800"/>
            <a:t>2</a:t>
          </a:r>
          <a:r>
            <a:rPr lang="da-DK" sz="1100"/>
            <a:t>emission  ved forbrænding, men den er internationalt pr. definition erklæret for  CO</a:t>
          </a:r>
          <a:r>
            <a:rPr lang="da-DK" sz="800"/>
            <a:t>2</a:t>
          </a:r>
          <a:r>
            <a:rPr lang="da-DK" sz="1100"/>
            <a:t> neutralt.  Dvs. emission = 0 </a:t>
          </a:r>
        </a:p>
      </xdr:txBody>
    </xdr:sp>
    <xdr:clientData/>
  </xdr:twoCellAnchor>
  <xdr:twoCellAnchor>
    <xdr:from>
      <xdr:col>0</xdr:col>
      <xdr:colOff>400050</xdr:colOff>
      <xdr:row>35</xdr:row>
      <xdr:rowOff>80962</xdr:rowOff>
    </xdr:from>
    <xdr:to>
      <xdr:col>7</xdr:col>
      <xdr:colOff>144780</xdr:colOff>
      <xdr:row>49</xdr:row>
      <xdr:rowOff>49212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434340</xdr:colOff>
      <xdr:row>62</xdr:row>
      <xdr:rowOff>2856</xdr:rowOff>
    </xdr:from>
    <xdr:to>
      <xdr:col>10</xdr:col>
      <xdr:colOff>137160</xdr:colOff>
      <xdr:row>84</xdr:row>
      <xdr:rowOff>44450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</xdr:colOff>
      <xdr:row>20</xdr:row>
      <xdr:rowOff>4762</xdr:rowOff>
    </xdr:from>
    <xdr:to>
      <xdr:col>5</xdr:col>
      <xdr:colOff>144780</xdr:colOff>
      <xdr:row>34</xdr:row>
      <xdr:rowOff>73342</xdr:rowOff>
    </xdr:to>
    <xdr:graphicFrame macro="">
      <xdr:nvGraphicFramePr>
        <xdr:cNvPr id="5" name="Diagra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358140</xdr:colOff>
      <xdr:row>20</xdr:row>
      <xdr:rowOff>12382</xdr:rowOff>
    </xdr:from>
    <xdr:to>
      <xdr:col>11</xdr:col>
      <xdr:colOff>121920</xdr:colOff>
      <xdr:row>34</xdr:row>
      <xdr:rowOff>80962</xdr:rowOff>
    </xdr:to>
    <xdr:graphicFrame macro="">
      <xdr:nvGraphicFramePr>
        <xdr:cNvPr id="7" name="Diagram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53340</xdr:colOff>
      <xdr:row>35</xdr:row>
      <xdr:rowOff>23812</xdr:rowOff>
    </xdr:from>
    <xdr:to>
      <xdr:col>8</xdr:col>
      <xdr:colOff>533400</xdr:colOff>
      <xdr:row>49</xdr:row>
      <xdr:rowOff>100012</xdr:rowOff>
    </xdr:to>
    <xdr:graphicFrame macro="">
      <xdr:nvGraphicFramePr>
        <xdr:cNvPr id="8" name="Diagram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411480</xdr:colOff>
      <xdr:row>20</xdr:row>
      <xdr:rowOff>7620</xdr:rowOff>
    </xdr:from>
    <xdr:to>
      <xdr:col>16</xdr:col>
      <xdr:colOff>175260</xdr:colOff>
      <xdr:row>34</xdr:row>
      <xdr:rowOff>83820</xdr:rowOff>
    </xdr:to>
    <xdr:graphicFrame macro="">
      <xdr:nvGraphicFramePr>
        <xdr:cNvPr id="6" name="Diagra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203200</xdr:colOff>
      <xdr:row>35</xdr:row>
      <xdr:rowOff>58420</xdr:rowOff>
    </xdr:from>
    <xdr:to>
      <xdr:col>14</xdr:col>
      <xdr:colOff>668020</xdr:colOff>
      <xdr:row>49</xdr:row>
      <xdr:rowOff>134620</xdr:rowOff>
    </xdr:to>
    <xdr:graphicFrame macro="">
      <xdr:nvGraphicFramePr>
        <xdr:cNvPr id="9" name="Diagra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99060</xdr:colOff>
      <xdr:row>51</xdr:row>
      <xdr:rowOff>0</xdr:rowOff>
    </xdr:from>
    <xdr:to>
      <xdr:col>5</xdr:col>
      <xdr:colOff>213360</xdr:colOff>
      <xdr:row>65</xdr:row>
      <xdr:rowOff>76200</xdr:rowOff>
    </xdr:to>
    <xdr:graphicFrame macro="">
      <xdr:nvGraphicFramePr>
        <xdr:cNvPr id="10" name="Diagra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27</xdr:row>
      <xdr:rowOff>185737</xdr:rowOff>
    </xdr:from>
    <xdr:to>
      <xdr:col>3</xdr:col>
      <xdr:colOff>85725</xdr:colOff>
      <xdr:row>42</xdr:row>
      <xdr:rowOff>71437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434340</xdr:colOff>
      <xdr:row>27</xdr:row>
      <xdr:rowOff>167640</xdr:rowOff>
    </xdr:from>
    <xdr:to>
      <xdr:col>13</xdr:col>
      <xdr:colOff>746760</xdr:colOff>
      <xdr:row>45</xdr:row>
      <xdr:rowOff>176212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150495</xdr:colOff>
      <xdr:row>25</xdr:row>
      <xdr:rowOff>106679</xdr:rowOff>
    </xdr:from>
    <xdr:to>
      <xdr:col>33</xdr:col>
      <xdr:colOff>464819</xdr:colOff>
      <xdr:row>45</xdr:row>
      <xdr:rowOff>97154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1438274</xdr:colOff>
      <xdr:row>69</xdr:row>
      <xdr:rowOff>23812</xdr:rowOff>
    </xdr:from>
    <xdr:to>
      <xdr:col>8</xdr:col>
      <xdr:colOff>144780</xdr:colOff>
      <xdr:row>87</xdr:row>
      <xdr:rowOff>68580</xdr:rowOff>
    </xdr:to>
    <xdr:graphicFrame macro="">
      <xdr:nvGraphicFramePr>
        <xdr:cNvPr id="6" name="Diagram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548640</xdr:colOff>
      <xdr:row>72</xdr:row>
      <xdr:rowOff>0</xdr:rowOff>
    </xdr:from>
    <xdr:to>
      <xdr:col>4</xdr:col>
      <xdr:colOff>548640</xdr:colOff>
      <xdr:row>86</xdr:row>
      <xdr:rowOff>106680</xdr:rowOff>
    </xdr:to>
    <xdr:cxnSp macro="">
      <xdr:nvCxnSpPr>
        <xdr:cNvPr id="8" name="Lige forbindelse 7"/>
        <xdr:cNvCxnSpPr/>
      </xdr:nvCxnSpPr>
      <xdr:spPr>
        <a:xfrm flipV="1">
          <a:off x="5913120" y="14447520"/>
          <a:ext cx="0" cy="266700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171449</xdr:colOff>
      <xdr:row>3</xdr:row>
      <xdr:rowOff>159066</xdr:rowOff>
    </xdr:from>
    <xdr:to>
      <xdr:col>33</xdr:col>
      <xdr:colOff>419100</xdr:colOff>
      <xdr:row>22</xdr:row>
      <xdr:rowOff>106679</xdr:rowOff>
    </xdr:to>
    <xdr:graphicFrame macro="">
      <xdr:nvGraphicFramePr>
        <xdr:cNvPr id="5" name="Diagra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312420</xdr:colOff>
      <xdr:row>3</xdr:row>
      <xdr:rowOff>160020</xdr:rowOff>
    </xdr:from>
    <xdr:to>
      <xdr:col>25</xdr:col>
      <xdr:colOff>560071</xdr:colOff>
      <xdr:row>22</xdr:row>
      <xdr:rowOff>107633</xdr:rowOff>
    </xdr:to>
    <xdr:graphicFrame macro="">
      <xdr:nvGraphicFramePr>
        <xdr:cNvPr id="10" name="Diagra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67734</xdr:colOff>
      <xdr:row>245</xdr:row>
      <xdr:rowOff>60219</xdr:rowOff>
    </xdr:from>
    <xdr:to>
      <xdr:col>11</xdr:col>
      <xdr:colOff>677334</xdr:colOff>
      <xdr:row>262</xdr:row>
      <xdr:rowOff>50693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195123</xdr:colOff>
      <xdr:row>245</xdr:row>
      <xdr:rowOff>55661</xdr:rowOff>
    </xdr:from>
    <xdr:to>
      <xdr:col>23</xdr:col>
      <xdr:colOff>27352</xdr:colOff>
      <xdr:row>262</xdr:row>
      <xdr:rowOff>44442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104775</xdr:colOff>
      <xdr:row>244</xdr:row>
      <xdr:rowOff>157162</xdr:rowOff>
    </xdr:from>
    <xdr:to>
      <xdr:col>30</xdr:col>
      <xdr:colOff>447675</xdr:colOff>
      <xdr:row>261</xdr:row>
      <xdr:rowOff>147637</xdr:rowOff>
    </xdr:to>
    <xdr:graphicFrame macro="">
      <xdr:nvGraphicFramePr>
        <xdr:cNvPr id="8" name="Diagram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185737</xdr:rowOff>
    </xdr:from>
    <xdr:to>
      <xdr:col>5</xdr:col>
      <xdr:colOff>352425</xdr:colOff>
      <xdr:row>31</xdr:row>
      <xdr:rowOff>80962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161925</xdr:colOff>
      <xdr:row>16</xdr:row>
      <xdr:rowOff>114300</xdr:rowOff>
    </xdr:from>
    <xdr:to>
      <xdr:col>14</xdr:col>
      <xdr:colOff>259977</xdr:colOff>
      <xdr:row>31</xdr:row>
      <xdr:rowOff>0</xdr:rowOff>
    </xdr:to>
    <xdr:graphicFrame macro="">
      <xdr:nvGraphicFramePr>
        <xdr:cNvPr id="4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32</xdr:row>
      <xdr:rowOff>23812</xdr:rowOff>
    </xdr:from>
    <xdr:to>
      <xdr:col>5</xdr:col>
      <xdr:colOff>438150</xdr:colOff>
      <xdr:row>46</xdr:row>
      <xdr:rowOff>100012</xdr:rowOff>
    </xdr:to>
    <xdr:graphicFrame macro="">
      <xdr:nvGraphicFramePr>
        <xdr:cNvPr id="6" name="Diagram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219075</xdr:colOff>
      <xdr:row>32</xdr:row>
      <xdr:rowOff>19050</xdr:rowOff>
    </xdr:from>
    <xdr:to>
      <xdr:col>14</xdr:col>
      <xdr:colOff>268942</xdr:colOff>
      <xdr:row>46</xdr:row>
      <xdr:rowOff>95250</xdr:rowOff>
    </xdr:to>
    <xdr:graphicFrame macro="">
      <xdr:nvGraphicFramePr>
        <xdr:cNvPr id="7" name="Diagra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323850</xdr:colOff>
      <xdr:row>267</xdr:row>
      <xdr:rowOff>52387</xdr:rowOff>
    </xdr:from>
    <xdr:to>
      <xdr:col>45</xdr:col>
      <xdr:colOff>152400</xdr:colOff>
      <xdr:row>284</xdr:row>
      <xdr:rowOff>42862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45</xdr:col>
      <xdr:colOff>595993</xdr:colOff>
      <xdr:row>270</xdr:row>
      <xdr:rowOff>50573</xdr:rowOff>
    </xdr:from>
    <xdr:to>
      <xdr:col>53</xdr:col>
      <xdr:colOff>866775</xdr:colOff>
      <xdr:row>287</xdr:row>
      <xdr:rowOff>41047</xdr:rowOff>
    </xdr:to>
    <xdr:graphicFrame macro="">
      <xdr:nvGraphicFramePr>
        <xdr:cNvPr id="5" name="Diagra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400050</xdr:colOff>
      <xdr:row>272</xdr:row>
      <xdr:rowOff>147637</xdr:rowOff>
    </xdr:from>
    <xdr:to>
      <xdr:col>63</xdr:col>
      <xdr:colOff>276225</xdr:colOff>
      <xdr:row>289</xdr:row>
      <xdr:rowOff>138112</xdr:rowOff>
    </xdr:to>
    <xdr:graphicFrame macro="">
      <xdr:nvGraphicFramePr>
        <xdr:cNvPr id="6" name="Diagram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65</xdr:col>
      <xdr:colOff>0</xdr:colOff>
      <xdr:row>273</xdr:row>
      <xdr:rowOff>128587</xdr:rowOff>
    </xdr:from>
    <xdr:to>
      <xdr:col>73</xdr:col>
      <xdr:colOff>533400</xdr:colOff>
      <xdr:row>290</xdr:row>
      <xdr:rowOff>119062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74</xdr:col>
      <xdr:colOff>333374</xdr:colOff>
      <xdr:row>276</xdr:row>
      <xdr:rowOff>80962</xdr:rowOff>
    </xdr:from>
    <xdr:to>
      <xdr:col>85</xdr:col>
      <xdr:colOff>752474</xdr:colOff>
      <xdr:row>293</xdr:row>
      <xdr:rowOff>71437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42</xdr:row>
      <xdr:rowOff>76200</xdr:rowOff>
    </xdr:from>
    <xdr:to>
      <xdr:col>17</xdr:col>
      <xdr:colOff>800100</xdr:colOff>
      <xdr:row>58</xdr:row>
      <xdr:rowOff>12382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88900</xdr:colOff>
      <xdr:row>60</xdr:row>
      <xdr:rowOff>80962</xdr:rowOff>
    </xdr:from>
    <xdr:to>
      <xdr:col>17</xdr:col>
      <xdr:colOff>825500</xdr:colOff>
      <xdr:row>74</xdr:row>
      <xdr:rowOff>157162</xdr:rowOff>
    </xdr:to>
    <xdr:graphicFrame macro="">
      <xdr:nvGraphicFramePr>
        <xdr:cNvPr id="5" name="Diagra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88900</xdr:colOff>
      <xdr:row>42</xdr:row>
      <xdr:rowOff>96837</xdr:rowOff>
    </xdr:from>
    <xdr:to>
      <xdr:col>29</xdr:col>
      <xdr:colOff>0</xdr:colOff>
      <xdr:row>57</xdr:row>
      <xdr:rowOff>160337</xdr:rowOff>
    </xdr:to>
    <xdr:graphicFrame macro="">
      <xdr:nvGraphicFramePr>
        <xdr:cNvPr id="6" name="Diagram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103505</xdr:colOff>
      <xdr:row>60</xdr:row>
      <xdr:rowOff>98742</xdr:rowOff>
    </xdr:from>
    <xdr:to>
      <xdr:col>29</xdr:col>
      <xdr:colOff>0</xdr:colOff>
      <xdr:row>74</xdr:row>
      <xdr:rowOff>174942</xdr:rowOff>
    </xdr:to>
    <xdr:graphicFrame macro="">
      <xdr:nvGraphicFramePr>
        <xdr:cNvPr id="7" name="Diagram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88900</xdr:colOff>
      <xdr:row>92</xdr:row>
      <xdr:rowOff>80962</xdr:rowOff>
    </xdr:from>
    <xdr:to>
      <xdr:col>17</xdr:col>
      <xdr:colOff>825500</xdr:colOff>
      <xdr:row>108</xdr:row>
      <xdr:rowOff>38100</xdr:rowOff>
    </xdr:to>
    <xdr:graphicFrame macro="">
      <xdr:nvGraphicFramePr>
        <xdr:cNvPr id="9" name="Diagram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76835</xdr:colOff>
      <xdr:row>76</xdr:row>
      <xdr:rowOff>79692</xdr:rowOff>
    </xdr:from>
    <xdr:to>
      <xdr:col>29</xdr:col>
      <xdr:colOff>0</xdr:colOff>
      <xdr:row>90</xdr:row>
      <xdr:rowOff>143192</xdr:rowOff>
    </xdr:to>
    <xdr:graphicFrame macro="">
      <xdr:nvGraphicFramePr>
        <xdr:cNvPr id="10" name="Diagram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82550</xdr:colOff>
      <xdr:row>92</xdr:row>
      <xdr:rowOff>55562</xdr:rowOff>
    </xdr:from>
    <xdr:to>
      <xdr:col>29</xdr:col>
      <xdr:colOff>0</xdr:colOff>
      <xdr:row>108</xdr:row>
      <xdr:rowOff>0</xdr:rowOff>
    </xdr:to>
    <xdr:graphicFrame macro="">
      <xdr:nvGraphicFramePr>
        <xdr:cNvPr id="11" name="Diagram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88901</xdr:colOff>
      <xdr:row>75</xdr:row>
      <xdr:rowOff>134620</xdr:rowOff>
    </xdr:from>
    <xdr:to>
      <xdr:col>17</xdr:col>
      <xdr:colOff>812801</xdr:colOff>
      <xdr:row>91</xdr:row>
      <xdr:rowOff>143933</xdr:rowOff>
    </xdr:to>
    <xdr:graphicFrame macro="">
      <xdr:nvGraphicFramePr>
        <xdr:cNvPr id="8" name="Diagram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243840</xdr:colOff>
      <xdr:row>256</xdr:row>
      <xdr:rowOff>67627</xdr:rowOff>
    </xdr:from>
    <xdr:to>
      <xdr:col>11</xdr:col>
      <xdr:colOff>30480</xdr:colOff>
      <xdr:row>270</xdr:row>
      <xdr:rowOff>136207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333375</xdr:colOff>
      <xdr:row>261</xdr:row>
      <xdr:rowOff>128587</xdr:rowOff>
    </xdr:from>
    <xdr:to>
      <xdr:col>23</xdr:col>
      <xdr:colOff>371475</xdr:colOff>
      <xdr:row>276</xdr:row>
      <xdr:rowOff>14287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790575</xdr:colOff>
      <xdr:row>348</xdr:row>
      <xdr:rowOff>33337</xdr:rowOff>
    </xdr:from>
    <xdr:to>
      <xdr:col>12</xdr:col>
      <xdr:colOff>0</xdr:colOff>
      <xdr:row>362</xdr:row>
      <xdr:rowOff>109537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276225</xdr:colOff>
      <xdr:row>348</xdr:row>
      <xdr:rowOff>85724</xdr:rowOff>
    </xdr:from>
    <xdr:to>
      <xdr:col>5</xdr:col>
      <xdr:colOff>373380</xdr:colOff>
      <xdr:row>362</xdr:row>
      <xdr:rowOff>138111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60960</xdr:colOff>
      <xdr:row>396</xdr:row>
      <xdr:rowOff>79056</xdr:rowOff>
    </xdr:from>
    <xdr:to>
      <xdr:col>19</xdr:col>
      <xdr:colOff>373380</xdr:colOff>
      <xdr:row>412</xdr:row>
      <xdr:rowOff>99059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47624</xdr:colOff>
      <xdr:row>396</xdr:row>
      <xdr:rowOff>52386</xdr:rowOff>
    </xdr:from>
    <xdr:to>
      <xdr:col>8</xdr:col>
      <xdr:colOff>411480</xdr:colOff>
      <xdr:row>412</xdr:row>
      <xdr:rowOff>106679</xdr:rowOff>
    </xdr:to>
    <xdr:graphicFrame macro="">
      <xdr:nvGraphicFramePr>
        <xdr:cNvPr id="5" name="Diagra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K72"/>
  <sheetViews>
    <sheetView tabSelected="1" topLeftCell="A97" zoomScale="80" zoomScaleNormal="80" workbookViewId="0">
      <selection activeCell="I17" sqref="I17"/>
    </sheetView>
  </sheetViews>
  <sheetFormatPr defaultRowHeight="14.4"/>
  <sheetData>
    <row r="3" s="432" customFormat="1"/>
    <row r="4" s="432" customFormat="1"/>
    <row r="5" s="432" customFormat="1"/>
    <row r="6" s="432" customFormat="1"/>
    <row r="7" s="432" customFormat="1"/>
    <row r="8" s="432" customFormat="1"/>
    <row r="9" s="432" customFormat="1"/>
    <row r="10" s="432" customFormat="1"/>
    <row r="11" s="432" customFormat="1"/>
    <row r="12" s="432" customFormat="1"/>
    <row r="13" s="432" customFormat="1"/>
    <row r="14" s="432" customFormat="1"/>
    <row r="33" spans="2:2">
      <c r="B33" s="1139"/>
    </row>
    <row r="72" spans="11:11">
      <c r="K72" s="1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396"/>
  <sheetViews>
    <sheetView topLeftCell="B393" zoomScaleNormal="100" workbookViewId="0">
      <selection activeCell="T395" sqref="T395"/>
    </sheetView>
  </sheetViews>
  <sheetFormatPr defaultRowHeight="14.4"/>
  <cols>
    <col min="1" max="1" width="18" customWidth="1"/>
    <col min="2" max="2" width="9.33203125" bestFit="1" customWidth="1"/>
    <col min="3" max="8" width="10.44140625" bestFit="1" customWidth="1"/>
    <col min="9" max="9" width="12.33203125" customWidth="1"/>
    <col min="10" max="10" width="12.21875" customWidth="1"/>
    <col min="11" max="11" width="12.21875" style="738" customWidth="1"/>
    <col min="12" max="12" width="12.6640625" customWidth="1"/>
    <col min="14" max="14" width="10" customWidth="1"/>
    <col min="15" max="15" width="10" style="738" customWidth="1"/>
    <col min="16" max="17" width="9" bestFit="1" customWidth="1"/>
  </cols>
  <sheetData>
    <row r="1" spans="1:16">
      <c r="A1" s="888" t="s">
        <v>680</v>
      </c>
      <c r="B1" s="889" t="s">
        <v>1837</v>
      </c>
      <c r="C1" s="889" t="s">
        <v>1838</v>
      </c>
      <c r="D1" s="889" t="s">
        <v>1839</v>
      </c>
      <c r="E1" s="889" t="s">
        <v>1840</v>
      </c>
      <c r="F1" s="889" t="s">
        <v>1841</v>
      </c>
      <c r="G1" s="889" t="s">
        <v>1842</v>
      </c>
      <c r="H1" s="889" t="s">
        <v>1843</v>
      </c>
      <c r="I1" s="889" t="s">
        <v>2049</v>
      </c>
      <c r="J1" s="890">
        <v>2015</v>
      </c>
      <c r="K1" s="890"/>
    </row>
    <row r="2" spans="1:16">
      <c r="A2" s="585" t="s">
        <v>770</v>
      </c>
      <c r="B2" s="585"/>
      <c r="C2" s="585">
        <v>8671.86</v>
      </c>
      <c r="D2" s="585">
        <v>33235.800000000003</v>
      </c>
      <c r="E2" s="585">
        <v>35014.54</v>
      </c>
      <c r="F2" s="585">
        <v>40664.5</v>
      </c>
      <c r="G2" s="585">
        <v>35646.47</v>
      </c>
      <c r="H2" s="585">
        <v>32364.01</v>
      </c>
      <c r="I2" s="432">
        <v>33336.33</v>
      </c>
      <c r="J2" s="738">
        <v>31036.17</v>
      </c>
      <c r="P2" s="738"/>
    </row>
    <row r="3" spans="1:16">
      <c r="A3" s="585" t="s">
        <v>771</v>
      </c>
      <c r="B3" s="585"/>
      <c r="C3" s="585">
        <v>5782.03</v>
      </c>
      <c r="D3" s="585">
        <v>19882.46</v>
      </c>
      <c r="E3" s="585">
        <v>19914.060000000001</v>
      </c>
      <c r="F3" s="585">
        <v>18253.310000000001</v>
      </c>
      <c r="G3" s="585">
        <v>19498.88</v>
      </c>
      <c r="H3" s="585">
        <v>19213.080000000002</v>
      </c>
      <c r="I3" s="432">
        <v>17173.98</v>
      </c>
      <c r="J3" s="738">
        <v>11721.5</v>
      </c>
      <c r="P3" s="738"/>
    </row>
    <row r="4" spans="1:16">
      <c r="A4" s="585" t="s">
        <v>772</v>
      </c>
      <c r="B4" s="585"/>
      <c r="C4" s="585">
        <v>7879.41</v>
      </c>
      <c r="D4" s="585">
        <v>27654.51</v>
      </c>
      <c r="E4" s="585">
        <v>27433.29</v>
      </c>
      <c r="F4" s="585">
        <v>25609.77</v>
      </c>
      <c r="G4" s="585">
        <v>23872.74</v>
      </c>
      <c r="H4" s="585">
        <v>24868.93</v>
      </c>
      <c r="I4" s="432">
        <v>24592.43</v>
      </c>
      <c r="J4" s="738">
        <v>24099.78</v>
      </c>
      <c r="P4" s="738"/>
    </row>
    <row r="5" spans="1:16">
      <c r="A5" s="585" t="s">
        <v>773</v>
      </c>
      <c r="B5" s="585"/>
      <c r="C5" s="585">
        <v>2303.38</v>
      </c>
      <c r="D5" s="585">
        <v>5329.53</v>
      </c>
      <c r="E5" s="585">
        <v>5443.3</v>
      </c>
      <c r="F5" s="585">
        <v>4883.5</v>
      </c>
      <c r="G5" s="585">
        <v>5637.6</v>
      </c>
      <c r="H5" s="585">
        <v>5519.44</v>
      </c>
      <c r="I5" s="432">
        <v>5446.69</v>
      </c>
      <c r="J5" s="738">
        <v>2728.55</v>
      </c>
      <c r="P5" s="738"/>
    </row>
    <row r="6" spans="1:16">
      <c r="A6" s="585" t="s">
        <v>774</v>
      </c>
      <c r="B6" s="585"/>
      <c r="C6" s="585">
        <v>876.49</v>
      </c>
      <c r="D6" s="585">
        <v>3230.58</v>
      </c>
      <c r="E6" s="585">
        <v>3258.06</v>
      </c>
      <c r="F6" s="585">
        <v>3072.34</v>
      </c>
      <c r="G6" s="585">
        <v>3061.96</v>
      </c>
      <c r="H6" s="585">
        <v>3172.53</v>
      </c>
      <c r="I6" s="432">
        <v>2446.54</v>
      </c>
      <c r="J6" s="738">
        <v>1687.46</v>
      </c>
      <c r="P6" s="738"/>
    </row>
    <row r="7" spans="1:16">
      <c r="A7" s="585" t="s">
        <v>775</v>
      </c>
      <c r="B7" s="585"/>
      <c r="C7" s="585">
        <v>1284</v>
      </c>
      <c r="D7" s="585">
        <v>5843.27</v>
      </c>
      <c r="E7" s="585">
        <v>6135.35</v>
      </c>
      <c r="F7" s="585">
        <v>6182.5</v>
      </c>
      <c r="G7" s="585">
        <v>6132.13</v>
      </c>
      <c r="H7" s="585">
        <v>5397.54</v>
      </c>
      <c r="I7" s="432">
        <v>4555.33</v>
      </c>
      <c r="J7" s="738">
        <v>5058.09</v>
      </c>
      <c r="P7" s="738"/>
    </row>
    <row r="8" spans="1:16">
      <c r="A8" s="585" t="s">
        <v>776</v>
      </c>
      <c r="B8" s="585"/>
      <c r="C8" s="585">
        <v>5296.3</v>
      </c>
      <c r="D8" s="585">
        <v>19440.43</v>
      </c>
      <c r="E8" s="585">
        <v>19893.93</v>
      </c>
      <c r="F8" s="585">
        <v>18955.14</v>
      </c>
      <c r="G8" s="585">
        <v>19997.64</v>
      </c>
      <c r="H8" s="585">
        <v>19589.18</v>
      </c>
      <c r="I8" s="432">
        <v>22111.49</v>
      </c>
      <c r="J8" s="738">
        <v>23735.89</v>
      </c>
      <c r="P8" s="738"/>
    </row>
    <row r="9" spans="1:16">
      <c r="A9" s="585" t="s">
        <v>777</v>
      </c>
      <c r="B9" s="585"/>
      <c r="C9" s="585">
        <v>1456.24</v>
      </c>
      <c r="D9" s="585">
        <v>11804.23</v>
      </c>
      <c r="E9" s="585">
        <v>12246.08</v>
      </c>
      <c r="F9" s="585">
        <v>12013.11</v>
      </c>
      <c r="G9" s="585">
        <v>12733.9</v>
      </c>
      <c r="H9" s="585">
        <v>12834.7</v>
      </c>
      <c r="I9" s="432">
        <v>12672.07</v>
      </c>
      <c r="J9" s="738">
        <v>12663.12</v>
      </c>
      <c r="P9" s="738"/>
    </row>
    <row r="10" spans="1:16">
      <c r="A10" s="585" t="s">
        <v>778</v>
      </c>
      <c r="B10" s="585"/>
      <c r="C10" s="585">
        <v>619.86</v>
      </c>
      <c r="D10" s="585">
        <v>2185.5500000000002</v>
      </c>
      <c r="E10" s="585">
        <v>2484.52</v>
      </c>
      <c r="F10" s="585">
        <v>2367.84</v>
      </c>
      <c r="G10" s="585">
        <v>2282.1799999999998</v>
      </c>
      <c r="H10" s="585">
        <v>2286.89</v>
      </c>
      <c r="I10" s="432">
        <v>2635.68</v>
      </c>
      <c r="J10" s="738">
        <v>3020.91</v>
      </c>
      <c r="P10" s="738"/>
    </row>
    <row r="11" spans="1:16">
      <c r="A11" s="585" t="s">
        <v>779</v>
      </c>
      <c r="B11" s="585"/>
      <c r="C11" s="585"/>
      <c r="D11" s="585">
        <v>1004.79</v>
      </c>
      <c r="E11" s="585">
        <v>2493.7800000000002</v>
      </c>
      <c r="F11" s="585">
        <v>2359.11</v>
      </c>
      <c r="G11" s="585">
        <v>2495.1999999999998</v>
      </c>
      <c r="H11" s="585">
        <v>2636.88</v>
      </c>
      <c r="I11" s="432">
        <v>2335.2199999999998</v>
      </c>
      <c r="J11" s="738">
        <v>2281.69</v>
      </c>
      <c r="P11" s="738"/>
    </row>
    <row r="12" spans="1:16">
      <c r="A12" s="585" t="s">
        <v>780</v>
      </c>
      <c r="B12" s="585"/>
      <c r="C12" s="585">
        <v>4654.17</v>
      </c>
      <c r="D12" s="585">
        <v>13735.11</v>
      </c>
      <c r="E12" s="585">
        <v>12655.31</v>
      </c>
      <c r="F12" s="585">
        <v>10151.16</v>
      </c>
      <c r="G12" s="585">
        <v>9837.86</v>
      </c>
      <c r="H12" s="585">
        <v>9529.16</v>
      </c>
      <c r="I12" s="432">
        <v>9986.02</v>
      </c>
      <c r="J12" s="738">
        <v>7908.43</v>
      </c>
      <c r="P12" s="738"/>
    </row>
    <row r="13" spans="1:16">
      <c r="A13" s="585" t="s">
        <v>1790</v>
      </c>
      <c r="B13" s="585"/>
      <c r="C13" s="585">
        <v>735.2</v>
      </c>
      <c r="D13" s="585">
        <v>2829.92</v>
      </c>
      <c r="E13" s="585">
        <v>2936.4</v>
      </c>
      <c r="F13" s="585">
        <v>2998.91</v>
      </c>
      <c r="G13" s="585">
        <v>2949.73</v>
      </c>
      <c r="H13" s="585">
        <v>2885.44</v>
      </c>
      <c r="I13" s="432">
        <v>2962.63</v>
      </c>
      <c r="J13" s="738">
        <v>2966.73</v>
      </c>
      <c r="P13" s="738"/>
    </row>
    <row r="14" spans="1:16">
      <c r="A14" s="585" t="s">
        <v>1791</v>
      </c>
      <c r="B14" s="585"/>
      <c r="C14" s="585">
        <v>2280.9699999999998</v>
      </c>
      <c r="D14" s="585">
        <v>8056.17</v>
      </c>
      <c r="E14" s="585">
        <v>8050.99</v>
      </c>
      <c r="F14" s="585">
        <v>7660.01</v>
      </c>
      <c r="G14" s="585">
        <v>8127.62</v>
      </c>
      <c r="H14" s="585">
        <v>7632.11</v>
      </c>
      <c r="I14" s="432">
        <v>8075.19</v>
      </c>
      <c r="J14" s="738">
        <v>7550.69</v>
      </c>
      <c r="P14" s="738"/>
    </row>
    <row r="15" spans="1:16">
      <c r="A15" s="585" t="s">
        <v>781</v>
      </c>
      <c r="B15" s="585"/>
      <c r="C15" s="585">
        <v>2190.86</v>
      </c>
      <c r="D15" s="585">
        <v>8048.88</v>
      </c>
      <c r="E15" s="585">
        <v>7271.94</v>
      </c>
      <c r="F15" s="585">
        <v>5286.97</v>
      </c>
      <c r="G15" s="585">
        <v>4071.13</v>
      </c>
      <c r="H15" s="585">
        <v>4166.5600000000004</v>
      </c>
      <c r="I15" s="432">
        <v>4424.91</v>
      </c>
      <c r="J15" s="738">
        <v>5442.22</v>
      </c>
      <c r="P15" s="738"/>
    </row>
    <row r="16" spans="1:16">
      <c r="A16" s="585" t="s">
        <v>782</v>
      </c>
      <c r="B16" s="585"/>
      <c r="C16" s="585">
        <v>7386.78</v>
      </c>
      <c r="D16" s="585">
        <v>27621.119999999999</v>
      </c>
      <c r="E16" s="585">
        <v>28853.65</v>
      </c>
      <c r="F16" s="585">
        <v>22521.33</v>
      </c>
      <c r="G16" s="585">
        <v>19360.95</v>
      </c>
      <c r="H16" s="585">
        <v>19335.04</v>
      </c>
      <c r="I16" s="432">
        <v>20043.009999999998</v>
      </c>
      <c r="J16" s="738">
        <v>13244.48</v>
      </c>
      <c r="P16" s="738"/>
    </row>
    <row r="17" spans="1:16">
      <c r="A17" s="585" t="s">
        <v>783</v>
      </c>
      <c r="B17" s="585"/>
      <c r="C17" s="585">
        <v>1993.19</v>
      </c>
      <c r="D17" s="585">
        <v>6381.96</v>
      </c>
      <c r="E17" s="585">
        <v>7235.83</v>
      </c>
      <c r="F17" s="585">
        <v>5464.24</v>
      </c>
      <c r="G17" s="585">
        <v>4782.03</v>
      </c>
      <c r="H17" s="585">
        <v>4714.04</v>
      </c>
      <c r="I17" s="432">
        <v>1320.49</v>
      </c>
      <c r="J17" s="738">
        <v>1427.35</v>
      </c>
      <c r="P17" s="738"/>
    </row>
    <row r="18" spans="1:16">
      <c r="A18" s="585" t="s">
        <v>1792</v>
      </c>
      <c r="B18" s="585"/>
      <c r="C18" s="585"/>
      <c r="D18" s="585">
        <v>5896.17</v>
      </c>
      <c r="E18" s="585">
        <v>24864.6</v>
      </c>
      <c r="F18" s="585">
        <v>23108.29</v>
      </c>
      <c r="G18" s="585">
        <v>22430.32</v>
      </c>
      <c r="H18" s="585">
        <v>23584.560000000001</v>
      </c>
      <c r="I18" s="432">
        <v>22999.03</v>
      </c>
      <c r="J18" s="738">
        <v>22212.27</v>
      </c>
      <c r="P18" s="738"/>
    </row>
    <row r="19" spans="1:16">
      <c r="A19" s="585" t="s">
        <v>784</v>
      </c>
      <c r="B19" s="585"/>
      <c r="C19" s="585"/>
      <c r="D19" s="585"/>
      <c r="E19" s="585"/>
      <c r="F19" s="585">
        <v>2927.92</v>
      </c>
      <c r="G19" s="585">
        <v>5012.2299999999996</v>
      </c>
      <c r="H19" s="585">
        <v>5300.46</v>
      </c>
      <c r="I19" s="432">
        <v>4843.68</v>
      </c>
      <c r="J19" s="738">
        <v>4611.7299999999996</v>
      </c>
      <c r="P19" s="738"/>
    </row>
    <row r="20" spans="1:16">
      <c r="A20" s="585" t="s">
        <v>785</v>
      </c>
      <c r="B20" s="585"/>
      <c r="C20" s="585">
        <v>6753.38</v>
      </c>
      <c r="D20" s="585">
        <v>26230.53</v>
      </c>
      <c r="E20" s="585">
        <v>29183.89</v>
      </c>
      <c r="F20" s="585">
        <v>25957.79</v>
      </c>
      <c r="G20" s="585">
        <v>23149.99</v>
      </c>
      <c r="H20" s="585">
        <v>23366.81</v>
      </c>
      <c r="I20" s="432">
        <v>24317.58</v>
      </c>
      <c r="J20" s="738">
        <v>7819.75</v>
      </c>
      <c r="P20" s="738"/>
    </row>
    <row r="21" spans="1:16">
      <c r="A21" s="585" t="s">
        <v>786</v>
      </c>
      <c r="B21" s="585"/>
      <c r="C21" s="585">
        <v>1763.75</v>
      </c>
      <c r="D21" s="585">
        <v>5872.74</v>
      </c>
      <c r="E21" s="585">
        <v>6093.69</v>
      </c>
      <c r="F21" s="585">
        <v>5669.31</v>
      </c>
      <c r="G21" s="585">
        <v>6216.21</v>
      </c>
      <c r="H21" s="585">
        <v>5704.82</v>
      </c>
      <c r="I21" s="432">
        <v>6426.03</v>
      </c>
      <c r="J21" s="738">
        <v>5881.31</v>
      </c>
      <c r="P21" s="738"/>
    </row>
    <row r="22" spans="1:16">
      <c r="A22" s="585" t="s">
        <v>787</v>
      </c>
      <c r="B22" s="585"/>
      <c r="C22" s="585">
        <v>7049.79</v>
      </c>
      <c r="D22" s="585">
        <v>25772.51</v>
      </c>
      <c r="E22" s="585">
        <v>24085.919999999998</v>
      </c>
      <c r="F22" s="585">
        <v>21435</v>
      </c>
      <c r="G22" s="585">
        <v>20064.580000000002</v>
      </c>
      <c r="H22" s="585">
        <v>22740.74</v>
      </c>
      <c r="I22" s="432">
        <v>24925.14</v>
      </c>
      <c r="J22" s="738">
        <v>23066.19</v>
      </c>
      <c r="P22" s="738"/>
    </row>
    <row r="23" spans="1:16">
      <c r="A23" s="585" t="s">
        <v>788</v>
      </c>
      <c r="B23" s="585"/>
      <c r="C23" s="585">
        <v>7302.27</v>
      </c>
      <c r="D23" s="585">
        <v>29381.18</v>
      </c>
      <c r="E23" s="585">
        <v>27605.39</v>
      </c>
      <c r="F23" s="585">
        <v>21779.94</v>
      </c>
      <c r="G23" s="585">
        <v>23662.32</v>
      </c>
      <c r="H23" s="585">
        <v>22621.71</v>
      </c>
      <c r="I23" s="432">
        <v>22816.92</v>
      </c>
      <c r="J23" s="738">
        <v>20568.169999999998</v>
      </c>
      <c r="P23" s="738"/>
    </row>
    <row r="24" spans="1:16">
      <c r="A24" s="585" t="s">
        <v>789</v>
      </c>
      <c r="B24" s="585"/>
      <c r="C24" s="585">
        <v>3146.15</v>
      </c>
      <c r="D24" s="585">
        <v>8304.6</v>
      </c>
      <c r="E24" s="585">
        <v>8488.93</v>
      </c>
      <c r="F24" s="585">
        <v>6185.16</v>
      </c>
      <c r="G24" s="585">
        <v>5094.16</v>
      </c>
      <c r="H24" s="585">
        <v>4752.22</v>
      </c>
      <c r="I24" s="432">
        <v>4390.16</v>
      </c>
      <c r="J24" s="738">
        <v>3288.73</v>
      </c>
      <c r="P24" s="738"/>
    </row>
    <row r="25" spans="1:16">
      <c r="A25" s="585" t="s">
        <v>790</v>
      </c>
      <c r="B25" s="585"/>
      <c r="C25" s="585">
        <v>2956.31</v>
      </c>
      <c r="D25" s="585">
        <v>8595.08</v>
      </c>
      <c r="E25" s="585">
        <v>7503.78</v>
      </c>
      <c r="F25" s="585">
        <v>6453.22</v>
      </c>
      <c r="G25" s="585">
        <v>5801.85</v>
      </c>
      <c r="H25" s="585">
        <v>5606.56</v>
      </c>
      <c r="I25" s="432">
        <v>4425.28</v>
      </c>
      <c r="J25" s="738">
        <v>1859.85</v>
      </c>
      <c r="P25" s="738"/>
    </row>
    <row r="26" spans="1:16">
      <c r="A26" s="585" t="s">
        <v>791</v>
      </c>
      <c r="B26" s="585"/>
      <c r="C26" s="585">
        <v>5489.16</v>
      </c>
      <c r="D26" s="585">
        <v>17733.21</v>
      </c>
      <c r="E26" s="585">
        <v>18459.349999999999</v>
      </c>
      <c r="F26" s="585">
        <v>16267.08</v>
      </c>
      <c r="G26" s="585">
        <v>17498.34</v>
      </c>
      <c r="H26" s="585">
        <v>16687.39</v>
      </c>
      <c r="I26" s="432">
        <v>17279.47</v>
      </c>
      <c r="J26" s="738">
        <v>17334.580000000002</v>
      </c>
      <c r="P26" s="738"/>
    </row>
    <row r="27" spans="1:16">
      <c r="A27" s="585" t="s">
        <v>792</v>
      </c>
      <c r="B27" s="585"/>
      <c r="C27" s="585">
        <v>2015.72</v>
      </c>
      <c r="D27" s="585">
        <v>7029.47</v>
      </c>
      <c r="E27" s="585">
        <v>6854.82</v>
      </c>
      <c r="F27" s="585">
        <v>5909.3</v>
      </c>
      <c r="G27" s="585">
        <v>6707.38</v>
      </c>
      <c r="H27" s="585">
        <v>6736.62</v>
      </c>
      <c r="I27" s="432">
        <v>7001.1</v>
      </c>
      <c r="J27" s="738">
        <v>8015.21</v>
      </c>
      <c r="P27" s="738"/>
    </row>
    <row r="28" spans="1:16">
      <c r="A28" s="585" t="s">
        <v>793</v>
      </c>
      <c r="B28" s="585"/>
      <c r="C28" s="585">
        <v>4166.18</v>
      </c>
      <c r="D28" s="585">
        <v>14456.94</v>
      </c>
      <c r="E28" s="585">
        <v>14801.84</v>
      </c>
      <c r="F28" s="585">
        <v>13837.52</v>
      </c>
      <c r="G28" s="585">
        <v>16934.560000000001</v>
      </c>
      <c r="H28" s="585">
        <v>16951.150000000001</v>
      </c>
      <c r="I28" s="432">
        <v>17206.72</v>
      </c>
      <c r="J28" s="738">
        <v>16590.25</v>
      </c>
      <c r="P28" s="738"/>
    </row>
    <row r="29" spans="1:16">
      <c r="A29" s="585" t="s">
        <v>794</v>
      </c>
      <c r="B29" s="585"/>
      <c r="C29" s="585">
        <v>9716.09</v>
      </c>
      <c r="D29" s="585">
        <v>33780.46</v>
      </c>
      <c r="E29" s="585">
        <v>35618.58</v>
      </c>
      <c r="F29" s="585">
        <v>34242.379999999997</v>
      </c>
      <c r="G29" s="585">
        <v>34110.44</v>
      </c>
      <c r="H29" s="585">
        <v>31360.39</v>
      </c>
      <c r="I29" s="432">
        <v>27589.49</v>
      </c>
      <c r="J29" s="738">
        <v>13712.52</v>
      </c>
      <c r="P29" s="738"/>
    </row>
    <row r="30" spans="1:16">
      <c r="A30" s="585" t="s">
        <v>795</v>
      </c>
      <c r="B30" s="585"/>
      <c r="C30" s="585">
        <v>3564.38</v>
      </c>
      <c r="D30" s="585">
        <v>11060.88</v>
      </c>
      <c r="E30" s="585">
        <v>8947.0400000000009</v>
      </c>
      <c r="F30" s="585">
        <v>8812.4</v>
      </c>
      <c r="G30" s="585">
        <v>9859.4500000000007</v>
      </c>
      <c r="H30" s="585">
        <v>9578.41</v>
      </c>
      <c r="I30" s="432">
        <v>6932.06</v>
      </c>
      <c r="J30" s="738">
        <v>3268.06</v>
      </c>
      <c r="P30" s="738"/>
    </row>
    <row r="31" spans="1:16">
      <c r="A31" s="585" t="s">
        <v>796</v>
      </c>
      <c r="B31" s="585"/>
      <c r="C31" s="585">
        <v>8260.0499999999993</v>
      </c>
      <c r="D31" s="585">
        <v>32565.21</v>
      </c>
      <c r="E31" s="585">
        <v>32333.119999999999</v>
      </c>
      <c r="F31" s="585">
        <v>27648.55</v>
      </c>
      <c r="G31" s="585">
        <v>28982.89</v>
      </c>
      <c r="H31" s="585">
        <v>28748.799999999999</v>
      </c>
      <c r="I31" s="432">
        <v>26830.11</v>
      </c>
      <c r="J31" s="738">
        <v>25914.03</v>
      </c>
      <c r="P31" s="738"/>
    </row>
    <row r="32" spans="1:16">
      <c r="A32" s="585" t="s">
        <v>797</v>
      </c>
      <c r="B32" s="585"/>
      <c r="C32" s="585"/>
      <c r="D32" s="585">
        <v>6846.14</v>
      </c>
      <c r="E32" s="585">
        <v>16586.64</v>
      </c>
      <c r="F32" s="585">
        <v>13007.74</v>
      </c>
      <c r="G32" s="585">
        <v>11895.08</v>
      </c>
      <c r="H32" s="585">
        <v>11297.07</v>
      </c>
      <c r="I32" s="432">
        <v>10556.42</v>
      </c>
      <c r="J32" s="738">
        <v>9125.06</v>
      </c>
      <c r="P32" s="738"/>
    </row>
    <row r="33" spans="1:16">
      <c r="A33" s="585" t="s">
        <v>798</v>
      </c>
      <c r="B33" s="585"/>
      <c r="C33" s="585">
        <v>12612.24</v>
      </c>
      <c r="D33" s="585">
        <v>35928.92</v>
      </c>
      <c r="E33" s="585">
        <v>41868.019999999997</v>
      </c>
      <c r="F33" s="585">
        <v>36156.33</v>
      </c>
      <c r="G33" s="585">
        <v>34733.449999999997</v>
      </c>
      <c r="H33" s="585">
        <v>35113.9</v>
      </c>
      <c r="I33" s="432">
        <v>34300.379999999997</v>
      </c>
      <c r="J33" s="738">
        <v>24913.19</v>
      </c>
      <c r="P33" s="738"/>
    </row>
    <row r="34" spans="1:16">
      <c r="A34" s="585" t="s">
        <v>799</v>
      </c>
      <c r="B34" s="585"/>
      <c r="C34" s="585">
        <v>4880.7</v>
      </c>
      <c r="D34" s="585">
        <v>17556.150000000001</v>
      </c>
      <c r="E34" s="585">
        <v>17532.2</v>
      </c>
      <c r="F34" s="585">
        <v>14640.53</v>
      </c>
      <c r="G34" s="585">
        <v>14159.18</v>
      </c>
      <c r="H34" s="585">
        <v>14595.63</v>
      </c>
      <c r="I34" s="432">
        <v>14435.56</v>
      </c>
      <c r="J34" s="738">
        <v>10182.52</v>
      </c>
      <c r="P34" s="738"/>
    </row>
    <row r="35" spans="1:16">
      <c r="A35" s="585" t="s">
        <v>800</v>
      </c>
      <c r="B35" s="585"/>
      <c r="C35" s="585">
        <v>1326.41</v>
      </c>
      <c r="D35" s="585">
        <v>3259.15</v>
      </c>
      <c r="E35" s="585">
        <v>3094.43</v>
      </c>
      <c r="F35" s="585">
        <v>2751.51</v>
      </c>
      <c r="G35" s="585">
        <v>3071.22</v>
      </c>
      <c r="H35" s="585">
        <v>3039.32</v>
      </c>
      <c r="I35" s="432">
        <v>3106.82</v>
      </c>
      <c r="J35" s="738">
        <v>1788.09</v>
      </c>
      <c r="P35" s="738"/>
    </row>
    <row r="36" spans="1:16">
      <c r="A36" s="585" t="s">
        <v>801</v>
      </c>
      <c r="B36" s="585"/>
      <c r="C36" s="585">
        <v>11464.7</v>
      </c>
      <c r="D36" s="585">
        <v>44185.49</v>
      </c>
      <c r="E36" s="585">
        <v>50081.89</v>
      </c>
      <c r="F36" s="585">
        <v>41444.26</v>
      </c>
      <c r="G36" s="585">
        <v>33602.129999999997</v>
      </c>
      <c r="H36" s="585">
        <v>34825.339999999997</v>
      </c>
      <c r="I36" s="432">
        <v>34726.1</v>
      </c>
      <c r="J36" s="738">
        <v>21775.74</v>
      </c>
      <c r="P36" s="738"/>
    </row>
    <row r="37" spans="1:16">
      <c r="A37" s="585" t="s">
        <v>802</v>
      </c>
      <c r="B37" s="585"/>
      <c r="C37" s="585"/>
      <c r="D37" s="585">
        <v>4372.87</v>
      </c>
      <c r="E37" s="585">
        <v>11619.72</v>
      </c>
      <c r="F37" s="585">
        <v>10734.25</v>
      </c>
      <c r="G37" s="585">
        <v>9794.75</v>
      </c>
      <c r="H37" s="585">
        <v>10320.65</v>
      </c>
      <c r="I37" s="432">
        <v>8730.9</v>
      </c>
      <c r="J37" s="738">
        <v>3109.71</v>
      </c>
      <c r="P37" s="738"/>
    </row>
    <row r="38" spans="1:16">
      <c r="A38" s="585" t="s">
        <v>803</v>
      </c>
      <c r="B38" s="585"/>
      <c r="C38" s="585">
        <v>3491.3</v>
      </c>
      <c r="D38" s="585">
        <v>12278.87</v>
      </c>
      <c r="E38" s="585">
        <v>11797.24</v>
      </c>
      <c r="F38" s="585">
        <v>9721.6299999999992</v>
      </c>
      <c r="G38" s="585">
        <v>8667.17</v>
      </c>
      <c r="H38" s="585">
        <v>9291.35</v>
      </c>
      <c r="I38" s="432">
        <v>9564.7999999999993</v>
      </c>
      <c r="J38" s="738">
        <v>10949.18</v>
      </c>
      <c r="P38" s="738"/>
    </row>
    <row r="39" spans="1:16">
      <c r="A39" s="585" t="s">
        <v>804</v>
      </c>
      <c r="B39" s="585"/>
      <c r="C39" s="585">
        <v>1474.63</v>
      </c>
      <c r="D39" s="585">
        <v>5896.16</v>
      </c>
      <c r="E39" s="585">
        <v>6144.23</v>
      </c>
      <c r="F39" s="585">
        <v>5888.12</v>
      </c>
      <c r="G39" s="585">
        <v>5423.53</v>
      </c>
      <c r="H39" s="585">
        <v>5169.3900000000003</v>
      </c>
      <c r="I39" s="432">
        <v>5332.12</v>
      </c>
      <c r="J39" s="738">
        <v>6114.39</v>
      </c>
      <c r="P39" s="738"/>
    </row>
    <row r="40" spans="1:16">
      <c r="A40" s="585" t="s">
        <v>805</v>
      </c>
      <c r="B40" s="585"/>
      <c r="C40" s="585">
        <v>519.87</v>
      </c>
      <c r="D40" s="585">
        <v>4497.4399999999996</v>
      </c>
      <c r="E40" s="585">
        <v>2409.8200000000002</v>
      </c>
      <c r="F40" s="585">
        <v>2898.94</v>
      </c>
      <c r="G40" s="585">
        <v>3017.97</v>
      </c>
      <c r="H40" s="585">
        <v>2788.38</v>
      </c>
      <c r="I40" s="432">
        <v>2523.67</v>
      </c>
      <c r="J40" s="738">
        <v>2657.99</v>
      </c>
      <c r="P40" s="738"/>
    </row>
    <row r="41" spans="1:16">
      <c r="A41" s="585" t="s">
        <v>806</v>
      </c>
      <c r="B41" s="585"/>
      <c r="C41" s="585">
        <v>6902.54</v>
      </c>
      <c r="D41" s="585">
        <v>20621.099999999999</v>
      </c>
      <c r="E41" s="585">
        <v>22952.25</v>
      </c>
      <c r="F41" s="585">
        <v>20067.86</v>
      </c>
      <c r="G41" s="585">
        <v>21578.31</v>
      </c>
      <c r="H41" s="585">
        <v>21141.61</v>
      </c>
      <c r="I41" s="432">
        <v>22335.14</v>
      </c>
      <c r="J41" s="738">
        <v>25277.13</v>
      </c>
      <c r="P41" s="738"/>
    </row>
    <row r="42" spans="1:16">
      <c r="A42" s="585" t="s">
        <v>807</v>
      </c>
      <c r="B42" s="585"/>
      <c r="C42" s="585">
        <v>6154.41</v>
      </c>
      <c r="D42" s="585">
        <v>21589.200000000001</v>
      </c>
      <c r="E42" s="585">
        <v>21457.52</v>
      </c>
      <c r="F42" s="585">
        <v>17031.330000000002</v>
      </c>
      <c r="G42" s="585">
        <v>14472.36</v>
      </c>
      <c r="H42" s="585">
        <v>14058.51</v>
      </c>
      <c r="I42" s="432">
        <v>13857.03</v>
      </c>
      <c r="J42" s="738">
        <v>17432.78</v>
      </c>
      <c r="P42" s="738"/>
    </row>
    <row r="43" spans="1:16">
      <c r="A43" s="585" t="s">
        <v>808</v>
      </c>
      <c r="B43" s="585"/>
      <c r="C43" s="585">
        <v>996.16</v>
      </c>
      <c r="D43" s="585">
        <v>7488.06</v>
      </c>
      <c r="E43" s="585">
        <v>9779.91</v>
      </c>
      <c r="F43" s="585">
        <v>9287.24</v>
      </c>
      <c r="G43" s="585">
        <v>10545.29</v>
      </c>
      <c r="H43" s="585">
        <v>10835.92</v>
      </c>
      <c r="I43" s="432">
        <v>10471.42</v>
      </c>
      <c r="J43" s="738">
        <v>6233.19</v>
      </c>
      <c r="P43" s="738"/>
    </row>
    <row r="44" spans="1:16">
      <c r="A44" s="585" t="s">
        <v>809</v>
      </c>
      <c r="B44" s="585"/>
      <c r="C44" s="585">
        <v>3208.46</v>
      </c>
      <c r="D44" s="585">
        <v>12606.88</v>
      </c>
      <c r="E44" s="585">
        <v>19753.189999999999</v>
      </c>
      <c r="F44" s="585">
        <v>20046.05</v>
      </c>
      <c r="G44" s="585">
        <v>21582.01</v>
      </c>
      <c r="H44" s="585">
        <v>21788.17</v>
      </c>
      <c r="I44" s="432">
        <v>22178.87</v>
      </c>
      <c r="J44" s="738">
        <v>21666.28</v>
      </c>
      <c r="P44" s="738"/>
    </row>
    <row r="45" spans="1:16">
      <c r="A45" s="585" t="s">
        <v>810</v>
      </c>
      <c r="B45" s="585"/>
      <c r="C45" s="585">
        <v>6293.52</v>
      </c>
      <c r="D45" s="585">
        <v>24583.73</v>
      </c>
      <c r="E45" s="585">
        <v>23403.48</v>
      </c>
      <c r="F45" s="585">
        <v>21978.25</v>
      </c>
      <c r="G45" s="585">
        <v>23624.37</v>
      </c>
      <c r="H45" s="585">
        <v>23564.23</v>
      </c>
      <c r="I45" s="432">
        <v>24465.19</v>
      </c>
      <c r="J45" s="738">
        <v>23616.57</v>
      </c>
      <c r="P45" s="738"/>
    </row>
    <row r="46" spans="1:16">
      <c r="A46" s="585" t="s">
        <v>1793</v>
      </c>
      <c r="B46" s="585"/>
      <c r="C46" s="585">
        <v>1777.73</v>
      </c>
      <c r="D46" s="585">
        <v>6112.51</v>
      </c>
      <c r="E46" s="585">
        <v>5724.71</v>
      </c>
      <c r="F46" s="585">
        <v>5127.2700000000004</v>
      </c>
      <c r="G46" s="585">
        <v>5536.81</v>
      </c>
      <c r="H46" s="585">
        <v>5860.72</v>
      </c>
      <c r="I46" s="432">
        <v>5794.76</v>
      </c>
      <c r="J46" s="738">
        <v>2906</v>
      </c>
      <c r="P46" s="738"/>
    </row>
    <row r="47" spans="1:16">
      <c r="A47" s="585" t="s">
        <v>811</v>
      </c>
      <c r="B47" s="585"/>
      <c r="C47" s="585"/>
      <c r="D47" s="585">
        <v>10541.16</v>
      </c>
      <c r="E47" s="585">
        <v>30242.38</v>
      </c>
      <c r="F47" s="585">
        <v>30250.07</v>
      </c>
      <c r="G47" s="585">
        <v>27353.77</v>
      </c>
      <c r="H47" s="585">
        <v>28181.91</v>
      </c>
      <c r="I47" s="432">
        <v>28616.61</v>
      </c>
      <c r="J47" s="738">
        <v>27910.54</v>
      </c>
      <c r="P47" s="738"/>
    </row>
    <row r="48" spans="1:16">
      <c r="A48" s="585" t="s">
        <v>812</v>
      </c>
      <c r="B48" s="585"/>
      <c r="C48" s="585">
        <v>9231.27</v>
      </c>
      <c r="D48" s="585">
        <v>26444.880000000001</v>
      </c>
      <c r="E48" s="585">
        <v>26330.2</v>
      </c>
      <c r="F48" s="585">
        <v>19971.36</v>
      </c>
      <c r="G48" s="585">
        <v>16701.16</v>
      </c>
      <c r="H48" s="585">
        <v>20638.11</v>
      </c>
      <c r="I48" s="432">
        <v>21282.03</v>
      </c>
      <c r="J48" s="738">
        <v>18852.86</v>
      </c>
      <c r="P48" s="738"/>
    </row>
    <row r="49" spans="1:16">
      <c r="A49" s="585" t="s">
        <v>813</v>
      </c>
      <c r="B49" s="585"/>
      <c r="C49" s="585">
        <v>1521.11</v>
      </c>
      <c r="D49" s="585">
        <v>6126.66</v>
      </c>
      <c r="E49" s="585">
        <v>6526.41</v>
      </c>
      <c r="F49" s="585">
        <v>6093.71</v>
      </c>
      <c r="G49" s="585">
        <v>6304.24</v>
      </c>
      <c r="H49" s="585">
        <v>5964.07</v>
      </c>
      <c r="I49" s="432">
        <v>6649.4</v>
      </c>
      <c r="J49" s="738">
        <v>5125.93</v>
      </c>
      <c r="P49" s="738"/>
    </row>
    <row r="50" spans="1:16">
      <c r="A50" s="585" t="s">
        <v>814</v>
      </c>
      <c r="B50" s="585"/>
      <c r="C50" s="585">
        <v>2362.6799999999998</v>
      </c>
      <c r="D50" s="585">
        <v>8195.31</v>
      </c>
      <c r="E50" s="585">
        <v>7453.72</v>
      </c>
      <c r="F50" s="585">
        <v>7604.05</v>
      </c>
      <c r="G50" s="585">
        <v>7888.42</v>
      </c>
      <c r="H50" s="585">
        <v>7771.44</v>
      </c>
      <c r="I50" s="432">
        <v>8277.25</v>
      </c>
      <c r="J50" s="738">
        <v>7392.44</v>
      </c>
      <c r="P50" s="738"/>
    </row>
    <row r="51" spans="1:16">
      <c r="A51" s="585" t="s">
        <v>815</v>
      </c>
      <c r="B51" s="585"/>
      <c r="C51" s="585">
        <v>7583.1</v>
      </c>
      <c r="D51" s="585">
        <v>27029.77</v>
      </c>
      <c r="E51" s="585">
        <v>27802.61</v>
      </c>
      <c r="F51" s="585">
        <v>26153.1</v>
      </c>
      <c r="G51" s="585">
        <v>26748.400000000001</v>
      </c>
      <c r="H51" s="585">
        <v>26259.02</v>
      </c>
      <c r="I51" s="432">
        <v>27058.3</v>
      </c>
      <c r="J51" s="738">
        <v>26458.23</v>
      </c>
      <c r="P51" s="738"/>
    </row>
    <row r="52" spans="1:16">
      <c r="A52" s="585" t="s">
        <v>816</v>
      </c>
      <c r="B52" s="585"/>
      <c r="C52" s="585">
        <v>186.26</v>
      </c>
      <c r="D52" s="585">
        <v>619.49</v>
      </c>
      <c r="E52" s="585">
        <v>474.49</v>
      </c>
      <c r="F52" s="585">
        <v>398.09</v>
      </c>
      <c r="G52" s="585">
        <v>392.9</v>
      </c>
      <c r="H52" s="585">
        <v>524.54999999999995</v>
      </c>
      <c r="I52" s="432">
        <v>531.62</v>
      </c>
      <c r="J52" s="738">
        <v>483.01</v>
      </c>
      <c r="P52" s="738"/>
    </row>
    <row r="53" spans="1:16">
      <c r="A53" s="585" t="s">
        <v>817</v>
      </c>
      <c r="B53" s="585"/>
      <c r="C53" s="585">
        <v>1489.37</v>
      </c>
      <c r="D53" s="585">
        <v>5409.54</v>
      </c>
      <c r="E53" s="585">
        <v>5283.92</v>
      </c>
      <c r="F53" s="585">
        <v>5096.9799999999996</v>
      </c>
      <c r="G53" s="585">
        <v>5332.23</v>
      </c>
      <c r="H53" s="585">
        <v>5097.09</v>
      </c>
      <c r="I53" s="432">
        <v>5509.97</v>
      </c>
      <c r="J53" s="738">
        <v>2182.0300000000002</v>
      </c>
      <c r="P53" s="738"/>
    </row>
    <row r="54" spans="1:16">
      <c r="A54" s="585" t="s">
        <v>818</v>
      </c>
      <c r="B54" s="585"/>
      <c r="C54" s="585">
        <v>8152.03</v>
      </c>
      <c r="D54" s="585">
        <v>23439.79</v>
      </c>
      <c r="E54" s="585">
        <v>23880.3</v>
      </c>
      <c r="F54" s="585">
        <v>22911.91</v>
      </c>
      <c r="G54" s="585">
        <v>23618.880000000001</v>
      </c>
      <c r="H54" s="585">
        <v>22850.62</v>
      </c>
      <c r="I54" s="432">
        <v>23582.37</v>
      </c>
      <c r="J54" s="738">
        <v>21188.46</v>
      </c>
      <c r="P54" s="738"/>
    </row>
    <row r="55" spans="1:16">
      <c r="A55" s="585" t="s">
        <v>819</v>
      </c>
      <c r="B55" s="585"/>
      <c r="C55" s="585">
        <v>10256.540000000001</v>
      </c>
      <c r="D55" s="585">
        <v>32738.21</v>
      </c>
      <c r="E55" s="585">
        <v>32022.57</v>
      </c>
      <c r="F55" s="585">
        <v>31121.22</v>
      </c>
      <c r="G55" s="585">
        <v>32049.87</v>
      </c>
      <c r="H55" s="585">
        <v>31318.76</v>
      </c>
      <c r="I55" s="432">
        <v>29260.35</v>
      </c>
      <c r="J55" s="738">
        <v>28612.75</v>
      </c>
      <c r="P55" s="738"/>
    </row>
    <row r="56" spans="1:16">
      <c r="A56" s="585" t="s">
        <v>820</v>
      </c>
      <c r="B56" s="585"/>
      <c r="C56" s="585"/>
      <c r="D56" s="585"/>
      <c r="E56" s="585">
        <v>25183.13</v>
      </c>
      <c r="F56" s="585">
        <v>27089.05</v>
      </c>
      <c r="G56" s="585">
        <v>28124.59</v>
      </c>
      <c r="H56" s="585">
        <v>28667.42</v>
      </c>
      <c r="I56" s="432">
        <v>31485.58</v>
      </c>
      <c r="J56" s="738">
        <v>33217.769999999997</v>
      </c>
      <c r="P56" s="738"/>
    </row>
    <row r="57" spans="1:16">
      <c r="A57" s="585" t="s">
        <v>821</v>
      </c>
      <c r="B57" s="585"/>
      <c r="C57" s="585">
        <v>3823.54</v>
      </c>
      <c r="D57" s="585">
        <v>13157.81</v>
      </c>
      <c r="E57" s="585">
        <v>14479.08</v>
      </c>
      <c r="F57" s="585">
        <v>12327.23</v>
      </c>
      <c r="G57" s="585">
        <v>13329.64</v>
      </c>
      <c r="H57" s="585">
        <v>13034.62</v>
      </c>
      <c r="I57" s="432">
        <v>13224.19</v>
      </c>
      <c r="J57" s="738">
        <v>13540.69</v>
      </c>
      <c r="P57" s="738"/>
    </row>
    <row r="58" spans="1:16">
      <c r="A58" s="585" t="s">
        <v>822</v>
      </c>
      <c r="B58" s="585"/>
      <c r="C58" s="585">
        <v>1090.3800000000001</v>
      </c>
      <c r="D58" s="585">
        <v>3709.2</v>
      </c>
      <c r="E58" s="585">
        <v>3697.3</v>
      </c>
      <c r="F58" s="585">
        <v>3158.55</v>
      </c>
      <c r="G58" s="585">
        <v>3471.88</v>
      </c>
      <c r="H58" s="585">
        <v>3195.76</v>
      </c>
      <c r="I58" s="432">
        <v>3425.64</v>
      </c>
      <c r="J58" s="738">
        <v>3538.45</v>
      </c>
      <c r="P58" s="738"/>
    </row>
    <row r="59" spans="1:16">
      <c r="A59" s="585" t="s">
        <v>823</v>
      </c>
      <c r="B59" s="585"/>
      <c r="C59" s="585">
        <v>1689.86</v>
      </c>
      <c r="D59" s="585">
        <v>6451.46</v>
      </c>
      <c r="E59" s="585">
        <v>5146.83</v>
      </c>
      <c r="F59" s="585">
        <v>4523.62</v>
      </c>
      <c r="G59" s="585">
        <v>4663.8500000000004</v>
      </c>
      <c r="H59" s="585">
        <v>4572.4399999999996</v>
      </c>
      <c r="I59" s="432">
        <v>4342.26</v>
      </c>
      <c r="J59" s="738">
        <v>4608.84</v>
      </c>
      <c r="P59" s="738"/>
    </row>
    <row r="60" spans="1:16">
      <c r="A60" s="585" t="s">
        <v>824</v>
      </c>
      <c r="B60" s="585"/>
      <c r="C60" s="585">
        <v>1886.26</v>
      </c>
      <c r="D60" s="585">
        <v>7010.39</v>
      </c>
      <c r="E60" s="585">
        <v>6521.96</v>
      </c>
      <c r="F60" s="585">
        <v>5872.56</v>
      </c>
      <c r="G60" s="585">
        <v>6739.4</v>
      </c>
      <c r="H60" s="585">
        <v>6463.32</v>
      </c>
      <c r="I60" s="432">
        <v>6610.29</v>
      </c>
      <c r="J60" s="738">
        <v>6591.3</v>
      </c>
      <c r="P60" s="738"/>
    </row>
    <row r="61" spans="1:16">
      <c r="A61" s="585" t="s">
        <v>825</v>
      </c>
      <c r="B61" s="585"/>
      <c r="C61" s="585">
        <v>6808.48</v>
      </c>
      <c r="D61" s="585">
        <v>23357.01</v>
      </c>
      <c r="E61" s="585">
        <v>25087.35</v>
      </c>
      <c r="F61" s="585">
        <v>23574.12</v>
      </c>
      <c r="G61" s="585">
        <v>23248.99</v>
      </c>
      <c r="H61" s="585">
        <v>22669.62</v>
      </c>
      <c r="I61" s="432">
        <v>22086.33</v>
      </c>
      <c r="J61" s="738">
        <v>17679.259999999998</v>
      </c>
      <c r="P61" s="738"/>
    </row>
    <row r="62" spans="1:16">
      <c r="A62" s="585" t="s">
        <v>826</v>
      </c>
      <c r="B62" s="585"/>
      <c r="C62" s="585">
        <v>12306.34</v>
      </c>
      <c r="D62" s="585">
        <v>47280.639999999999</v>
      </c>
      <c r="E62" s="585">
        <v>48133.14</v>
      </c>
      <c r="F62" s="585">
        <v>38157.480000000003</v>
      </c>
      <c r="G62" s="585">
        <v>37197.67</v>
      </c>
      <c r="H62" s="585">
        <v>38129.14</v>
      </c>
      <c r="I62" s="432">
        <v>37800.86</v>
      </c>
      <c r="J62" s="738">
        <v>31709.58</v>
      </c>
      <c r="P62" s="738"/>
    </row>
    <row r="63" spans="1:16">
      <c r="A63" s="585" t="s">
        <v>827</v>
      </c>
      <c r="B63" s="585"/>
      <c r="C63" s="585">
        <v>2323.12</v>
      </c>
      <c r="D63" s="585">
        <v>8105.33</v>
      </c>
      <c r="E63" s="585">
        <v>8515.89</v>
      </c>
      <c r="F63" s="585">
        <v>7751.26</v>
      </c>
      <c r="G63" s="585">
        <v>8282.44</v>
      </c>
      <c r="H63" s="585">
        <v>7919.07</v>
      </c>
      <c r="I63" s="432">
        <v>8021.5</v>
      </c>
      <c r="J63" s="738">
        <v>6575.87</v>
      </c>
      <c r="P63" s="738"/>
    </row>
    <row r="64" spans="1:16">
      <c r="A64" s="585" t="s">
        <v>828</v>
      </c>
      <c r="B64" s="585"/>
      <c r="C64" s="585">
        <v>905.85</v>
      </c>
      <c r="D64" s="585">
        <v>3265.79</v>
      </c>
      <c r="E64" s="585">
        <v>3434.36</v>
      </c>
      <c r="F64" s="585">
        <v>3170.61</v>
      </c>
      <c r="G64" s="585">
        <v>3280.56</v>
      </c>
      <c r="H64" s="585">
        <v>2870.48</v>
      </c>
      <c r="I64" s="432">
        <v>3368.31</v>
      </c>
      <c r="J64" s="738">
        <v>1706.26</v>
      </c>
      <c r="P64" s="738"/>
    </row>
    <row r="65" spans="1:16">
      <c r="A65" s="585" t="s">
        <v>829</v>
      </c>
      <c r="B65" s="585"/>
      <c r="C65" s="585">
        <v>2818.71</v>
      </c>
      <c r="D65" s="585">
        <v>10348.290000000001</v>
      </c>
      <c r="E65" s="585">
        <v>10606.49</v>
      </c>
      <c r="F65" s="585">
        <v>9575.69</v>
      </c>
      <c r="G65" s="585">
        <v>10837.33</v>
      </c>
      <c r="H65" s="585">
        <v>10626.08</v>
      </c>
      <c r="I65" s="432">
        <v>10447.780000000001</v>
      </c>
      <c r="J65" s="738">
        <v>10618.22</v>
      </c>
      <c r="P65" s="738"/>
    </row>
    <row r="66" spans="1:16">
      <c r="A66" s="585" t="s">
        <v>830</v>
      </c>
      <c r="B66" s="585"/>
      <c r="C66" s="585">
        <v>1104.51</v>
      </c>
      <c r="D66" s="585">
        <v>4104.2700000000004</v>
      </c>
      <c r="E66" s="585">
        <v>4127.53</v>
      </c>
      <c r="F66" s="585">
        <v>2957.86</v>
      </c>
      <c r="G66" s="585">
        <v>3877.55</v>
      </c>
      <c r="H66" s="585">
        <v>3837.35</v>
      </c>
      <c r="I66" s="432">
        <v>3533.83</v>
      </c>
      <c r="J66" s="738">
        <v>3667.19</v>
      </c>
      <c r="P66" s="738"/>
    </row>
    <row r="67" spans="1:16">
      <c r="A67" s="585" t="s">
        <v>831</v>
      </c>
      <c r="B67" s="585"/>
      <c r="C67" s="585">
        <v>2262.17</v>
      </c>
      <c r="D67" s="585">
        <v>10751.81</v>
      </c>
      <c r="E67" s="585">
        <v>5238.63</v>
      </c>
      <c r="F67" s="585">
        <v>1376.28</v>
      </c>
      <c r="G67" s="585">
        <v>1472.74</v>
      </c>
      <c r="H67" s="585">
        <v>2820.08</v>
      </c>
      <c r="I67" s="432">
        <v>2688.09</v>
      </c>
      <c r="J67" s="738">
        <v>2744.74</v>
      </c>
      <c r="P67" s="738"/>
    </row>
    <row r="68" spans="1:16">
      <c r="A68" s="585" t="s">
        <v>832</v>
      </c>
      <c r="B68" s="585"/>
      <c r="C68" s="585">
        <v>2443.08</v>
      </c>
      <c r="D68" s="585">
        <v>8851.73</v>
      </c>
      <c r="E68" s="585">
        <v>9488.66</v>
      </c>
      <c r="F68" s="585">
        <v>8741.2000000000007</v>
      </c>
      <c r="G68" s="585">
        <v>9120.81</v>
      </c>
      <c r="H68" s="585">
        <v>7426.63</v>
      </c>
      <c r="I68" s="432">
        <v>7963.95</v>
      </c>
      <c r="J68" s="738">
        <v>7913.77</v>
      </c>
      <c r="P68" s="738"/>
    </row>
    <row r="69" spans="1:16">
      <c r="A69" s="585" t="s">
        <v>833</v>
      </c>
      <c r="B69" s="585"/>
      <c r="C69" s="585">
        <v>2834.04</v>
      </c>
      <c r="D69" s="585">
        <v>10276.27</v>
      </c>
      <c r="E69" s="585">
        <v>10991.35</v>
      </c>
      <c r="F69" s="585">
        <v>10073.31</v>
      </c>
      <c r="G69" s="585">
        <v>10083.620000000001</v>
      </c>
      <c r="H69" s="585">
        <v>10091.200000000001</v>
      </c>
      <c r="I69" s="432">
        <v>10747.56</v>
      </c>
      <c r="J69" s="738">
        <v>10853.93</v>
      </c>
      <c r="P69" s="738"/>
    </row>
    <row r="70" spans="1:16">
      <c r="A70" s="585" t="s">
        <v>834</v>
      </c>
      <c r="B70" s="585"/>
      <c r="C70" s="585"/>
      <c r="D70" s="585">
        <v>1918.92</v>
      </c>
      <c r="E70" s="585">
        <v>5165.07</v>
      </c>
      <c r="F70" s="585">
        <v>4251.55</v>
      </c>
      <c r="G70" s="585">
        <v>5017.7</v>
      </c>
      <c r="H70" s="585">
        <v>4750.4799999999996</v>
      </c>
      <c r="I70" s="432">
        <v>3620.2</v>
      </c>
      <c r="J70" s="738">
        <v>1180.22</v>
      </c>
      <c r="P70" s="738"/>
    </row>
    <row r="71" spans="1:16">
      <c r="A71" s="585" t="s">
        <v>835</v>
      </c>
      <c r="B71" s="585"/>
      <c r="C71" s="585">
        <v>2257.62</v>
      </c>
      <c r="D71" s="585">
        <v>8006.16</v>
      </c>
      <c r="E71" s="585">
        <v>7628.67</v>
      </c>
      <c r="F71" s="585">
        <v>7051.87</v>
      </c>
      <c r="G71" s="585">
        <v>8742.81</v>
      </c>
      <c r="H71" s="585">
        <v>7934.41</v>
      </c>
      <c r="I71" s="432">
        <v>8042.39</v>
      </c>
      <c r="J71" s="738">
        <v>7890.54</v>
      </c>
      <c r="P71" s="738"/>
    </row>
    <row r="72" spans="1:16">
      <c r="A72" s="585" t="s">
        <v>836</v>
      </c>
      <c r="B72" s="585"/>
      <c r="C72" s="585">
        <v>4594.1499999999996</v>
      </c>
      <c r="D72" s="585">
        <v>19883.400000000001</v>
      </c>
      <c r="E72" s="585">
        <v>22797.53</v>
      </c>
      <c r="F72" s="585">
        <v>18776.599999999999</v>
      </c>
      <c r="G72" s="585">
        <v>15746.19</v>
      </c>
      <c r="H72" s="585">
        <v>14812.3</v>
      </c>
      <c r="I72" s="432">
        <v>17345.349999999999</v>
      </c>
      <c r="J72" s="738">
        <v>10273.959999999999</v>
      </c>
      <c r="P72" s="738"/>
    </row>
    <row r="73" spans="1:16">
      <c r="A73" s="585" t="s">
        <v>837</v>
      </c>
      <c r="B73" s="585"/>
      <c r="C73" s="585"/>
      <c r="D73" s="585">
        <v>1982.09</v>
      </c>
      <c r="E73" s="585">
        <v>7583.85</v>
      </c>
      <c r="F73" s="585">
        <v>6358.98</v>
      </c>
      <c r="G73" s="585">
        <v>6827.89</v>
      </c>
      <c r="H73" s="585">
        <v>6788.86</v>
      </c>
      <c r="I73" s="432">
        <v>5937.9</v>
      </c>
      <c r="J73" s="738">
        <v>2038.62</v>
      </c>
      <c r="P73" s="738"/>
    </row>
    <row r="74" spans="1:16">
      <c r="A74" s="585" t="s">
        <v>838</v>
      </c>
      <c r="B74" s="585"/>
      <c r="C74" s="585">
        <v>9767.2800000000007</v>
      </c>
      <c r="D74" s="585">
        <v>31700.240000000002</v>
      </c>
      <c r="E74" s="585">
        <v>26577.07</v>
      </c>
      <c r="F74" s="585">
        <v>24612.95</v>
      </c>
      <c r="G74" s="585">
        <v>22959.87</v>
      </c>
      <c r="H74" s="585">
        <v>26790.09</v>
      </c>
      <c r="I74" s="432">
        <v>26808.38</v>
      </c>
      <c r="J74" s="738">
        <v>18392.52</v>
      </c>
      <c r="P74" s="738"/>
    </row>
    <row r="75" spans="1:16">
      <c r="A75" s="585" t="s">
        <v>839</v>
      </c>
      <c r="B75" s="585"/>
      <c r="C75" s="585"/>
      <c r="D75" s="585">
        <v>2294.5</v>
      </c>
      <c r="E75" s="585">
        <v>9996.32</v>
      </c>
      <c r="F75" s="585">
        <v>8083.76</v>
      </c>
      <c r="G75" s="585">
        <v>8292.2199999999993</v>
      </c>
      <c r="H75" s="585">
        <v>7664.09</v>
      </c>
      <c r="I75" s="432">
        <v>6717.66</v>
      </c>
      <c r="J75" s="738">
        <v>2333.44</v>
      </c>
      <c r="P75" s="738"/>
    </row>
    <row r="76" spans="1:16">
      <c r="A76" s="585" t="s">
        <v>840</v>
      </c>
      <c r="B76" s="585"/>
      <c r="C76" s="585"/>
      <c r="D76" s="585">
        <v>1894.83</v>
      </c>
      <c r="E76" s="585">
        <v>7725.31</v>
      </c>
      <c r="F76" s="585">
        <v>5926.32</v>
      </c>
      <c r="G76" s="585">
        <v>5811.71</v>
      </c>
      <c r="H76" s="585">
        <v>5228.55</v>
      </c>
      <c r="I76" s="432">
        <v>5193.03</v>
      </c>
      <c r="J76" s="738">
        <v>2491.35</v>
      </c>
      <c r="P76" s="738"/>
    </row>
    <row r="77" spans="1:16">
      <c r="A77" s="585" t="s">
        <v>841</v>
      </c>
      <c r="B77" s="585"/>
      <c r="C77" s="585">
        <v>2215.4</v>
      </c>
      <c r="D77" s="585">
        <v>16457.37</v>
      </c>
      <c r="E77" s="585">
        <v>15992.26</v>
      </c>
      <c r="F77" s="585">
        <v>14601.93</v>
      </c>
      <c r="G77" s="585">
        <v>15717.84</v>
      </c>
      <c r="H77" s="585">
        <v>14973.18</v>
      </c>
      <c r="I77" s="432">
        <v>17212.919999999998</v>
      </c>
      <c r="J77" s="738">
        <v>16730.54</v>
      </c>
      <c r="P77" s="738"/>
    </row>
    <row r="78" spans="1:16">
      <c r="A78" s="585" t="s">
        <v>842</v>
      </c>
      <c r="B78" s="585"/>
      <c r="C78" s="585">
        <v>1781.01</v>
      </c>
      <c r="D78" s="585">
        <v>5739.47</v>
      </c>
      <c r="E78" s="585">
        <v>6107.5</v>
      </c>
      <c r="F78" s="585">
        <v>5010.55</v>
      </c>
      <c r="G78" s="585">
        <v>6032.73</v>
      </c>
      <c r="H78" s="585">
        <v>6465.32</v>
      </c>
      <c r="I78" s="432">
        <v>4160.83</v>
      </c>
      <c r="J78" s="738">
        <v>1438.17</v>
      </c>
      <c r="P78" s="738"/>
    </row>
    <row r="79" spans="1:16">
      <c r="A79" s="585" t="s">
        <v>843</v>
      </c>
      <c r="B79" s="585"/>
      <c r="C79" s="585">
        <v>4865.47</v>
      </c>
      <c r="D79" s="585">
        <v>17230.21</v>
      </c>
      <c r="E79" s="585">
        <v>18698.39</v>
      </c>
      <c r="F79" s="585">
        <v>15734.78</v>
      </c>
      <c r="G79" s="585">
        <v>15521.59</v>
      </c>
      <c r="H79" s="585">
        <v>16480.009999999998</v>
      </c>
      <c r="I79" s="432">
        <v>10215.200000000001</v>
      </c>
      <c r="J79" s="738">
        <v>4149.3900000000003</v>
      </c>
      <c r="P79" s="738"/>
    </row>
    <row r="80" spans="1:16">
      <c r="A80" s="585" t="s">
        <v>844</v>
      </c>
      <c r="B80" s="585"/>
      <c r="C80" s="585"/>
      <c r="D80" s="585">
        <v>1316.29</v>
      </c>
      <c r="E80" s="585">
        <v>5463.31</v>
      </c>
      <c r="F80" s="585">
        <v>3574.13</v>
      </c>
      <c r="G80" s="585">
        <v>3199.24</v>
      </c>
      <c r="H80" s="585">
        <v>3155.99</v>
      </c>
      <c r="I80" s="432">
        <v>3000.11</v>
      </c>
      <c r="J80" s="738">
        <v>1997.28</v>
      </c>
      <c r="P80" s="738"/>
    </row>
    <row r="81" spans="1:16">
      <c r="A81" s="585" t="s">
        <v>845</v>
      </c>
      <c r="B81" s="585"/>
      <c r="C81" s="585">
        <v>6696.32</v>
      </c>
      <c r="D81" s="585">
        <v>18807.46</v>
      </c>
      <c r="E81" s="585">
        <v>19282.86</v>
      </c>
      <c r="F81" s="585">
        <v>17013.740000000002</v>
      </c>
      <c r="G81" s="585">
        <v>17797.55</v>
      </c>
      <c r="H81" s="585">
        <v>18398.37</v>
      </c>
      <c r="I81" s="432">
        <v>17159.98</v>
      </c>
      <c r="J81" s="738">
        <v>13759.07</v>
      </c>
      <c r="P81" s="738"/>
    </row>
    <row r="82" spans="1:16">
      <c r="A82" s="585" t="s">
        <v>846</v>
      </c>
      <c r="B82" s="585"/>
      <c r="C82" s="585">
        <v>2074.09</v>
      </c>
      <c r="D82" s="585">
        <v>12652.82</v>
      </c>
      <c r="E82" s="585">
        <v>15653.81</v>
      </c>
      <c r="F82" s="585">
        <v>12030.5</v>
      </c>
      <c r="G82" s="585">
        <v>12610.49</v>
      </c>
      <c r="H82" s="585">
        <v>11565.37</v>
      </c>
      <c r="I82" s="432">
        <v>7871.31</v>
      </c>
      <c r="J82" s="738">
        <v>7850.69</v>
      </c>
      <c r="P82" s="738"/>
    </row>
    <row r="83" spans="1:16">
      <c r="A83" s="585" t="s">
        <v>847</v>
      </c>
      <c r="B83" s="585"/>
      <c r="C83" s="585">
        <v>5282.48</v>
      </c>
      <c r="D83" s="585">
        <v>17956.86</v>
      </c>
      <c r="E83" s="585">
        <v>18777.52</v>
      </c>
      <c r="F83" s="585">
        <v>14782.73</v>
      </c>
      <c r="G83" s="585">
        <v>13416.22</v>
      </c>
      <c r="H83" s="585">
        <v>11485.74</v>
      </c>
      <c r="I83" s="432">
        <v>12340.22</v>
      </c>
      <c r="J83" s="738">
        <v>14155.68</v>
      </c>
      <c r="P83" s="738"/>
    </row>
    <row r="84" spans="1:16">
      <c r="A84" s="585" t="s">
        <v>848</v>
      </c>
      <c r="B84" s="585"/>
      <c r="C84" s="585">
        <v>643.4</v>
      </c>
      <c r="D84" s="585">
        <v>2914.42</v>
      </c>
      <c r="E84" s="585">
        <v>3034.16</v>
      </c>
      <c r="F84" s="585">
        <v>2817.39</v>
      </c>
      <c r="G84" s="585">
        <v>3000.64</v>
      </c>
      <c r="H84" s="585">
        <v>2847.8</v>
      </c>
      <c r="I84" s="432">
        <v>2855.37</v>
      </c>
      <c r="J84" s="738">
        <v>2220.52</v>
      </c>
      <c r="P84" s="738"/>
    </row>
    <row r="85" spans="1:16">
      <c r="A85" s="585" t="s">
        <v>849</v>
      </c>
      <c r="B85" s="585"/>
      <c r="C85" s="585">
        <v>96.72</v>
      </c>
      <c r="D85" s="585">
        <v>385.9</v>
      </c>
      <c r="E85" s="585">
        <v>79.72</v>
      </c>
      <c r="F85" s="585">
        <v>130.65</v>
      </c>
      <c r="G85" s="585">
        <v>130.13999999999999</v>
      </c>
      <c r="H85" s="585">
        <v>715.38</v>
      </c>
      <c r="I85" s="432">
        <v>442.06</v>
      </c>
      <c r="J85" s="738">
        <v>545.39</v>
      </c>
      <c r="P85" s="738"/>
    </row>
    <row r="86" spans="1:16">
      <c r="A86" s="585" t="s">
        <v>850</v>
      </c>
      <c r="B86" s="585"/>
      <c r="C86" s="585">
        <v>19867.02</v>
      </c>
      <c r="D86" s="585">
        <v>70368.58</v>
      </c>
      <c r="E86" s="585">
        <v>72216.55</v>
      </c>
      <c r="F86" s="585">
        <v>66990.759999999995</v>
      </c>
      <c r="G86" s="585">
        <v>60803.25</v>
      </c>
      <c r="H86" s="585">
        <v>61597.36</v>
      </c>
      <c r="I86" s="432">
        <v>58611.64</v>
      </c>
      <c r="J86" s="738">
        <v>53506.6</v>
      </c>
      <c r="P86" s="738"/>
    </row>
    <row r="87" spans="1:16">
      <c r="A87" s="585" t="s">
        <v>851</v>
      </c>
      <c r="B87" s="585"/>
      <c r="C87" s="585">
        <v>8287.34</v>
      </c>
      <c r="D87" s="585">
        <v>33167.629999999997</v>
      </c>
      <c r="E87" s="585">
        <v>36830</v>
      </c>
      <c r="F87" s="585">
        <v>38321.370000000003</v>
      </c>
      <c r="G87" s="585">
        <v>39971.07</v>
      </c>
      <c r="H87" s="585">
        <v>38739.9</v>
      </c>
      <c r="I87" s="432">
        <v>38656</v>
      </c>
      <c r="J87" s="738">
        <v>32517.77</v>
      </c>
      <c r="P87" s="738"/>
    </row>
    <row r="88" spans="1:16">
      <c r="A88" s="585" t="s">
        <v>852</v>
      </c>
      <c r="B88" s="585"/>
      <c r="C88" s="585"/>
      <c r="D88" s="585">
        <v>14115.78</v>
      </c>
      <c r="E88" s="585">
        <v>21437.7</v>
      </c>
      <c r="F88" s="585">
        <v>23616.83</v>
      </c>
      <c r="G88" s="585">
        <v>19260.18</v>
      </c>
      <c r="H88" s="585">
        <v>17336.05</v>
      </c>
      <c r="I88" s="432">
        <v>16702.53</v>
      </c>
      <c r="J88" s="738">
        <v>16004.78</v>
      </c>
      <c r="P88" s="738"/>
    </row>
    <row r="89" spans="1:16">
      <c r="A89" s="585" t="s">
        <v>853</v>
      </c>
      <c r="B89" s="585"/>
      <c r="C89" s="585"/>
      <c r="D89" s="585">
        <v>7977.12</v>
      </c>
      <c r="E89" s="585">
        <v>14511.66</v>
      </c>
      <c r="F89" s="585">
        <v>17175.09</v>
      </c>
      <c r="G89" s="585">
        <v>16323.4</v>
      </c>
      <c r="H89" s="585">
        <v>16416.71</v>
      </c>
      <c r="I89" s="432">
        <v>16473.060000000001</v>
      </c>
      <c r="J89" s="738">
        <v>18079.57</v>
      </c>
      <c r="P89" s="738"/>
    </row>
    <row r="90" spans="1:16">
      <c r="A90" s="585" t="s">
        <v>854</v>
      </c>
      <c r="B90" s="585"/>
      <c r="C90" s="585">
        <v>4589.24</v>
      </c>
      <c r="D90" s="585">
        <v>16662.259999999998</v>
      </c>
      <c r="E90" s="585">
        <v>16631.080000000002</v>
      </c>
      <c r="F90" s="585">
        <v>14433.86</v>
      </c>
      <c r="G90" s="585">
        <v>10629.89</v>
      </c>
      <c r="H90" s="585">
        <v>10475.64</v>
      </c>
      <c r="I90" s="432">
        <v>10260.129999999999</v>
      </c>
      <c r="J90" s="738">
        <v>8375.73</v>
      </c>
      <c r="P90" s="738"/>
    </row>
    <row r="91" spans="1:16">
      <c r="A91" s="585" t="s">
        <v>855</v>
      </c>
      <c r="B91" s="585"/>
      <c r="C91" s="585">
        <v>510.39</v>
      </c>
      <c r="D91" s="585">
        <v>3792.65</v>
      </c>
      <c r="E91" s="585">
        <v>9413.98</v>
      </c>
      <c r="F91" s="585">
        <v>7902.15</v>
      </c>
      <c r="G91" s="585">
        <v>7603.88</v>
      </c>
      <c r="H91" s="585">
        <v>7567.2</v>
      </c>
      <c r="I91" s="432">
        <v>5989.44</v>
      </c>
      <c r="J91" s="738">
        <v>3803.23</v>
      </c>
      <c r="P91" s="738"/>
    </row>
    <row r="92" spans="1:16">
      <c r="A92" s="585" t="s">
        <v>856</v>
      </c>
      <c r="B92" s="585"/>
      <c r="C92" s="585">
        <v>2338.69</v>
      </c>
      <c r="D92" s="585">
        <v>8179.01</v>
      </c>
      <c r="E92" s="585">
        <v>8264.39</v>
      </c>
      <c r="F92" s="585">
        <v>7632.45</v>
      </c>
      <c r="G92" s="585">
        <v>8061.05</v>
      </c>
      <c r="H92" s="585">
        <v>7713.84</v>
      </c>
      <c r="I92" s="432">
        <v>7998.31</v>
      </c>
      <c r="J92" s="738">
        <v>7860.4</v>
      </c>
      <c r="P92" s="738"/>
    </row>
    <row r="93" spans="1:16">
      <c r="A93" s="585" t="s">
        <v>857</v>
      </c>
      <c r="B93" s="585"/>
      <c r="C93" s="585"/>
      <c r="D93" s="585">
        <v>1891.31</v>
      </c>
      <c r="E93" s="585">
        <v>7520.01</v>
      </c>
      <c r="F93" s="585">
        <v>6004.09</v>
      </c>
      <c r="G93" s="585">
        <v>7936.43</v>
      </c>
      <c r="H93" s="585">
        <v>7473.38</v>
      </c>
      <c r="I93" s="432">
        <v>5293.84</v>
      </c>
      <c r="J93" s="738">
        <v>1549.33</v>
      </c>
      <c r="P93" s="738"/>
    </row>
    <row r="94" spans="1:16">
      <c r="A94" s="585" t="s">
        <v>858</v>
      </c>
      <c r="B94" s="585"/>
      <c r="C94" s="585">
        <v>6106.58</v>
      </c>
      <c r="D94" s="585">
        <v>20125.47</v>
      </c>
      <c r="E94" s="585">
        <v>20238.580000000002</v>
      </c>
      <c r="F94" s="585">
        <v>20373.54</v>
      </c>
      <c r="G94" s="585">
        <v>21024.37</v>
      </c>
      <c r="H94" s="585">
        <v>20971.22</v>
      </c>
      <c r="I94" s="432">
        <v>21080.34</v>
      </c>
      <c r="J94" s="738">
        <v>20423.18</v>
      </c>
      <c r="P94" s="738"/>
    </row>
    <row r="95" spans="1:16">
      <c r="A95" s="585" t="s">
        <v>859</v>
      </c>
      <c r="B95" s="585"/>
      <c r="C95" s="585">
        <v>2206.83</v>
      </c>
      <c r="D95" s="585">
        <v>7413.25</v>
      </c>
      <c r="E95" s="585">
        <v>8070.47</v>
      </c>
      <c r="F95" s="585">
        <v>7421.86</v>
      </c>
      <c r="G95" s="585">
        <v>7536.93</v>
      </c>
      <c r="H95" s="585">
        <v>7714.92</v>
      </c>
      <c r="I95" s="432">
        <v>7564.16</v>
      </c>
      <c r="J95" s="738">
        <v>7735.99</v>
      </c>
      <c r="P95" s="738"/>
    </row>
    <row r="96" spans="1:16">
      <c r="A96" s="585" t="s">
        <v>860</v>
      </c>
      <c r="B96" s="585"/>
      <c r="C96" s="585">
        <v>4571.58</v>
      </c>
      <c r="D96" s="585">
        <v>19234.29</v>
      </c>
      <c r="E96" s="585">
        <v>19587.91</v>
      </c>
      <c r="F96" s="585">
        <v>18958.96</v>
      </c>
      <c r="G96" s="585">
        <v>19595.990000000002</v>
      </c>
      <c r="H96" s="585">
        <v>19572.45</v>
      </c>
      <c r="I96" s="432">
        <v>17939.88</v>
      </c>
      <c r="J96" s="738">
        <v>16920.39</v>
      </c>
      <c r="P96" s="738"/>
    </row>
    <row r="97" spans="1:16">
      <c r="A97" s="585" t="s">
        <v>861</v>
      </c>
      <c r="B97" s="585"/>
      <c r="C97" s="585">
        <v>904.19</v>
      </c>
      <c r="D97" s="585">
        <v>3123.71</v>
      </c>
      <c r="E97" s="585">
        <v>2987.54</v>
      </c>
      <c r="F97" s="585">
        <v>2703.5</v>
      </c>
      <c r="G97" s="585">
        <v>2784.95</v>
      </c>
      <c r="H97" s="585">
        <v>2615.48</v>
      </c>
      <c r="I97" s="432">
        <v>2787.68</v>
      </c>
      <c r="J97" s="738">
        <v>2909.6</v>
      </c>
      <c r="P97" s="738"/>
    </row>
    <row r="98" spans="1:16">
      <c r="A98" s="585" t="s">
        <v>862</v>
      </c>
      <c r="B98" s="585"/>
      <c r="C98" s="585">
        <v>1081.68</v>
      </c>
      <c r="D98" s="585">
        <v>3938.15</v>
      </c>
      <c r="E98" s="585">
        <v>3614.13</v>
      </c>
      <c r="F98" s="585">
        <v>3390.83</v>
      </c>
      <c r="G98" s="585">
        <v>3792.75</v>
      </c>
      <c r="H98" s="585">
        <v>3509.22</v>
      </c>
      <c r="I98" s="432">
        <v>1560.63</v>
      </c>
      <c r="J98" s="738">
        <v>832.92</v>
      </c>
      <c r="P98" s="738"/>
    </row>
    <row r="99" spans="1:16">
      <c r="A99" s="585" t="s">
        <v>863</v>
      </c>
      <c r="B99" s="585"/>
      <c r="C99" s="585">
        <v>2396.8200000000002</v>
      </c>
      <c r="D99" s="585">
        <v>8653.09</v>
      </c>
      <c r="E99" s="585">
        <v>9041.25</v>
      </c>
      <c r="F99" s="585">
        <v>8497.85</v>
      </c>
      <c r="G99" s="585">
        <v>8779.27</v>
      </c>
      <c r="H99" s="585">
        <v>8447.89</v>
      </c>
      <c r="I99" s="432">
        <v>9062.23</v>
      </c>
      <c r="J99" s="738">
        <v>7328.62</v>
      </c>
      <c r="P99" s="738"/>
    </row>
    <row r="100" spans="1:16">
      <c r="A100" s="585" t="s">
        <v>864</v>
      </c>
      <c r="B100" s="585"/>
      <c r="C100" s="585">
        <v>9826.41</v>
      </c>
      <c r="D100" s="585">
        <v>29508.560000000001</v>
      </c>
      <c r="E100" s="585">
        <v>29875.58</v>
      </c>
      <c r="F100" s="585">
        <v>23835.02</v>
      </c>
      <c r="G100" s="585">
        <v>24354.93</v>
      </c>
      <c r="H100" s="585">
        <v>24485.22</v>
      </c>
      <c r="I100" s="432">
        <v>26049.14</v>
      </c>
      <c r="J100" s="738">
        <v>28594.94</v>
      </c>
      <c r="P100" s="738"/>
    </row>
    <row r="101" spans="1:16">
      <c r="A101" s="585" t="s">
        <v>865</v>
      </c>
      <c r="B101" s="585"/>
      <c r="C101" s="585">
        <v>10965.45</v>
      </c>
      <c r="D101" s="585">
        <v>38199.22</v>
      </c>
      <c r="E101" s="585">
        <v>37815.129999999997</v>
      </c>
      <c r="F101" s="585">
        <v>32992.28</v>
      </c>
      <c r="G101" s="585">
        <v>27309.66</v>
      </c>
      <c r="H101" s="585">
        <v>27239.25</v>
      </c>
      <c r="I101" s="432">
        <v>28426.959999999999</v>
      </c>
      <c r="J101" s="738">
        <v>22478.799999999999</v>
      </c>
      <c r="P101" s="738"/>
    </row>
    <row r="102" spans="1:16">
      <c r="A102" s="585" t="s">
        <v>866</v>
      </c>
      <c r="B102" s="585"/>
      <c r="C102" s="585">
        <v>2634.83</v>
      </c>
      <c r="D102" s="585">
        <v>10611.36</v>
      </c>
      <c r="E102" s="585">
        <v>11811.94</v>
      </c>
      <c r="F102" s="585">
        <v>9618.49</v>
      </c>
      <c r="G102" s="585">
        <v>8013.27</v>
      </c>
      <c r="H102" s="585">
        <v>6704.1</v>
      </c>
      <c r="I102" s="432">
        <v>8115.6</v>
      </c>
      <c r="J102" s="738">
        <v>8244.82</v>
      </c>
      <c r="P102" s="738"/>
    </row>
    <row r="103" spans="1:16">
      <c r="A103" s="585" t="s">
        <v>867</v>
      </c>
      <c r="B103" s="585"/>
      <c r="C103" s="585">
        <v>7440.99</v>
      </c>
      <c r="D103" s="585">
        <v>25645.67</v>
      </c>
      <c r="E103" s="585">
        <v>28653.47</v>
      </c>
      <c r="F103" s="585">
        <v>22767.57</v>
      </c>
      <c r="G103" s="585">
        <v>21105.33</v>
      </c>
      <c r="H103" s="585">
        <v>20749.669999999998</v>
      </c>
      <c r="I103" s="432">
        <v>22849.119999999999</v>
      </c>
      <c r="J103" s="738">
        <v>23732.48</v>
      </c>
      <c r="P103" s="738"/>
    </row>
    <row r="104" spans="1:16">
      <c r="A104" s="585" t="s">
        <v>868</v>
      </c>
      <c r="B104" s="585"/>
      <c r="C104" s="585"/>
      <c r="D104" s="585">
        <v>1078.49</v>
      </c>
      <c r="E104" s="585">
        <v>7279.49</v>
      </c>
      <c r="F104" s="585">
        <v>6809.84</v>
      </c>
      <c r="G104" s="585">
        <v>7664.88</v>
      </c>
      <c r="H104" s="585">
        <v>6596.22</v>
      </c>
      <c r="I104" s="432">
        <v>7282.79</v>
      </c>
      <c r="J104" s="738">
        <v>6934.54</v>
      </c>
      <c r="P104" s="738"/>
    </row>
    <row r="105" spans="1:16">
      <c r="A105" s="585" t="s">
        <v>869</v>
      </c>
      <c r="B105" s="585"/>
      <c r="C105" s="585">
        <v>1570.48</v>
      </c>
      <c r="D105" s="585">
        <v>5901.86</v>
      </c>
      <c r="E105" s="585">
        <v>4068.17</v>
      </c>
      <c r="F105" s="585">
        <v>4402.42</v>
      </c>
      <c r="G105" s="585">
        <v>5028.62</v>
      </c>
      <c r="H105" s="585">
        <v>3909.43</v>
      </c>
      <c r="I105" s="432">
        <v>3686.99</v>
      </c>
      <c r="J105" s="738">
        <v>3668.2</v>
      </c>
      <c r="P105" s="738"/>
    </row>
    <row r="106" spans="1:16">
      <c r="A106" s="585" t="s">
        <v>870</v>
      </c>
      <c r="B106" s="585"/>
      <c r="C106" s="585">
        <v>4112.41</v>
      </c>
      <c r="D106" s="585">
        <v>14567.99</v>
      </c>
      <c r="E106" s="585">
        <v>15705.87</v>
      </c>
      <c r="F106" s="585">
        <v>14610.58</v>
      </c>
      <c r="G106" s="585">
        <v>16133.37</v>
      </c>
      <c r="H106" s="585">
        <v>15841.65</v>
      </c>
      <c r="I106" s="432">
        <v>15492.48</v>
      </c>
      <c r="J106" s="738">
        <v>15626.68</v>
      </c>
      <c r="P106" s="738"/>
    </row>
    <row r="107" spans="1:16">
      <c r="A107" s="585" t="s">
        <v>871</v>
      </c>
      <c r="B107" s="585"/>
      <c r="C107" s="585">
        <v>814.19</v>
      </c>
      <c r="D107" s="585">
        <v>14273.62</v>
      </c>
      <c r="E107" s="585">
        <v>26433.03</v>
      </c>
      <c r="F107" s="585">
        <v>27091.21</v>
      </c>
      <c r="G107" s="585">
        <v>28435.51</v>
      </c>
      <c r="H107" s="585">
        <v>28766.86</v>
      </c>
      <c r="I107" s="432">
        <v>28846.33</v>
      </c>
      <c r="J107" s="738">
        <v>28048.22</v>
      </c>
      <c r="P107" s="738"/>
    </row>
    <row r="108" spans="1:16">
      <c r="A108" s="585" t="s">
        <v>872</v>
      </c>
      <c r="B108" s="585"/>
      <c r="C108" s="585">
        <v>7462.3</v>
      </c>
      <c r="D108" s="585">
        <v>21577</v>
      </c>
      <c r="E108" s="585">
        <v>21012.52</v>
      </c>
      <c r="F108" s="585">
        <v>17706.3</v>
      </c>
      <c r="G108" s="585">
        <v>18276.080000000002</v>
      </c>
      <c r="H108" s="585">
        <v>17729.89</v>
      </c>
      <c r="I108" s="432">
        <v>15397.91</v>
      </c>
      <c r="J108" s="738">
        <v>12721.97</v>
      </c>
      <c r="P108" s="738"/>
    </row>
    <row r="109" spans="1:16">
      <c r="A109" s="585" t="s">
        <v>873</v>
      </c>
      <c r="B109" s="585"/>
      <c r="C109" s="585">
        <v>5081.1099999999997</v>
      </c>
      <c r="D109" s="585">
        <v>19009.099999999999</v>
      </c>
      <c r="E109" s="585">
        <v>21244.16</v>
      </c>
      <c r="F109" s="585">
        <v>17963.45</v>
      </c>
      <c r="G109" s="585">
        <v>19352.29</v>
      </c>
      <c r="H109" s="585">
        <v>19468.96</v>
      </c>
      <c r="I109" s="432">
        <v>19364.98</v>
      </c>
      <c r="J109" s="738">
        <v>19942.77</v>
      </c>
      <c r="P109" s="738"/>
    </row>
    <row r="110" spans="1:16">
      <c r="A110" s="585" t="s">
        <v>874</v>
      </c>
      <c r="B110" s="585"/>
      <c r="C110" s="585">
        <v>3953.94</v>
      </c>
      <c r="D110" s="585">
        <v>14994.43</v>
      </c>
      <c r="E110" s="585">
        <v>15221.43</v>
      </c>
      <c r="F110" s="585">
        <v>14848.4</v>
      </c>
      <c r="G110" s="585">
        <v>16007.37</v>
      </c>
      <c r="H110" s="585">
        <v>15648.45</v>
      </c>
      <c r="I110" s="432">
        <v>16213.72</v>
      </c>
      <c r="J110" s="738">
        <v>9116.7900000000009</v>
      </c>
      <c r="P110" s="738"/>
    </row>
    <row r="111" spans="1:16">
      <c r="A111" s="585" t="s">
        <v>875</v>
      </c>
      <c r="B111" s="585"/>
      <c r="C111" s="585">
        <v>5839.42</v>
      </c>
      <c r="D111" s="585">
        <v>21252.6</v>
      </c>
      <c r="E111" s="585">
        <v>20537.650000000001</v>
      </c>
      <c r="F111" s="585">
        <v>17377.84</v>
      </c>
      <c r="G111" s="585">
        <v>18524.09</v>
      </c>
      <c r="H111" s="585">
        <v>19547.11</v>
      </c>
      <c r="I111" s="432">
        <v>18684.72</v>
      </c>
      <c r="J111" s="738">
        <v>10595.1</v>
      </c>
      <c r="P111" s="738"/>
    </row>
    <row r="112" spans="1:16">
      <c r="A112" s="585" t="s">
        <v>876</v>
      </c>
      <c r="B112" s="585"/>
      <c r="C112" s="585">
        <v>4386.99</v>
      </c>
      <c r="D112" s="585">
        <v>16494.07</v>
      </c>
      <c r="E112" s="585">
        <v>16851.25</v>
      </c>
      <c r="F112" s="585">
        <v>14893.22</v>
      </c>
      <c r="G112" s="585">
        <v>12062.87</v>
      </c>
      <c r="H112" s="585">
        <v>11565.12</v>
      </c>
      <c r="I112" s="432">
        <v>11812.92</v>
      </c>
      <c r="J112" s="738">
        <v>3892.18</v>
      </c>
      <c r="P112" s="738"/>
    </row>
    <row r="113" spans="1:16">
      <c r="A113" s="585" t="s">
        <v>877</v>
      </c>
      <c r="B113" s="585"/>
      <c r="C113" s="585">
        <v>923.12</v>
      </c>
      <c r="D113" s="585">
        <v>2918.66</v>
      </c>
      <c r="E113" s="585">
        <v>2852.53</v>
      </c>
      <c r="F113" s="585">
        <v>2383.86</v>
      </c>
      <c r="G113" s="585">
        <v>2372.39</v>
      </c>
      <c r="H113" s="585">
        <v>1764.26</v>
      </c>
      <c r="I113" s="432">
        <v>2011.96</v>
      </c>
      <c r="J113" s="738">
        <v>1609.32</v>
      </c>
      <c r="P113" s="738"/>
    </row>
    <row r="114" spans="1:16">
      <c r="A114" s="585" t="s">
        <v>878</v>
      </c>
      <c r="B114" s="585"/>
      <c r="C114" s="585">
        <v>1430.92</v>
      </c>
      <c r="D114" s="585">
        <v>4435.38</v>
      </c>
      <c r="E114" s="585">
        <v>4412.93</v>
      </c>
      <c r="F114" s="585">
        <v>4160.72</v>
      </c>
      <c r="G114" s="585">
        <v>4581.63</v>
      </c>
      <c r="H114" s="585">
        <v>4337.76</v>
      </c>
      <c r="I114" s="432">
        <v>4350.91</v>
      </c>
      <c r="J114" s="738">
        <v>2977.43</v>
      </c>
      <c r="P114" s="738"/>
    </row>
    <row r="115" spans="1:16">
      <c r="A115" s="585" t="s">
        <v>879</v>
      </c>
      <c r="B115" s="585"/>
      <c r="C115" s="585">
        <v>1131.04</v>
      </c>
      <c r="D115" s="585">
        <v>4184.66</v>
      </c>
      <c r="E115" s="585">
        <v>4214.3</v>
      </c>
      <c r="F115" s="585">
        <v>4248</v>
      </c>
      <c r="G115" s="585">
        <v>5065.0200000000004</v>
      </c>
      <c r="H115" s="585">
        <v>4421.3100000000004</v>
      </c>
      <c r="I115" s="432">
        <v>4098.3999999999996</v>
      </c>
      <c r="J115" s="738">
        <v>1168.96</v>
      </c>
      <c r="P115" s="738"/>
    </row>
    <row r="116" spans="1:16">
      <c r="A116" s="585" t="s">
        <v>880</v>
      </c>
      <c r="B116" s="585"/>
      <c r="C116" s="585">
        <v>2878.13</v>
      </c>
      <c r="D116" s="585">
        <v>9555.64</v>
      </c>
      <c r="E116" s="585">
        <v>8601.82</v>
      </c>
      <c r="F116" s="585">
        <v>9437.9599999999991</v>
      </c>
      <c r="G116" s="585">
        <v>9933.33</v>
      </c>
      <c r="H116" s="585">
        <v>10026.01</v>
      </c>
      <c r="I116" s="432">
        <v>10383.040000000001</v>
      </c>
      <c r="J116" s="738">
        <v>10590.55</v>
      </c>
      <c r="P116" s="738"/>
    </row>
    <row r="117" spans="1:16">
      <c r="A117" s="585" t="s">
        <v>881</v>
      </c>
      <c r="B117" s="585"/>
      <c r="C117" s="585">
        <v>408.35</v>
      </c>
      <c r="D117" s="585">
        <v>1485.82</v>
      </c>
      <c r="E117" s="585">
        <v>1679.71</v>
      </c>
      <c r="F117" s="585">
        <v>1539.45</v>
      </c>
      <c r="G117" s="585">
        <v>1603.57</v>
      </c>
      <c r="H117" s="585">
        <v>1562.28</v>
      </c>
      <c r="I117" s="432">
        <v>1686.31</v>
      </c>
      <c r="J117" s="738">
        <v>1479.3</v>
      </c>
      <c r="P117" s="738"/>
    </row>
    <row r="118" spans="1:16">
      <c r="A118" s="585" t="s">
        <v>882</v>
      </c>
      <c r="B118" s="585"/>
      <c r="C118" s="585">
        <v>4256.2299999999996</v>
      </c>
      <c r="D118" s="585">
        <v>17253.93</v>
      </c>
      <c r="E118" s="585">
        <v>18006.87</v>
      </c>
      <c r="F118" s="585">
        <v>17734.41</v>
      </c>
      <c r="G118" s="585">
        <v>17357.36</v>
      </c>
      <c r="H118" s="585">
        <v>17155.73</v>
      </c>
      <c r="I118" s="432">
        <v>17440.400000000001</v>
      </c>
      <c r="J118" s="738">
        <v>17210.61</v>
      </c>
      <c r="P118" s="738"/>
    </row>
    <row r="119" spans="1:16">
      <c r="A119" s="585" t="s">
        <v>883</v>
      </c>
      <c r="B119" s="585"/>
      <c r="C119" s="585">
        <v>8395.6200000000008</v>
      </c>
      <c r="D119" s="585">
        <v>29155.119999999999</v>
      </c>
      <c r="E119" s="585">
        <v>30677.64</v>
      </c>
      <c r="F119" s="585">
        <v>24762.15</v>
      </c>
      <c r="G119" s="585">
        <v>25557.75</v>
      </c>
      <c r="H119" s="585">
        <v>24601.17</v>
      </c>
      <c r="I119" s="432">
        <v>22054.98</v>
      </c>
      <c r="J119" s="738">
        <v>16817.560000000001</v>
      </c>
      <c r="P119" s="738"/>
    </row>
    <row r="120" spans="1:16">
      <c r="A120" s="585" t="s">
        <v>884</v>
      </c>
      <c r="B120" s="585"/>
      <c r="C120" s="585">
        <v>1737.25</v>
      </c>
      <c r="D120" s="585">
        <v>7601.28</v>
      </c>
      <c r="E120" s="585">
        <v>7353.34</v>
      </c>
      <c r="F120" s="585">
        <v>6595.55</v>
      </c>
      <c r="G120" s="585">
        <v>7465.35</v>
      </c>
      <c r="H120" s="585">
        <v>7646.7</v>
      </c>
      <c r="I120" s="432">
        <v>7828.37</v>
      </c>
      <c r="J120" s="738">
        <v>7334.22</v>
      </c>
      <c r="P120" s="738"/>
    </row>
    <row r="121" spans="1:16">
      <c r="A121" s="585" t="s">
        <v>885</v>
      </c>
      <c r="B121" s="585"/>
      <c r="C121" s="585">
        <v>2518.87</v>
      </c>
      <c r="D121" s="585">
        <v>8997.2000000000007</v>
      </c>
      <c r="E121" s="585">
        <v>9445.61</v>
      </c>
      <c r="F121" s="585">
        <v>8302.35</v>
      </c>
      <c r="G121" s="585">
        <v>9525.75</v>
      </c>
      <c r="H121" s="585">
        <v>9562.35</v>
      </c>
      <c r="I121" s="432">
        <v>9690.74</v>
      </c>
      <c r="J121" s="738">
        <v>9712.33</v>
      </c>
      <c r="P121" s="738"/>
    </row>
    <row r="122" spans="1:16">
      <c r="A122" s="585" t="s">
        <v>886</v>
      </c>
      <c r="B122" s="585"/>
      <c r="C122" s="585">
        <v>8787.76</v>
      </c>
      <c r="D122" s="585">
        <v>25582.98</v>
      </c>
      <c r="E122" s="585">
        <v>25219.98</v>
      </c>
      <c r="F122" s="585">
        <v>23879.96</v>
      </c>
      <c r="G122" s="585">
        <v>23276.5</v>
      </c>
      <c r="H122" s="585">
        <v>23675.9</v>
      </c>
      <c r="I122" s="432">
        <v>18225.61</v>
      </c>
      <c r="J122" s="738">
        <v>11023.55</v>
      </c>
      <c r="P122" s="738"/>
    </row>
    <row r="123" spans="1:16">
      <c r="A123" s="585" t="s">
        <v>887</v>
      </c>
      <c r="B123" s="585"/>
      <c r="C123" s="585">
        <v>1535.35</v>
      </c>
      <c r="D123" s="585">
        <v>7741.16</v>
      </c>
      <c r="E123" s="585">
        <v>6459.48</v>
      </c>
      <c r="F123" s="585">
        <v>7440.76</v>
      </c>
      <c r="G123" s="585">
        <v>8853.64</v>
      </c>
      <c r="H123" s="585">
        <v>9095.08</v>
      </c>
      <c r="I123" s="432">
        <v>8372.24</v>
      </c>
      <c r="J123" s="738">
        <v>8743.73</v>
      </c>
      <c r="P123" s="738"/>
    </row>
    <row r="124" spans="1:16">
      <c r="A124" s="585" t="s">
        <v>888</v>
      </c>
      <c r="B124" s="585"/>
      <c r="C124" s="585">
        <v>1486.27</v>
      </c>
      <c r="D124" s="585">
        <v>5364.37</v>
      </c>
      <c r="E124" s="585">
        <v>5104.08</v>
      </c>
      <c r="F124" s="585">
        <v>3991.2</v>
      </c>
      <c r="G124" s="585">
        <v>3074.72</v>
      </c>
      <c r="H124" s="585">
        <v>3052.78</v>
      </c>
      <c r="I124" s="432">
        <v>3437.35</v>
      </c>
      <c r="J124" s="738">
        <v>2135.5500000000002</v>
      </c>
      <c r="P124" s="738"/>
    </row>
    <row r="125" spans="1:16">
      <c r="A125" s="585" t="s">
        <v>889</v>
      </c>
      <c r="B125" s="585"/>
      <c r="C125" s="585">
        <v>2288.4499999999998</v>
      </c>
      <c r="D125" s="585">
        <v>6381.06</v>
      </c>
      <c r="E125" s="585">
        <v>6422.13</v>
      </c>
      <c r="F125" s="585">
        <v>4877.82</v>
      </c>
      <c r="G125" s="585">
        <v>4645.88</v>
      </c>
      <c r="H125" s="585">
        <v>4476.8</v>
      </c>
      <c r="I125" s="432">
        <v>2660.43</v>
      </c>
      <c r="J125" s="738">
        <v>0</v>
      </c>
      <c r="P125" s="738"/>
    </row>
    <row r="126" spans="1:16">
      <c r="A126" s="585" t="s">
        <v>890</v>
      </c>
      <c r="B126" s="585"/>
      <c r="C126" s="585">
        <v>10818.86</v>
      </c>
      <c r="D126" s="585">
        <v>20437.29</v>
      </c>
      <c r="E126" s="585">
        <v>19029.240000000002</v>
      </c>
      <c r="F126" s="585">
        <v>15087.86</v>
      </c>
      <c r="G126" s="585">
        <v>13778.31</v>
      </c>
      <c r="H126" s="585">
        <v>13480.27</v>
      </c>
      <c r="I126" s="432">
        <v>13505.55</v>
      </c>
      <c r="J126" s="738">
        <v>18925.7</v>
      </c>
      <c r="P126" s="738"/>
    </row>
    <row r="127" spans="1:16">
      <c r="A127" s="585" t="s">
        <v>891</v>
      </c>
      <c r="B127" s="585"/>
      <c r="C127" s="585">
        <v>1815.36</v>
      </c>
      <c r="D127" s="585">
        <v>8721.84</v>
      </c>
      <c r="E127" s="585">
        <v>10457.450000000001</v>
      </c>
      <c r="F127" s="585">
        <v>9701.74</v>
      </c>
      <c r="G127" s="585">
        <v>6986.45</v>
      </c>
      <c r="H127" s="585">
        <v>8027.71</v>
      </c>
      <c r="I127" s="432">
        <v>7833.92</v>
      </c>
      <c r="J127" s="738">
        <v>7021.93</v>
      </c>
      <c r="P127" s="738"/>
    </row>
    <row r="128" spans="1:16">
      <c r="A128" s="585" t="s">
        <v>892</v>
      </c>
      <c r="B128" s="585"/>
      <c r="C128" s="585">
        <v>3596.43</v>
      </c>
      <c r="D128" s="585">
        <v>15745.34</v>
      </c>
      <c r="E128" s="585">
        <v>15903.36</v>
      </c>
      <c r="F128" s="585">
        <v>12337.54</v>
      </c>
      <c r="G128" s="585">
        <v>11184.79</v>
      </c>
      <c r="H128" s="585">
        <v>10280.709999999999</v>
      </c>
      <c r="I128" s="432">
        <v>9413.36</v>
      </c>
      <c r="J128" s="738">
        <v>9742.89</v>
      </c>
      <c r="P128" s="738"/>
    </row>
    <row r="129" spans="1:16">
      <c r="A129" s="585" t="s">
        <v>893</v>
      </c>
      <c r="B129" s="585"/>
      <c r="C129" s="585">
        <v>1221.08</v>
      </c>
      <c r="D129" s="585">
        <v>5062.17</v>
      </c>
      <c r="E129" s="585">
        <v>4904.3900000000003</v>
      </c>
      <c r="F129" s="585">
        <v>3757.98</v>
      </c>
      <c r="G129" s="585">
        <v>3876.71</v>
      </c>
      <c r="H129" s="585">
        <v>4059.23</v>
      </c>
      <c r="I129" s="432">
        <v>4191.17</v>
      </c>
      <c r="J129" s="738">
        <v>3996.75</v>
      </c>
      <c r="P129" s="738"/>
    </row>
    <row r="130" spans="1:16">
      <c r="A130" s="585" t="s">
        <v>894</v>
      </c>
      <c r="B130" s="585"/>
      <c r="C130" s="585">
        <v>5737.46</v>
      </c>
      <c r="D130" s="585">
        <v>19805.310000000001</v>
      </c>
      <c r="E130" s="585">
        <v>20388.38</v>
      </c>
      <c r="F130" s="585">
        <v>18690.990000000002</v>
      </c>
      <c r="G130" s="585">
        <v>14893.43</v>
      </c>
      <c r="H130" s="585">
        <v>14682.76</v>
      </c>
      <c r="I130" s="432">
        <v>15716.25</v>
      </c>
      <c r="J130" s="738">
        <v>10249.200000000001</v>
      </c>
      <c r="P130" s="738"/>
    </row>
    <row r="131" spans="1:16">
      <c r="A131" s="585" t="s">
        <v>895</v>
      </c>
      <c r="B131" s="585"/>
      <c r="C131" s="585"/>
      <c r="D131" s="585">
        <v>12900.54</v>
      </c>
      <c r="E131" s="585">
        <v>22307.83</v>
      </c>
      <c r="F131" s="585">
        <v>20897.59</v>
      </c>
      <c r="G131" s="585">
        <v>19005.53</v>
      </c>
      <c r="H131" s="585">
        <v>19108.939999999999</v>
      </c>
      <c r="I131" s="432">
        <v>15735.96</v>
      </c>
      <c r="J131" s="738">
        <v>11961.4</v>
      </c>
      <c r="P131" s="738"/>
    </row>
    <row r="132" spans="1:16">
      <c r="A132" s="585" t="s">
        <v>896</v>
      </c>
      <c r="B132" s="585"/>
      <c r="C132" s="585">
        <v>994.22</v>
      </c>
      <c r="D132" s="585">
        <v>5932.16</v>
      </c>
      <c r="E132" s="585">
        <v>5480.86</v>
      </c>
      <c r="F132" s="585">
        <v>5327.49</v>
      </c>
      <c r="G132" s="585">
        <v>5522.9</v>
      </c>
      <c r="H132" s="585">
        <v>5556.48</v>
      </c>
      <c r="I132" s="432">
        <v>5880.2</v>
      </c>
      <c r="J132" s="738">
        <v>5391.68</v>
      </c>
      <c r="P132" s="738"/>
    </row>
    <row r="133" spans="1:16">
      <c r="A133" s="585" t="s">
        <v>897</v>
      </c>
      <c r="B133" s="585"/>
      <c r="C133" s="585">
        <v>16516.240000000002</v>
      </c>
      <c r="D133" s="585">
        <v>52306.46</v>
      </c>
      <c r="E133" s="585">
        <v>52767.95</v>
      </c>
      <c r="F133" s="585">
        <v>37622.35</v>
      </c>
      <c r="G133" s="585">
        <v>36978.1</v>
      </c>
      <c r="H133" s="585">
        <v>35522.160000000003</v>
      </c>
      <c r="I133" s="432">
        <v>17672.73</v>
      </c>
      <c r="J133" s="738">
        <v>12942.45</v>
      </c>
      <c r="P133" s="738"/>
    </row>
    <row r="134" spans="1:16">
      <c r="A134" s="585" t="s">
        <v>898</v>
      </c>
      <c r="B134" s="585"/>
      <c r="C134" s="585">
        <v>2553.6799999999998</v>
      </c>
      <c r="D134" s="585">
        <v>10924.42</v>
      </c>
      <c r="E134" s="585">
        <v>10575.52</v>
      </c>
      <c r="F134" s="585">
        <v>8875.9500000000007</v>
      </c>
      <c r="G134" s="585">
        <v>10657.74</v>
      </c>
      <c r="H134" s="585">
        <v>10469.33</v>
      </c>
      <c r="I134" s="432">
        <v>10590.4</v>
      </c>
      <c r="J134" s="738">
        <v>7266.47</v>
      </c>
      <c r="P134" s="738"/>
    </row>
    <row r="135" spans="1:16">
      <c r="A135" s="585" t="s">
        <v>900</v>
      </c>
      <c r="B135" s="585"/>
      <c r="C135" s="585">
        <v>2149.4699999999998</v>
      </c>
      <c r="D135" s="585">
        <v>8635.23</v>
      </c>
      <c r="E135" s="585">
        <v>9036.73</v>
      </c>
      <c r="F135" s="585">
        <v>8057.31</v>
      </c>
      <c r="G135" s="585">
        <v>8534.39</v>
      </c>
      <c r="H135" s="585">
        <v>8759.56</v>
      </c>
      <c r="I135" s="432">
        <v>9213.51</v>
      </c>
      <c r="J135" s="738">
        <v>5894.71</v>
      </c>
      <c r="P135" s="738"/>
    </row>
    <row r="136" spans="1:16">
      <c r="A136" s="585" t="s">
        <v>901</v>
      </c>
      <c r="B136" s="585"/>
      <c r="C136" s="585"/>
      <c r="D136" s="585">
        <v>5853.84</v>
      </c>
      <c r="E136" s="585">
        <v>21694.69</v>
      </c>
      <c r="F136" s="585">
        <v>18079.97</v>
      </c>
      <c r="G136" s="585">
        <v>17685.240000000002</v>
      </c>
      <c r="H136" s="585">
        <v>16581.509999999998</v>
      </c>
      <c r="I136" s="432">
        <v>16579.78</v>
      </c>
      <c r="J136" s="738">
        <v>19574.900000000001</v>
      </c>
      <c r="P136" s="738"/>
    </row>
    <row r="137" spans="1:16">
      <c r="A137" s="585" t="s">
        <v>902</v>
      </c>
      <c r="B137" s="585"/>
      <c r="C137" s="585"/>
      <c r="D137" s="585">
        <v>1252.8499999999999</v>
      </c>
      <c r="E137" s="585">
        <v>2884.54</v>
      </c>
      <c r="F137" s="585">
        <v>2515.5</v>
      </c>
      <c r="G137" s="585">
        <v>2483.17</v>
      </c>
      <c r="H137" s="585">
        <v>2963.82</v>
      </c>
      <c r="I137" s="432">
        <v>2729.25</v>
      </c>
      <c r="J137" s="738">
        <v>2765.59</v>
      </c>
      <c r="P137" s="738"/>
    </row>
    <row r="138" spans="1:16">
      <c r="A138" s="585" t="s">
        <v>1794</v>
      </c>
      <c r="B138" s="585"/>
      <c r="C138" s="585">
        <v>2406.2600000000002</v>
      </c>
      <c r="D138" s="585">
        <v>10519.95</v>
      </c>
      <c r="E138" s="585">
        <v>11209.88</v>
      </c>
      <c r="F138" s="585">
        <v>9869.2999999999993</v>
      </c>
      <c r="G138" s="585">
        <v>10787.68</v>
      </c>
      <c r="H138" s="585">
        <v>11062.12</v>
      </c>
      <c r="I138" s="432">
        <v>10926.15</v>
      </c>
      <c r="J138" s="738">
        <v>6417.61</v>
      </c>
      <c r="P138" s="738"/>
    </row>
    <row r="139" spans="1:16">
      <c r="A139" s="585" t="s">
        <v>903</v>
      </c>
      <c r="B139" s="585"/>
      <c r="C139" s="585"/>
      <c r="D139" s="585">
        <v>1263.17</v>
      </c>
      <c r="E139" s="585">
        <v>3221.57</v>
      </c>
      <c r="F139" s="585">
        <v>2799.86</v>
      </c>
      <c r="G139" s="585">
        <v>3253.23</v>
      </c>
      <c r="H139" s="585">
        <v>3085.19</v>
      </c>
      <c r="I139" s="432">
        <v>2113.61</v>
      </c>
      <c r="J139" s="738">
        <v>886.76</v>
      </c>
      <c r="P139" s="738"/>
    </row>
    <row r="140" spans="1:16">
      <c r="A140" s="585" t="s">
        <v>1795</v>
      </c>
      <c r="B140" s="585"/>
      <c r="C140" s="585">
        <v>3101.12</v>
      </c>
      <c r="D140" s="585">
        <v>11796.49</v>
      </c>
      <c r="E140" s="585">
        <v>11989.19</v>
      </c>
      <c r="F140" s="585">
        <v>10974.96</v>
      </c>
      <c r="G140" s="585">
        <v>12008.5</v>
      </c>
      <c r="H140" s="585">
        <v>12011.44</v>
      </c>
      <c r="I140" s="432">
        <v>11685.7</v>
      </c>
      <c r="J140" s="738">
        <v>9016.7800000000007</v>
      </c>
      <c r="P140" s="738"/>
    </row>
    <row r="141" spans="1:16">
      <c r="A141" s="585" t="s">
        <v>904</v>
      </c>
      <c r="B141" s="585"/>
      <c r="C141" s="585">
        <v>1002.18</v>
      </c>
      <c r="D141" s="585">
        <v>4434.5</v>
      </c>
      <c r="E141" s="585">
        <v>4548.07</v>
      </c>
      <c r="F141" s="585">
        <v>3997.58</v>
      </c>
      <c r="G141" s="585">
        <v>2212.3200000000002</v>
      </c>
      <c r="H141" s="585">
        <v>3639.22</v>
      </c>
      <c r="I141" s="432">
        <v>3194.8</v>
      </c>
      <c r="J141" s="738">
        <v>2264.4499999999998</v>
      </c>
      <c r="P141" s="738"/>
    </row>
    <row r="142" spans="1:16">
      <c r="A142" s="585" t="s">
        <v>905</v>
      </c>
      <c r="B142" s="585"/>
      <c r="C142" s="585">
        <v>7810.85</v>
      </c>
      <c r="D142" s="585">
        <v>28679.77</v>
      </c>
      <c r="E142" s="585">
        <v>27837.58</v>
      </c>
      <c r="F142" s="585">
        <v>20785.66</v>
      </c>
      <c r="G142" s="585">
        <v>18176.7</v>
      </c>
      <c r="H142" s="585">
        <v>16872.5</v>
      </c>
      <c r="I142" s="432">
        <v>10592.9</v>
      </c>
      <c r="J142" s="738">
        <v>4799.6000000000004</v>
      </c>
      <c r="P142" s="738"/>
    </row>
    <row r="143" spans="1:16">
      <c r="A143" s="585" t="s">
        <v>906</v>
      </c>
      <c r="B143" s="585"/>
      <c r="C143" s="585">
        <v>1350.87</v>
      </c>
      <c r="D143" s="585">
        <v>5369.46</v>
      </c>
      <c r="E143" s="585">
        <v>4623.26</v>
      </c>
      <c r="F143" s="585">
        <v>2752.24</v>
      </c>
      <c r="G143" s="585">
        <v>4480.3</v>
      </c>
      <c r="H143" s="585">
        <v>3309.28</v>
      </c>
      <c r="I143" s="432">
        <v>2969.26</v>
      </c>
      <c r="J143" s="738">
        <v>873.68</v>
      </c>
      <c r="P143" s="738"/>
    </row>
    <row r="144" spans="1:16">
      <c r="A144" s="585" t="s">
        <v>907</v>
      </c>
      <c r="B144" s="585"/>
      <c r="C144" s="585">
        <v>3106.12</v>
      </c>
      <c r="D144" s="585">
        <v>6988.91</v>
      </c>
      <c r="E144" s="585">
        <v>7215.97</v>
      </c>
      <c r="F144" s="585">
        <v>6872.29</v>
      </c>
      <c r="G144" s="585">
        <v>7912.29</v>
      </c>
      <c r="H144" s="585">
        <v>7484.24</v>
      </c>
      <c r="I144" s="432">
        <v>7333.46</v>
      </c>
      <c r="J144" s="738">
        <v>7729.76</v>
      </c>
      <c r="P144" s="738"/>
    </row>
    <row r="145" spans="1:16">
      <c r="A145" s="585" t="s">
        <v>909</v>
      </c>
      <c r="B145" s="585"/>
      <c r="C145" s="585">
        <v>5580.61</v>
      </c>
      <c r="D145" s="585">
        <v>18617.099999999999</v>
      </c>
      <c r="E145" s="585">
        <v>18846.580000000002</v>
      </c>
      <c r="F145" s="585">
        <v>12934.33</v>
      </c>
      <c r="G145" s="585">
        <v>10411.41</v>
      </c>
      <c r="H145" s="585">
        <v>9789.58</v>
      </c>
      <c r="I145" s="432">
        <v>9761.5</v>
      </c>
      <c r="J145" s="738">
        <v>10402.44</v>
      </c>
      <c r="P145" s="738"/>
    </row>
    <row r="146" spans="1:16">
      <c r="A146" s="585" t="s">
        <v>910</v>
      </c>
      <c r="B146" s="585"/>
      <c r="C146" s="585">
        <v>3238.69</v>
      </c>
      <c r="D146" s="585">
        <v>13623.46</v>
      </c>
      <c r="E146" s="585">
        <v>13787.85</v>
      </c>
      <c r="F146" s="585">
        <v>10664.58</v>
      </c>
      <c r="G146" s="585">
        <v>11061.66</v>
      </c>
      <c r="H146" s="585">
        <v>10203.74</v>
      </c>
      <c r="I146" s="432">
        <v>9137.99</v>
      </c>
      <c r="J146" s="738">
        <v>6566.05</v>
      </c>
      <c r="P146" s="738"/>
    </row>
    <row r="147" spans="1:16">
      <c r="A147" s="585" t="s">
        <v>911</v>
      </c>
      <c r="B147" s="585"/>
      <c r="C147" s="585">
        <v>2128.63</v>
      </c>
      <c r="D147" s="585">
        <v>7061.52</v>
      </c>
      <c r="E147" s="585">
        <v>8215.99</v>
      </c>
      <c r="F147" s="585">
        <v>7472.11</v>
      </c>
      <c r="G147" s="585">
        <v>6503.2</v>
      </c>
      <c r="H147" s="585">
        <v>5524.72</v>
      </c>
      <c r="I147" s="432">
        <v>5384.45</v>
      </c>
      <c r="J147" s="738">
        <v>5837.6</v>
      </c>
      <c r="P147" s="738"/>
    </row>
    <row r="148" spans="1:16">
      <c r="A148" s="585" t="s">
        <v>912</v>
      </c>
      <c r="B148" s="585"/>
      <c r="C148" s="585">
        <v>1439.3</v>
      </c>
      <c r="D148" s="585">
        <v>4772.03</v>
      </c>
      <c r="E148" s="585">
        <v>5913.54</v>
      </c>
      <c r="F148" s="585">
        <v>6244.72</v>
      </c>
      <c r="G148" s="585">
        <v>6228.3</v>
      </c>
      <c r="H148" s="585">
        <v>5730.69</v>
      </c>
      <c r="I148" s="432">
        <v>6061.22</v>
      </c>
      <c r="J148" s="738">
        <v>6202.23</v>
      </c>
      <c r="P148" s="738"/>
    </row>
    <row r="149" spans="1:16">
      <c r="A149" s="585" t="s">
        <v>913</v>
      </c>
      <c r="B149" s="585"/>
      <c r="C149" s="585">
        <v>1960.88</v>
      </c>
      <c r="D149" s="585">
        <v>6735.67</v>
      </c>
      <c r="E149" s="585">
        <v>6382.87</v>
      </c>
      <c r="F149" s="585">
        <v>6685.99</v>
      </c>
      <c r="G149" s="585">
        <v>7235.75</v>
      </c>
      <c r="H149" s="585">
        <v>6519.37</v>
      </c>
      <c r="I149" s="432">
        <v>6078.95</v>
      </c>
      <c r="J149" s="738">
        <v>1848.74</v>
      </c>
      <c r="P149" s="738"/>
    </row>
    <row r="150" spans="1:16">
      <c r="A150" s="585" t="s">
        <v>914</v>
      </c>
      <c r="B150" s="585"/>
      <c r="C150" s="585">
        <v>77.7</v>
      </c>
      <c r="D150" s="585">
        <v>319.76</v>
      </c>
      <c r="E150" s="585">
        <v>324.98</v>
      </c>
      <c r="F150" s="585">
        <v>283.12</v>
      </c>
      <c r="G150" s="585">
        <v>302.98</v>
      </c>
      <c r="H150" s="585">
        <v>339.74</v>
      </c>
      <c r="I150" s="432">
        <v>326.87</v>
      </c>
      <c r="J150" s="738">
        <v>371.67</v>
      </c>
      <c r="P150" s="738"/>
    </row>
    <row r="151" spans="1:16">
      <c r="A151" s="585" t="s">
        <v>915</v>
      </c>
      <c r="B151" s="585"/>
      <c r="C151" s="585"/>
      <c r="D151" s="585">
        <v>11047.01</v>
      </c>
      <c r="E151" s="585">
        <v>14764.14</v>
      </c>
      <c r="F151" s="585">
        <v>14724.69</v>
      </c>
      <c r="G151" s="585">
        <v>14233.51</v>
      </c>
      <c r="H151" s="585">
        <v>13132.67</v>
      </c>
      <c r="I151" s="432">
        <v>11866.17</v>
      </c>
      <c r="J151" s="738">
        <v>11878.19</v>
      </c>
      <c r="P151" s="738"/>
    </row>
    <row r="152" spans="1:16">
      <c r="A152" s="585" t="s">
        <v>916</v>
      </c>
      <c r="B152" s="585"/>
      <c r="C152" s="585">
        <v>321.58</v>
      </c>
      <c r="D152" s="585">
        <v>1358.58</v>
      </c>
      <c r="E152" s="585">
        <v>1571.54</v>
      </c>
      <c r="F152" s="585">
        <v>1333.05</v>
      </c>
      <c r="G152" s="585">
        <v>1461.93</v>
      </c>
      <c r="H152" s="585">
        <v>1500.41</v>
      </c>
      <c r="I152" s="432">
        <v>1617.3</v>
      </c>
      <c r="J152" s="738">
        <v>817.65</v>
      </c>
      <c r="P152" s="738"/>
    </row>
    <row r="153" spans="1:16">
      <c r="A153" s="585" t="s">
        <v>917</v>
      </c>
      <c r="B153" s="585"/>
      <c r="C153" s="585">
        <v>402.94</v>
      </c>
      <c r="D153" s="585">
        <v>1164.99</v>
      </c>
      <c r="E153" s="585">
        <v>1225.03</v>
      </c>
      <c r="F153" s="585">
        <v>1061.6600000000001</v>
      </c>
      <c r="G153" s="585">
        <v>1216.06</v>
      </c>
      <c r="H153" s="585">
        <v>1203.18</v>
      </c>
      <c r="I153" s="432">
        <v>1241.6199999999999</v>
      </c>
      <c r="J153" s="738">
        <v>396.05</v>
      </c>
      <c r="P153" s="738"/>
    </row>
    <row r="154" spans="1:16">
      <c r="A154" s="585" t="s">
        <v>918</v>
      </c>
      <c r="B154" s="585"/>
      <c r="C154" s="585">
        <v>132.38</v>
      </c>
      <c r="D154" s="585">
        <v>603.99</v>
      </c>
      <c r="E154" s="585">
        <v>714.01</v>
      </c>
      <c r="F154" s="585">
        <v>733.1</v>
      </c>
      <c r="G154" s="585">
        <v>681.93</v>
      </c>
      <c r="H154" s="585">
        <v>684.71</v>
      </c>
      <c r="I154" s="432">
        <v>717.25</v>
      </c>
      <c r="J154" s="738">
        <v>731.15</v>
      </c>
      <c r="P154" s="738"/>
    </row>
    <row r="155" spans="1:16">
      <c r="A155" s="585" t="s">
        <v>919</v>
      </c>
      <c r="B155" s="585"/>
      <c r="C155" s="585">
        <v>4279.47</v>
      </c>
      <c r="D155" s="585">
        <v>14484.35</v>
      </c>
      <c r="E155" s="585">
        <v>14804.42</v>
      </c>
      <c r="F155" s="585">
        <v>14737.69</v>
      </c>
      <c r="G155" s="585">
        <v>15326.05</v>
      </c>
      <c r="H155" s="585">
        <v>15320.08</v>
      </c>
      <c r="I155" s="432">
        <v>15856.2</v>
      </c>
      <c r="J155" s="738">
        <v>16331.15</v>
      </c>
      <c r="P155" s="738"/>
    </row>
    <row r="156" spans="1:16">
      <c r="A156" s="585" t="s">
        <v>920</v>
      </c>
      <c r="B156" s="585"/>
      <c r="C156" s="585"/>
      <c r="D156" s="585">
        <v>3221.88</v>
      </c>
      <c r="E156" s="585">
        <v>4968.1099999999997</v>
      </c>
      <c r="F156" s="585">
        <v>4632.09</v>
      </c>
      <c r="G156" s="585">
        <v>5280.01</v>
      </c>
      <c r="H156" s="585">
        <v>5177.7700000000004</v>
      </c>
      <c r="I156" s="432">
        <v>4584</v>
      </c>
      <c r="J156" s="738">
        <v>5327.85</v>
      </c>
      <c r="P156" s="738"/>
    </row>
    <row r="157" spans="1:16">
      <c r="A157" s="585" t="s">
        <v>921</v>
      </c>
      <c r="B157" s="585"/>
      <c r="C157" s="585">
        <v>7243.39</v>
      </c>
      <c r="D157" s="585">
        <v>23947.38</v>
      </c>
      <c r="E157" s="585">
        <v>27089.79</v>
      </c>
      <c r="F157" s="585">
        <v>20872.240000000002</v>
      </c>
      <c r="G157" s="585">
        <v>18841.46</v>
      </c>
      <c r="H157" s="585">
        <v>17285.21</v>
      </c>
      <c r="I157" s="432">
        <v>16692.05</v>
      </c>
      <c r="J157" s="738">
        <v>5435.69</v>
      </c>
      <c r="P157" s="738"/>
    </row>
    <row r="158" spans="1:16">
      <c r="A158" s="585" t="s">
        <v>922</v>
      </c>
      <c r="B158" s="585"/>
      <c r="C158" s="585">
        <v>5565.2</v>
      </c>
      <c r="D158" s="585">
        <v>22247.68</v>
      </c>
      <c r="E158" s="585">
        <v>24170.54</v>
      </c>
      <c r="F158" s="585">
        <v>21822.27</v>
      </c>
      <c r="G158" s="585">
        <v>16850.75</v>
      </c>
      <c r="H158" s="585">
        <v>16618.099999999999</v>
      </c>
      <c r="I158" s="432">
        <v>11284.96</v>
      </c>
      <c r="J158" s="738">
        <v>4856.5200000000004</v>
      </c>
      <c r="P158" s="738"/>
    </row>
    <row r="159" spans="1:16">
      <c r="A159" s="585" t="s">
        <v>923</v>
      </c>
      <c r="B159" s="585"/>
      <c r="C159" s="585">
        <v>9410.66</v>
      </c>
      <c r="D159" s="585">
        <v>29463.73</v>
      </c>
      <c r="E159" s="585">
        <v>28441.43</v>
      </c>
      <c r="F159" s="585">
        <v>25003.46</v>
      </c>
      <c r="G159" s="585">
        <v>28174.07</v>
      </c>
      <c r="H159" s="585">
        <v>27397.73</v>
      </c>
      <c r="I159" s="432">
        <v>22231.73</v>
      </c>
      <c r="J159" s="738">
        <v>17635.7</v>
      </c>
      <c r="P159" s="738"/>
    </row>
    <row r="160" spans="1:16">
      <c r="A160" s="585" t="s">
        <v>924</v>
      </c>
      <c r="B160" s="585"/>
      <c r="C160" s="585">
        <v>13795.97</v>
      </c>
      <c r="D160" s="585">
        <v>50602.78</v>
      </c>
      <c r="E160" s="585">
        <v>47157.279999999999</v>
      </c>
      <c r="F160" s="585">
        <v>38749.99</v>
      </c>
      <c r="G160" s="585">
        <v>36180.370000000003</v>
      </c>
      <c r="H160" s="585">
        <v>36686.949999999997</v>
      </c>
      <c r="I160" s="432">
        <v>36898.49</v>
      </c>
      <c r="J160" s="738">
        <v>41390.49</v>
      </c>
      <c r="P160" s="738"/>
    </row>
    <row r="161" spans="1:16">
      <c r="A161" s="585" t="s">
        <v>925</v>
      </c>
      <c r="B161" s="585"/>
      <c r="C161" s="585">
        <v>9165.65</v>
      </c>
      <c r="D161" s="585">
        <v>31982.51</v>
      </c>
      <c r="E161" s="585">
        <v>32780</v>
      </c>
      <c r="F161" s="585">
        <v>29806.18</v>
      </c>
      <c r="G161" s="585">
        <v>27730.42</v>
      </c>
      <c r="H161" s="585">
        <v>27217.43</v>
      </c>
      <c r="I161" s="432">
        <v>16227.77</v>
      </c>
      <c r="J161" s="738">
        <v>4841.66</v>
      </c>
      <c r="P161" s="738"/>
    </row>
    <row r="162" spans="1:16">
      <c r="A162" s="585" t="s">
        <v>926</v>
      </c>
      <c r="B162" s="585"/>
      <c r="C162" s="585">
        <v>11294.77</v>
      </c>
      <c r="D162" s="585">
        <v>37235.69</v>
      </c>
      <c r="E162" s="585">
        <v>37773.82</v>
      </c>
      <c r="F162" s="585">
        <v>32022.48</v>
      </c>
      <c r="G162" s="585">
        <v>33111.379999999997</v>
      </c>
      <c r="H162" s="585">
        <v>33237.25</v>
      </c>
      <c r="I162" s="432">
        <v>33560.28</v>
      </c>
      <c r="J162" s="738">
        <v>24497.84</v>
      </c>
      <c r="P162" s="738"/>
    </row>
    <row r="163" spans="1:16">
      <c r="A163" s="585" t="s">
        <v>927</v>
      </c>
      <c r="B163" s="585"/>
      <c r="C163" s="585">
        <v>3322.6</v>
      </c>
      <c r="D163" s="585">
        <v>11434.52</v>
      </c>
      <c r="E163" s="585">
        <v>11320.31</v>
      </c>
      <c r="F163" s="585">
        <v>10479.74</v>
      </c>
      <c r="G163" s="585">
        <v>9232.51</v>
      </c>
      <c r="H163" s="585">
        <v>9008.1</v>
      </c>
      <c r="I163" s="432">
        <v>6045</v>
      </c>
      <c r="J163" s="738">
        <v>1831.52</v>
      </c>
      <c r="P163" s="738"/>
    </row>
    <row r="164" spans="1:16">
      <c r="A164" s="585" t="s">
        <v>928</v>
      </c>
      <c r="B164" s="585"/>
      <c r="C164" s="585">
        <v>7472.94</v>
      </c>
      <c r="D164" s="585">
        <v>27150.89</v>
      </c>
      <c r="E164" s="585">
        <v>28561.16</v>
      </c>
      <c r="F164" s="585">
        <v>28870.07</v>
      </c>
      <c r="G164" s="585">
        <v>29354.58</v>
      </c>
      <c r="H164" s="585">
        <v>28414.21</v>
      </c>
      <c r="I164" s="432">
        <v>28869.62</v>
      </c>
      <c r="J164" s="738">
        <v>19428.71</v>
      </c>
      <c r="P164" s="738"/>
    </row>
    <row r="165" spans="1:16">
      <c r="A165" s="585" t="s">
        <v>929</v>
      </c>
      <c r="B165" s="585"/>
      <c r="C165" s="585">
        <v>2567.9499999999998</v>
      </c>
      <c r="D165" s="585">
        <v>9832.1200000000008</v>
      </c>
      <c r="E165" s="585">
        <v>9942.59</v>
      </c>
      <c r="F165" s="585">
        <v>9934.43</v>
      </c>
      <c r="G165" s="585">
        <v>8761.58</v>
      </c>
      <c r="H165" s="585">
        <v>7940.46</v>
      </c>
      <c r="I165" s="432">
        <v>6121.82</v>
      </c>
      <c r="J165" s="738">
        <v>4629.92</v>
      </c>
      <c r="P165" s="738"/>
    </row>
    <row r="166" spans="1:16">
      <c r="A166" s="585" t="s">
        <v>930</v>
      </c>
      <c r="B166" s="585"/>
      <c r="C166" s="585">
        <v>689.3</v>
      </c>
      <c r="D166" s="585">
        <v>2427.7399999999998</v>
      </c>
      <c r="E166" s="585">
        <v>2778.29</v>
      </c>
      <c r="F166" s="585">
        <v>2540.73</v>
      </c>
      <c r="G166" s="585">
        <v>2867.18</v>
      </c>
      <c r="H166" s="585">
        <v>2884.12</v>
      </c>
      <c r="I166" s="432">
        <v>2996.2</v>
      </c>
      <c r="J166" s="738">
        <v>2964.55</v>
      </c>
      <c r="P166" s="738"/>
    </row>
    <row r="167" spans="1:16">
      <c r="A167" s="585" t="s">
        <v>931</v>
      </c>
      <c r="B167" s="585"/>
      <c r="C167" s="585">
        <v>4250.49</v>
      </c>
      <c r="D167" s="585">
        <v>13434.28</v>
      </c>
      <c r="E167" s="585">
        <v>13517.3</v>
      </c>
      <c r="F167" s="585">
        <v>10186.08</v>
      </c>
      <c r="G167" s="585">
        <v>10890.6</v>
      </c>
      <c r="H167" s="585">
        <v>11336.41</v>
      </c>
      <c r="I167" s="432">
        <v>10676.88</v>
      </c>
      <c r="J167" s="738">
        <v>10947</v>
      </c>
      <c r="P167" s="738"/>
    </row>
    <row r="168" spans="1:16">
      <c r="A168" s="585" t="s">
        <v>932</v>
      </c>
      <c r="B168" s="585"/>
      <c r="C168" s="585">
        <v>6569.63</v>
      </c>
      <c r="D168" s="585">
        <v>26148.15</v>
      </c>
      <c r="E168" s="585">
        <v>26581.51</v>
      </c>
      <c r="F168" s="585">
        <v>23144.05</v>
      </c>
      <c r="G168" s="585">
        <v>23198.02</v>
      </c>
      <c r="H168" s="585">
        <v>22638.89</v>
      </c>
      <c r="I168" s="432">
        <v>19564.48</v>
      </c>
      <c r="J168" s="738">
        <v>22783.02</v>
      </c>
      <c r="P168" s="738"/>
    </row>
    <row r="169" spans="1:16">
      <c r="A169" s="585" t="s">
        <v>933</v>
      </c>
      <c r="B169" s="585"/>
      <c r="C169" s="585">
        <v>662.36</v>
      </c>
      <c r="D169" s="585">
        <v>2499.34</v>
      </c>
      <c r="E169" s="585">
        <v>2280.86</v>
      </c>
      <c r="F169" s="585">
        <v>1866.47</v>
      </c>
      <c r="G169" s="585">
        <v>1561.01</v>
      </c>
      <c r="H169" s="585">
        <v>1168.22</v>
      </c>
      <c r="I169" s="432">
        <v>1537.33</v>
      </c>
      <c r="J169" s="738">
        <v>1263.57</v>
      </c>
      <c r="P169" s="738"/>
    </row>
    <row r="170" spans="1:16">
      <c r="A170" s="585" t="s">
        <v>1796</v>
      </c>
      <c r="B170" s="585"/>
      <c r="C170" s="585">
        <v>1464.19</v>
      </c>
      <c r="D170" s="585">
        <v>11819.19</v>
      </c>
      <c r="E170" s="585">
        <v>16134.7</v>
      </c>
      <c r="F170" s="585">
        <v>14328.12</v>
      </c>
      <c r="G170" s="585">
        <v>15838.69</v>
      </c>
      <c r="H170" s="585">
        <v>15100.47</v>
      </c>
      <c r="I170" s="432">
        <v>15990.38</v>
      </c>
      <c r="J170" s="738">
        <v>8485.64</v>
      </c>
      <c r="P170" s="738"/>
    </row>
    <row r="171" spans="1:16">
      <c r="A171" s="585" t="s">
        <v>1797</v>
      </c>
      <c r="B171" s="585"/>
      <c r="C171" s="585">
        <v>13384.99</v>
      </c>
      <c r="D171" s="585">
        <v>40177.68</v>
      </c>
      <c r="E171" s="585">
        <v>38805.65</v>
      </c>
      <c r="F171" s="585">
        <v>40197.440000000002</v>
      </c>
      <c r="G171" s="585">
        <v>38246</v>
      </c>
      <c r="H171" s="585">
        <v>36549.57</v>
      </c>
      <c r="I171" s="432">
        <v>32008</v>
      </c>
      <c r="J171" s="738">
        <v>31137.84</v>
      </c>
      <c r="P171" s="738"/>
    </row>
    <row r="172" spans="1:16">
      <c r="A172" s="585" t="s">
        <v>934</v>
      </c>
      <c r="B172" s="585"/>
      <c r="C172" s="585">
        <v>9701.17</v>
      </c>
      <c r="D172" s="585">
        <v>37998.67</v>
      </c>
      <c r="E172" s="585">
        <v>39131.18</v>
      </c>
      <c r="F172" s="585">
        <v>39681.019999999997</v>
      </c>
      <c r="G172" s="585">
        <v>39638.74</v>
      </c>
      <c r="H172" s="585">
        <v>38393.58</v>
      </c>
      <c r="I172" s="432">
        <v>39200.93</v>
      </c>
      <c r="J172" s="738">
        <v>40579.410000000003</v>
      </c>
      <c r="P172" s="738"/>
    </row>
    <row r="173" spans="1:16">
      <c r="A173" s="585" t="s">
        <v>935</v>
      </c>
      <c r="B173" s="585"/>
      <c r="C173" s="585">
        <v>3613.03</v>
      </c>
      <c r="D173" s="585">
        <v>14458.83</v>
      </c>
      <c r="E173" s="585">
        <v>15234.99</v>
      </c>
      <c r="F173" s="585">
        <v>12599.13</v>
      </c>
      <c r="G173" s="585">
        <v>11314.18</v>
      </c>
      <c r="H173" s="585">
        <v>10716.59</v>
      </c>
      <c r="I173" s="432">
        <v>10513.9</v>
      </c>
      <c r="J173" s="738">
        <v>13787.1</v>
      </c>
      <c r="P173" s="738"/>
    </row>
    <row r="174" spans="1:16">
      <c r="A174" s="585" t="s">
        <v>1798</v>
      </c>
      <c r="B174" s="585"/>
      <c r="C174" s="585">
        <v>4881.5600000000004</v>
      </c>
      <c r="D174" s="585">
        <v>18683.669999999998</v>
      </c>
      <c r="E174" s="585">
        <v>14873.26</v>
      </c>
      <c r="F174" s="585">
        <v>11335.78</v>
      </c>
      <c r="G174" s="585">
        <v>10292.620000000001</v>
      </c>
      <c r="H174" s="585">
        <v>10499.52</v>
      </c>
      <c r="I174" s="432">
        <v>10489.72</v>
      </c>
      <c r="J174" s="738">
        <v>8908.08</v>
      </c>
      <c r="P174" s="738"/>
    </row>
    <row r="175" spans="1:16">
      <c r="A175" s="585" t="s">
        <v>936</v>
      </c>
      <c r="B175" s="585"/>
      <c r="C175" s="585">
        <v>4168.63</v>
      </c>
      <c r="D175" s="585">
        <v>16663.34</v>
      </c>
      <c r="E175" s="585">
        <v>17294.32</v>
      </c>
      <c r="F175" s="585">
        <v>13822.15</v>
      </c>
      <c r="G175" s="585">
        <v>13642.26</v>
      </c>
      <c r="H175" s="585">
        <v>13493.95</v>
      </c>
      <c r="I175" s="432">
        <v>13821.57</v>
      </c>
      <c r="J175" s="738">
        <v>16031.2</v>
      </c>
      <c r="P175" s="738"/>
    </row>
    <row r="176" spans="1:16">
      <c r="A176" s="585" t="s">
        <v>937</v>
      </c>
      <c r="B176" s="585"/>
      <c r="C176" s="585">
        <v>2872.72</v>
      </c>
      <c r="D176" s="585">
        <v>11230.6</v>
      </c>
      <c r="E176" s="585">
        <v>10896.22</v>
      </c>
      <c r="F176" s="585">
        <v>9072.48</v>
      </c>
      <c r="G176" s="585">
        <v>8757.5400000000009</v>
      </c>
      <c r="H176" s="585">
        <v>8749.6</v>
      </c>
      <c r="I176" s="432">
        <v>7965.14</v>
      </c>
      <c r="J176" s="738">
        <v>8169.82</v>
      </c>
      <c r="P176" s="738"/>
    </row>
    <row r="177" spans="1:16">
      <c r="A177" s="585" t="s">
        <v>938</v>
      </c>
      <c r="B177" s="585"/>
      <c r="C177" s="585"/>
      <c r="D177" s="585">
        <v>4641.3100000000004</v>
      </c>
      <c r="E177" s="585">
        <v>17030.810000000001</v>
      </c>
      <c r="F177" s="585">
        <v>16555.22</v>
      </c>
      <c r="G177" s="585">
        <v>15932.31</v>
      </c>
      <c r="H177" s="585">
        <v>15491.82</v>
      </c>
      <c r="I177" s="432">
        <v>11984.08</v>
      </c>
      <c r="J177" s="738">
        <v>7990.93</v>
      </c>
      <c r="P177" s="738"/>
    </row>
    <row r="178" spans="1:16">
      <c r="A178" s="585" t="s">
        <v>939</v>
      </c>
      <c r="B178" s="585"/>
      <c r="C178" s="585">
        <v>1522.99</v>
      </c>
      <c r="D178" s="585">
        <v>6906.82</v>
      </c>
      <c r="E178" s="585">
        <v>6954.04</v>
      </c>
      <c r="F178" s="585">
        <v>6805.96</v>
      </c>
      <c r="G178" s="585">
        <v>6177.53</v>
      </c>
      <c r="H178" s="585">
        <v>6031.37</v>
      </c>
      <c r="I178" s="432">
        <v>6491.81</v>
      </c>
      <c r="J178" s="738">
        <v>7464.17</v>
      </c>
      <c r="P178" s="738"/>
    </row>
    <row r="179" spans="1:16">
      <c r="A179" s="585" t="s">
        <v>940</v>
      </c>
      <c r="B179" s="585"/>
      <c r="C179" s="585">
        <v>4097.2299999999996</v>
      </c>
      <c r="D179" s="585">
        <v>15767.76</v>
      </c>
      <c r="E179" s="585">
        <v>14300.99</v>
      </c>
      <c r="F179" s="585">
        <v>11246.97</v>
      </c>
      <c r="G179" s="585">
        <v>11174.4</v>
      </c>
      <c r="H179" s="585">
        <v>11032.23</v>
      </c>
      <c r="I179" s="432">
        <v>10822.97</v>
      </c>
      <c r="J179" s="738">
        <v>9226.9</v>
      </c>
      <c r="P179" s="738"/>
    </row>
    <row r="180" spans="1:16">
      <c r="A180" s="585" t="s">
        <v>941</v>
      </c>
      <c r="B180" s="585"/>
      <c r="C180" s="585">
        <v>1113.48</v>
      </c>
      <c r="D180" s="585">
        <v>4355.41</v>
      </c>
      <c r="E180" s="585">
        <v>4243.04</v>
      </c>
      <c r="F180" s="585">
        <v>4222.79</v>
      </c>
      <c r="G180" s="585">
        <v>4885.88</v>
      </c>
      <c r="H180" s="585">
        <v>4429.3599999999997</v>
      </c>
      <c r="I180" s="432">
        <v>4489.2299999999996</v>
      </c>
      <c r="J180" s="738">
        <v>4667.34</v>
      </c>
      <c r="P180" s="738"/>
    </row>
    <row r="181" spans="1:16">
      <c r="A181" s="585" t="s">
        <v>942</v>
      </c>
      <c r="B181" s="585"/>
      <c r="C181" s="585">
        <v>5458.21</v>
      </c>
      <c r="D181" s="585">
        <v>21602.36</v>
      </c>
      <c r="E181" s="585">
        <v>22073.599999999999</v>
      </c>
      <c r="F181" s="585">
        <v>13722.02</v>
      </c>
      <c r="G181" s="585">
        <v>9917.75</v>
      </c>
      <c r="H181" s="585">
        <v>9408.0300000000007</v>
      </c>
      <c r="I181" s="432">
        <v>9784.0499999999993</v>
      </c>
      <c r="J181" s="738">
        <v>7976.21</v>
      </c>
      <c r="P181" s="738"/>
    </row>
    <row r="182" spans="1:16">
      <c r="A182" s="585" t="s">
        <v>943</v>
      </c>
      <c r="B182" s="585"/>
      <c r="C182" s="585">
        <v>4741.6499999999996</v>
      </c>
      <c r="D182" s="585">
        <v>18601.849999999999</v>
      </c>
      <c r="E182" s="585">
        <v>20289.18</v>
      </c>
      <c r="F182" s="585">
        <v>19547.150000000001</v>
      </c>
      <c r="G182" s="585">
        <v>19086.18</v>
      </c>
      <c r="H182" s="585">
        <v>18548.310000000001</v>
      </c>
      <c r="I182" s="432">
        <v>17971.259999999998</v>
      </c>
      <c r="J182" s="738">
        <v>18213.66</v>
      </c>
      <c r="P182" s="738"/>
    </row>
    <row r="183" spans="1:16">
      <c r="A183" s="585" t="s">
        <v>944</v>
      </c>
      <c r="B183" s="585"/>
      <c r="C183" s="585">
        <v>5580.28</v>
      </c>
      <c r="D183" s="585">
        <v>15151.3</v>
      </c>
      <c r="E183" s="585">
        <v>14820.81</v>
      </c>
      <c r="F183" s="585">
        <v>14510.29</v>
      </c>
      <c r="G183" s="585">
        <v>14706.35</v>
      </c>
      <c r="H183" s="585">
        <v>13536.71</v>
      </c>
      <c r="I183" s="432">
        <v>10051.32</v>
      </c>
      <c r="J183" s="738">
        <v>10184.17</v>
      </c>
      <c r="P183" s="738"/>
    </row>
    <row r="184" spans="1:16">
      <c r="A184" s="585" t="s">
        <v>945</v>
      </c>
      <c r="B184" s="585"/>
      <c r="C184" s="585">
        <v>2747.16</v>
      </c>
      <c r="D184" s="585">
        <v>8642.15</v>
      </c>
      <c r="E184" s="585">
        <v>8337.2199999999993</v>
      </c>
      <c r="F184" s="585">
        <v>8481.4699999999993</v>
      </c>
      <c r="G184" s="585">
        <v>8217.07</v>
      </c>
      <c r="H184" s="585">
        <v>8129.91</v>
      </c>
      <c r="I184" s="432">
        <v>8033</v>
      </c>
      <c r="J184" s="738">
        <v>8123.28</v>
      </c>
      <c r="P184" s="738"/>
    </row>
    <row r="185" spans="1:16">
      <c r="A185" s="585" t="s">
        <v>946</v>
      </c>
      <c r="B185" s="585"/>
      <c r="C185" s="585"/>
      <c r="D185" s="585">
        <v>34866.870000000003</v>
      </c>
      <c r="E185" s="585">
        <v>49571.58</v>
      </c>
      <c r="F185" s="585">
        <v>50517.05</v>
      </c>
      <c r="G185" s="585">
        <v>49775.839999999997</v>
      </c>
      <c r="H185" s="585">
        <v>44419.87</v>
      </c>
      <c r="I185" s="432">
        <v>45067.02</v>
      </c>
      <c r="J185" s="738">
        <v>45412.57</v>
      </c>
      <c r="P185" s="738"/>
    </row>
    <row r="186" spans="1:16">
      <c r="A186" s="585" t="s">
        <v>947</v>
      </c>
      <c r="B186" s="585"/>
      <c r="C186" s="585">
        <v>1230.17</v>
      </c>
      <c r="D186" s="585">
        <v>4447.99</v>
      </c>
      <c r="E186" s="585">
        <v>4541.58</v>
      </c>
      <c r="F186" s="585">
        <v>4520.93</v>
      </c>
      <c r="G186" s="585">
        <v>4629.13</v>
      </c>
      <c r="H186" s="585">
        <v>4657.66</v>
      </c>
      <c r="I186" s="432">
        <v>4692.76</v>
      </c>
      <c r="J186" s="738">
        <v>4697.2299999999996</v>
      </c>
      <c r="P186" s="738"/>
    </row>
    <row r="187" spans="1:16">
      <c r="A187" s="585" t="s">
        <v>948</v>
      </c>
      <c r="B187" s="585"/>
      <c r="C187" s="585">
        <v>2813.35</v>
      </c>
      <c r="D187" s="585">
        <v>8635.64</v>
      </c>
      <c r="E187" s="585">
        <v>8805.27</v>
      </c>
      <c r="F187" s="585">
        <v>9233.5</v>
      </c>
      <c r="G187" s="585">
        <v>5515.72</v>
      </c>
      <c r="H187" s="585">
        <v>7064.46</v>
      </c>
      <c r="I187" s="432">
        <v>7122.91</v>
      </c>
      <c r="J187" s="738">
        <v>5770.62</v>
      </c>
      <c r="P187" s="738"/>
    </row>
    <row r="188" spans="1:16">
      <c r="A188" s="585" t="s">
        <v>1799</v>
      </c>
      <c r="B188" s="585"/>
      <c r="C188" s="585">
        <v>7812.54</v>
      </c>
      <c r="D188" s="585">
        <v>33422.14</v>
      </c>
      <c r="E188" s="585">
        <v>35829.699999999997</v>
      </c>
      <c r="F188" s="585">
        <v>31871.21</v>
      </c>
      <c r="G188" s="585">
        <v>34017.97</v>
      </c>
      <c r="H188" s="585">
        <v>29215.93</v>
      </c>
      <c r="I188" s="432">
        <v>23622.080000000002</v>
      </c>
      <c r="J188" s="738">
        <v>22885.33</v>
      </c>
      <c r="P188" s="738"/>
    </row>
    <row r="189" spans="1:16">
      <c r="A189" s="585" t="s">
        <v>949</v>
      </c>
      <c r="B189" s="585"/>
      <c r="C189" s="585">
        <v>3927.9</v>
      </c>
      <c r="D189" s="585">
        <v>15022.05</v>
      </c>
      <c r="E189" s="585">
        <v>15823.6</v>
      </c>
      <c r="F189" s="585">
        <v>15493.62</v>
      </c>
      <c r="G189" s="585">
        <v>12287.36</v>
      </c>
      <c r="H189" s="585">
        <v>14025.01</v>
      </c>
      <c r="I189" s="432">
        <v>15166.19</v>
      </c>
      <c r="J189" s="738">
        <v>14665.7</v>
      </c>
      <c r="P189" s="738"/>
    </row>
    <row r="190" spans="1:16">
      <c r="A190" s="585" t="s">
        <v>950</v>
      </c>
      <c r="B190" s="585"/>
      <c r="C190" s="585">
        <v>1459.61</v>
      </c>
      <c r="D190" s="585">
        <v>4564.84</v>
      </c>
      <c r="E190" s="585">
        <v>4294.1099999999997</v>
      </c>
      <c r="F190" s="585">
        <v>5392.73</v>
      </c>
      <c r="G190" s="585">
        <v>5889.49</v>
      </c>
      <c r="H190" s="585">
        <v>6199.5</v>
      </c>
      <c r="I190" s="432">
        <v>5580.3</v>
      </c>
      <c r="J190" s="738">
        <v>6486.27</v>
      </c>
      <c r="P190" s="738"/>
    </row>
    <row r="191" spans="1:16">
      <c r="A191" s="585" t="s">
        <v>951</v>
      </c>
      <c r="B191" s="585"/>
      <c r="C191" s="585">
        <v>3809.83</v>
      </c>
      <c r="D191" s="585">
        <v>13930.18</v>
      </c>
      <c r="E191" s="585">
        <v>14742.25</v>
      </c>
      <c r="F191" s="585">
        <v>13051.22</v>
      </c>
      <c r="G191" s="585">
        <v>14089.17</v>
      </c>
      <c r="H191" s="585">
        <v>13296.26</v>
      </c>
      <c r="I191" s="432">
        <v>14055.83</v>
      </c>
      <c r="J191" s="738">
        <v>14182.7</v>
      </c>
      <c r="P191" s="738"/>
    </row>
    <row r="192" spans="1:16">
      <c r="A192" s="585" t="s">
        <v>952</v>
      </c>
      <c r="B192" s="585"/>
      <c r="C192" s="585">
        <v>4307.57</v>
      </c>
      <c r="D192" s="585">
        <v>14969.98</v>
      </c>
      <c r="E192" s="585">
        <v>13694.13</v>
      </c>
      <c r="F192" s="585">
        <v>11761.34</v>
      </c>
      <c r="G192" s="585">
        <v>11450.86</v>
      </c>
      <c r="H192" s="585">
        <v>9853.4500000000007</v>
      </c>
      <c r="I192" s="432">
        <v>9735.93</v>
      </c>
      <c r="J192" s="738">
        <v>9618.58</v>
      </c>
      <c r="P192" s="738"/>
    </row>
    <row r="193" spans="1:16">
      <c r="A193" s="585" t="s">
        <v>953</v>
      </c>
      <c r="B193" s="585"/>
      <c r="C193" s="585">
        <v>1501.93</v>
      </c>
      <c r="D193" s="585">
        <v>6053.73</v>
      </c>
      <c r="E193" s="585">
        <v>6199.67</v>
      </c>
      <c r="F193" s="585">
        <v>5985.1</v>
      </c>
      <c r="G193" s="585">
        <v>5352.11</v>
      </c>
      <c r="H193" s="585">
        <v>5023.21</v>
      </c>
      <c r="I193" s="432">
        <v>4345.97</v>
      </c>
      <c r="J193" s="738">
        <v>5747.11</v>
      </c>
      <c r="P193" s="738"/>
    </row>
    <row r="194" spans="1:16">
      <c r="A194" s="585" t="s">
        <v>954</v>
      </c>
      <c r="B194" s="585"/>
      <c r="C194" s="585">
        <v>2469.29</v>
      </c>
      <c r="D194" s="585">
        <v>14354.67</v>
      </c>
      <c r="E194" s="585">
        <v>14544.89</v>
      </c>
      <c r="F194" s="585">
        <v>13741.45</v>
      </c>
      <c r="G194" s="585">
        <v>11760.18</v>
      </c>
      <c r="H194" s="585">
        <v>8692.31</v>
      </c>
      <c r="I194" s="432">
        <v>11689.67</v>
      </c>
      <c r="J194" s="738">
        <v>13123.49</v>
      </c>
      <c r="P194" s="738"/>
    </row>
    <row r="195" spans="1:16">
      <c r="A195" s="585" t="s">
        <v>955</v>
      </c>
      <c r="B195" s="585"/>
      <c r="C195" s="585">
        <v>618.94000000000005</v>
      </c>
      <c r="D195" s="585">
        <v>6469.31</v>
      </c>
      <c r="E195" s="585">
        <v>8177.2</v>
      </c>
      <c r="F195" s="585">
        <v>7237.01</v>
      </c>
      <c r="G195" s="585">
        <v>6808.86</v>
      </c>
      <c r="H195" s="585">
        <v>6674.96</v>
      </c>
      <c r="I195" s="432">
        <v>3060.47</v>
      </c>
      <c r="J195" s="738">
        <v>2446.71</v>
      </c>
      <c r="P195" s="738"/>
    </row>
    <row r="196" spans="1:16">
      <c r="A196" s="585" t="s">
        <v>956</v>
      </c>
      <c r="B196" s="585"/>
      <c r="C196" s="585">
        <v>1827.85</v>
      </c>
      <c r="D196" s="585">
        <v>7741.72</v>
      </c>
      <c r="E196" s="585">
        <v>6943.78</v>
      </c>
      <c r="F196" s="585">
        <v>6517.56</v>
      </c>
      <c r="G196" s="585">
        <v>8267.2800000000007</v>
      </c>
      <c r="H196" s="585">
        <v>6656.44</v>
      </c>
      <c r="I196" s="432">
        <v>7335.72</v>
      </c>
      <c r="J196" s="738">
        <v>7215.16</v>
      </c>
      <c r="P196" s="738"/>
    </row>
    <row r="197" spans="1:16">
      <c r="A197" s="585" t="s">
        <v>957</v>
      </c>
      <c r="B197" s="585"/>
      <c r="C197" s="585"/>
      <c r="D197" s="585"/>
      <c r="E197" s="585">
        <v>7179.39</v>
      </c>
      <c r="F197" s="585">
        <v>9533.24</v>
      </c>
      <c r="G197" s="585">
        <v>9498.74</v>
      </c>
      <c r="H197" s="585">
        <v>9389.69</v>
      </c>
      <c r="I197" s="432">
        <v>9203.68</v>
      </c>
      <c r="J197" s="738">
        <v>9409.3700000000008</v>
      </c>
      <c r="P197" s="738"/>
    </row>
    <row r="198" spans="1:16">
      <c r="A198" s="585" t="s">
        <v>958</v>
      </c>
      <c r="B198" s="585"/>
      <c r="C198" s="585">
        <v>2533.2399999999998</v>
      </c>
      <c r="D198" s="585">
        <v>10697.72</v>
      </c>
      <c r="E198" s="585">
        <v>10168.65</v>
      </c>
      <c r="F198" s="585">
        <v>7338.29</v>
      </c>
      <c r="G198" s="585">
        <v>8473.92</v>
      </c>
      <c r="H198" s="585">
        <v>8249.52</v>
      </c>
      <c r="I198" s="432">
        <v>7818.94</v>
      </c>
      <c r="J198" s="738">
        <v>8124.18</v>
      </c>
      <c r="P198" s="738"/>
    </row>
    <row r="199" spans="1:16">
      <c r="A199" s="585" t="s">
        <v>959</v>
      </c>
      <c r="B199" s="585"/>
      <c r="C199" s="585">
        <v>26.79</v>
      </c>
      <c r="D199" s="585">
        <v>96.4</v>
      </c>
      <c r="E199" s="585">
        <v>98.05</v>
      </c>
      <c r="F199" s="585">
        <v>98.12</v>
      </c>
      <c r="G199" s="585">
        <v>102.7</v>
      </c>
      <c r="H199" s="585">
        <v>98.74</v>
      </c>
      <c r="I199" s="432">
        <v>101.16</v>
      </c>
      <c r="J199" s="738">
        <v>95.72</v>
      </c>
      <c r="P199" s="738"/>
    </row>
    <row r="200" spans="1:16">
      <c r="A200" s="585" t="s">
        <v>960</v>
      </c>
      <c r="B200" s="585"/>
      <c r="C200" s="585"/>
      <c r="D200" s="585">
        <v>589.37</v>
      </c>
      <c r="E200" s="585">
        <v>3436.01</v>
      </c>
      <c r="F200" s="585">
        <v>3399.06</v>
      </c>
      <c r="G200" s="585">
        <v>3904.89</v>
      </c>
      <c r="H200" s="585">
        <v>2772.97</v>
      </c>
      <c r="I200" s="432">
        <v>2380.65</v>
      </c>
      <c r="J200" s="738">
        <v>3081.97</v>
      </c>
      <c r="P200" s="738"/>
    </row>
    <row r="201" spans="1:16">
      <c r="A201" s="585" t="s">
        <v>961</v>
      </c>
      <c r="B201" s="585"/>
      <c r="C201" s="585">
        <v>2099.36</v>
      </c>
      <c r="D201" s="585">
        <v>6653.63</v>
      </c>
      <c r="E201" s="585">
        <v>6557.76</v>
      </c>
      <c r="F201" s="585">
        <v>6785.07</v>
      </c>
      <c r="G201" s="585">
        <v>6740.3</v>
      </c>
      <c r="H201" s="585">
        <v>6871.72</v>
      </c>
      <c r="I201" s="432">
        <v>6782.03</v>
      </c>
      <c r="J201" s="738">
        <v>6758.43</v>
      </c>
      <c r="P201" s="738"/>
    </row>
    <row r="202" spans="1:16">
      <c r="A202" s="585" t="s">
        <v>962</v>
      </c>
      <c r="B202" s="585"/>
      <c r="C202" s="585">
        <v>4080.27</v>
      </c>
      <c r="D202" s="585">
        <v>13865.16</v>
      </c>
      <c r="E202" s="585">
        <v>15022.8</v>
      </c>
      <c r="F202" s="585">
        <v>9919.0400000000009</v>
      </c>
      <c r="G202" s="585">
        <v>8346.0400000000009</v>
      </c>
      <c r="H202" s="585">
        <v>8246.8799999999992</v>
      </c>
      <c r="I202" s="432">
        <v>9128.9</v>
      </c>
      <c r="J202" s="738">
        <v>12452.86</v>
      </c>
      <c r="P202" s="738"/>
    </row>
    <row r="203" spans="1:16">
      <c r="A203" s="585" t="s">
        <v>963</v>
      </c>
      <c r="B203" s="585"/>
      <c r="C203" s="585">
        <v>2760.35</v>
      </c>
      <c r="D203" s="585">
        <v>8166.07</v>
      </c>
      <c r="E203" s="585">
        <v>8162.46</v>
      </c>
      <c r="F203" s="585">
        <v>6574.61</v>
      </c>
      <c r="G203" s="585">
        <v>6256.55</v>
      </c>
      <c r="H203" s="585">
        <v>7185.96</v>
      </c>
      <c r="I203" s="432">
        <v>6932.04</v>
      </c>
      <c r="J203" s="738">
        <v>10399.33</v>
      </c>
      <c r="P203" s="738"/>
    </row>
    <row r="204" spans="1:16">
      <c r="A204" s="585" t="s">
        <v>964</v>
      </c>
      <c r="B204" s="585"/>
      <c r="C204" s="585">
        <v>3365.23</v>
      </c>
      <c r="D204" s="585">
        <v>11819.24</v>
      </c>
      <c r="E204" s="585">
        <v>12338.44</v>
      </c>
      <c r="F204" s="585">
        <v>8951.2800000000007</v>
      </c>
      <c r="G204" s="585">
        <v>7488.88</v>
      </c>
      <c r="H204" s="585">
        <v>7590.74</v>
      </c>
      <c r="I204" s="432">
        <v>6555.52</v>
      </c>
      <c r="J204" s="738">
        <v>5118.67</v>
      </c>
      <c r="P204" s="738"/>
    </row>
    <row r="205" spans="1:16">
      <c r="A205" s="585" t="s">
        <v>1800</v>
      </c>
      <c r="B205" s="585"/>
      <c r="C205" s="585">
        <v>2397.9699999999998</v>
      </c>
      <c r="D205" s="585">
        <v>7327.88</v>
      </c>
      <c r="E205" s="585">
        <v>7220.08</v>
      </c>
      <c r="F205" s="585">
        <v>7298.78</v>
      </c>
      <c r="G205" s="585">
        <v>7630.86</v>
      </c>
      <c r="H205" s="585">
        <v>7665.75</v>
      </c>
      <c r="I205" s="432">
        <v>8200.14</v>
      </c>
      <c r="J205" s="738">
        <v>11544.51</v>
      </c>
      <c r="P205" s="738"/>
    </row>
    <row r="206" spans="1:16">
      <c r="A206" s="585" t="s">
        <v>965</v>
      </c>
      <c r="B206" s="585"/>
      <c r="C206" s="585">
        <v>556</v>
      </c>
      <c r="D206" s="585">
        <v>1542.7</v>
      </c>
      <c r="E206" s="585">
        <v>1674.59</v>
      </c>
      <c r="F206" s="585">
        <v>2680.94</v>
      </c>
      <c r="G206" s="585">
        <v>3266.75</v>
      </c>
      <c r="H206" s="585">
        <v>2601.1799999999998</v>
      </c>
      <c r="I206" s="432">
        <v>2854.89</v>
      </c>
      <c r="J206" s="738">
        <v>2721.56</v>
      </c>
      <c r="P206" s="738"/>
    </row>
    <row r="207" spans="1:16">
      <c r="A207" s="585" t="s">
        <v>966</v>
      </c>
      <c r="B207" s="585"/>
      <c r="C207" s="585">
        <v>5899.1</v>
      </c>
      <c r="D207" s="585">
        <v>17599.02</v>
      </c>
      <c r="E207" s="585">
        <v>16703.759999999998</v>
      </c>
      <c r="F207" s="585">
        <v>15838.39</v>
      </c>
      <c r="G207" s="585">
        <v>18337.990000000002</v>
      </c>
      <c r="H207" s="585">
        <v>18415.5</v>
      </c>
      <c r="I207" s="432">
        <v>15587.83</v>
      </c>
      <c r="J207" s="738">
        <v>8022.59</v>
      </c>
      <c r="P207" s="738"/>
    </row>
    <row r="208" spans="1:16">
      <c r="A208" s="585" t="s">
        <v>967</v>
      </c>
      <c r="B208" s="585"/>
      <c r="C208" s="585">
        <v>10549.62</v>
      </c>
      <c r="D208" s="585">
        <v>40954.74</v>
      </c>
      <c r="E208" s="585">
        <v>42978.46</v>
      </c>
      <c r="F208" s="585">
        <v>34027.620000000003</v>
      </c>
      <c r="G208" s="585">
        <v>35631.53</v>
      </c>
      <c r="H208" s="585">
        <v>35235.96</v>
      </c>
      <c r="I208" s="432">
        <v>34769.1</v>
      </c>
      <c r="J208" s="738">
        <v>31972.97</v>
      </c>
      <c r="P208" s="738"/>
    </row>
    <row r="209" spans="1:16">
      <c r="A209" s="585" t="s">
        <v>968</v>
      </c>
      <c r="B209" s="585"/>
      <c r="C209" s="585">
        <v>1945.46</v>
      </c>
      <c r="D209" s="585">
        <v>9330.08</v>
      </c>
      <c r="E209" s="585">
        <v>9729.9599999999991</v>
      </c>
      <c r="F209" s="585">
        <v>5445.53</v>
      </c>
      <c r="G209" s="585">
        <v>4955.54</v>
      </c>
      <c r="H209" s="585">
        <v>5182.3</v>
      </c>
      <c r="I209" s="432">
        <v>4179.45</v>
      </c>
      <c r="J209" s="738">
        <v>2763.06</v>
      </c>
      <c r="P209" s="738"/>
    </row>
    <row r="210" spans="1:16">
      <c r="A210" s="585" t="s">
        <v>969</v>
      </c>
      <c r="B210" s="585"/>
      <c r="C210" s="585">
        <v>2334.29</v>
      </c>
      <c r="D210" s="585">
        <v>9455.91</v>
      </c>
      <c r="E210" s="585">
        <v>8060.31</v>
      </c>
      <c r="F210" s="585">
        <v>7234.61</v>
      </c>
      <c r="G210" s="585">
        <v>9283.2199999999993</v>
      </c>
      <c r="H210" s="585">
        <v>7933.49</v>
      </c>
      <c r="I210" s="432">
        <v>7140.42</v>
      </c>
      <c r="J210" s="738">
        <v>7632.09</v>
      </c>
      <c r="P210" s="738"/>
    </row>
    <row r="211" spans="1:16">
      <c r="A211" s="585" t="s">
        <v>970</v>
      </c>
      <c r="B211" s="585"/>
      <c r="C211" s="585">
        <v>628.91999999999996</v>
      </c>
      <c r="D211" s="585">
        <v>721.6</v>
      </c>
      <c r="E211" s="585">
        <v>2571.64</v>
      </c>
      <c r="F211" s="585">
        <v>1600.44</v>
      </c>
      <c r="G211" s="585">
        <v>788.02</v>
      </c>
      <c r="H211" s="585">
        <v>479.68</v>
      </c>
      <c r="I211" s="432">
        <v>769.15</v>
      </c>
      <c r="J211" s="738">
        <v>0</v>
      </c>
      <c r="P211" s="738"/>
    </row>
    <row r="212" spans="1:16">
      <c r="A212" s="585" t="s">
        <v>972</v>
      </c>
      <c r="B212" s="585"/>
      <c r="C212" s="585">
        <v>206.36</v>
      </c>
      <c r="D212" s="585">
        <v>1213.43</v>
      </c>
      <c r="E212" s="585">
        <v>2309.58</v>
      </c>
      <c r="F212" s="585">
        <v>2421.25</v>
      </c>
      <c r="G212" s="585">
        <v>2608.6999999999998</v>
      </c>
      <c r="H212" s="585">
        <v>1934.59</v>
      </c>
      <c r="I212" s="432">
        <v>603.24</v>
      </c>
      <c r="J212" s="738">
        <v>617.54999999999995</v>
      </c>
      <c r="P212" s="738"/>
    </row>
    <row r="213" spans="1:16">
      <c r="A213" s="585" t="s">
        <v>1801</v>
      </c>
      <c r="B213" s="585"/>
      <c r="C213" s="585">
        <v>4580.82</v>
      </c>
      <c r="D213" s="585">
        <v>12328.28</v>
      </c>
      <c r="E213" s="585">
        <v>12888.18</v>
      </c>
      <c r="F213" s="585">
        <v>10728.6</v>
      </c>
      <c r="G213" s="585">
        <v>10703.54</v>
      </c>
      <c r="H213" s="585">
        <v>10590.01</v>
      </c>
      <c r="I213" s="432">
        <v>10214.719999999999</v>
      </c>
      <c r="J213" s="738">
        <v>11626.48</v>
      </c>
      <c r="P213" s="738"/>
    </row>
    <row r="214" spans="1:16">
      <c r="A214" s="585" t="s">
        <v>1802</v>
      </c>
      <c r="B214" s="585"/>
      <c r="C214" s="585">
        <v>4600.95</v>
      </c>
      <c r="D214" s="585">
        <v>16636.88</v>
      </c>
      <c r="E214" s="585">
        <v>17914.61</v>
      </c>
      <c r="F214" s="585">
        <v>13296.27</v>
      </c>
      <c r="G214" s="585">
        <v>12256.56</v>
      </c>
      <c r="H214" s="585">
        <v>11277.48</v>
      </c>
      <c r="I214" s="432">
        <v>7475.84</v>
      </c>
      <c r="J214" s="738">
        <v>8462.18</v>
      </c>
      <c r="P214" s="738"/>
    </row>
    <row r="215" spans="1:16">
      <c r="A215" s="585" t="s">
        <v>1803</v>
      </c>
      <c r="B215" s="585"/>
      <c r="C215" s="585">
        <v>10936.84</v>
      </c>
      <c r="D215" s="585">
        <v>45484.86</v>
      </c>
      <c r="E215" s="585">
        <v>46081.16</v>
      </c>
      <c r="F215" s="585">
        <v>37074.18</v>
      </c>
      <c r="G215" s="585">
        <v>36779.03</v>
      </c>
      <c r="H215" s="585">
        <v>34280.449999999997</v>
      </c>
      <c r="I215" s="432">
        <v>35582.879999999997</v>
      </c>
      <c r="J215" s="738">
        <v>36554.04</v>
      </c>
      <c r="P215" s="738"/>
    </row>
    <row r="216" spans="1:16">
      <c r="A216" s="585" t="s">
        <v>974</v>
      </c>
      <c r="B216" s="585"/>
      <c r="C216" s="585">
        <v>1599.49</v>
      </c>
      <c r="D216" s="585">
        <v>9155.3799999999992</v>
      </c>
      <c r="E216" s="585">
        <v>14514.86</v>
      </c>
      <c r="F216" s="585">
        <v>13717.2</v>
      </c>
      <c r="G216" s="585">
        <v>14218.32</v>
      </c>
      <c r="H216" s="585">
        <v>13583.63</v>
      </c>
      <c r="I216" s="432">
        <v>15090.64</v>
      </c>
      <c r="J216" s="738">
        <v>15329.02</v>
      </c>
      <c r="P216" s="738"/>
    </row>
    <row r="217" spans="1:16">
      <c r="A217" s="585" t="s">
        <v>1804</v>
      </c>
      <c r="B217" s="585"/>
      <c r="C217" s="585">
        <v>5284.35</v>
      </c>
      <c r="D217" s="585">
        <v>18701.86</v>
      </c>
      <c r="E217" s="585">
        <v>18891.939999999999</v>
      </c>
      <c r="F217" s="585">
        <v>19121.810000000001</v>
      </c>
      <c r="G217" s="585">
        <v>18690.84</v>
      </c>
      <c r="H217" s="585">
        <v>17593.64</v>
      </c>
      <c r="I217" s="432">
        <v>15727.18</v>
      </c>
      <c r="J217" s="738">
        <v>10103.959999999999</v>
      </c>
      <c r="P217" s="738"/>
    </row>
    <row r="218" spans="1:16">
      <c r="A218" s="585" t="s">
        <v>975</v>
      </c>
      <c r="B218" s="585"/>
      <c r="C218" s="585">
        <v>1525.31</v>
      </c>
      <c r="D218" s="585">
        <v>5660.22</v>
      </c>
      <c r="E218" s="585">
        <v>5348</v>
      </c>
      <c r="F218" s="585">
        <v>3800.28</v>
      </c>
      <c r="G218" s="585">
        <v>2123.6999999999998</v>
      </c>
      <c r="H218" s="585">
        <v>4093.86</v>
      </c>
      <c r="I218" s="432">
        <v>4639.6000000000004</v>
      </c>
      <c r="J218" s="738">
        <v>5890.92</v>
      </c>
      <c r="P218" s="738"/>
    </row>
    <row r="219" spans="1:16">
      <c r="A219" s="585" t="s">
        <v>976</v>
      </c>
      <c r="B219" s="585"/>
      <c r="C219" s="585">
        <v>1744.57</v>
      </c>
      <c r="D219" s="585">
        <v>14095.37</v>
      </c>
      <c r="E219" s="585">
        <v>18869.25</v>
      </c>
      <c r="F219" s="585">
        <v>19651.77</v>
      </c>
      <c r="G219" s="585">
        <v>20307.93</v>
      </c>
      <c r="H219" s="585">
        <v>20424.29</v>
      </c>
      <c r="I219" s="432">
        <v>20264.060000000001</v>
      </c>
      <c r="J219" s="738">
        <v>19490.55</v>
      </c>
      <c r="P219" s="738"/>
    </row>
    <row r="220" spans="1:16">
      <c r="A220" s="585" t="s">
        <v>977</v>
      </c>
      <c r="B220" s="585"/>
      <c r="C220" s="585">
        <v>363.7</v>
      </c>
      <c r="D220" s="585">
        <v>1962.94</v>
      </c>
      <c r="E220" s="585">
        <v>1885.24</v>
      </c>
      <c r="F220" s="585">
        <v>2260.33</v>
      </c>
      <c r="G220" s="585">
        <v>2290.2199999999998</v>
      </c>
      <c r="H220" s="585">
        <v>1629.07</v>
      </c>
      <c r="I220" s="432">
        <v>1659.67</v>
      </c>
      <c r="J220" s="738">
        <v>803.94</v>
      </c>
      <c r="P220" s="738"/>
    </row>
    <row r="221" spans="1:16">
      <c r="A221" s="585" t="s">
        <v>978</v>
      </c>
      <c r="B221" s="585"/>
      <c r="C221" s="585"/>
      <c r="D221" s="585">
        <v>14591.33</v>
      </c>
      <c r="E221" s="585">
        <v>17341.939999999999</v>
      </c>
      <c r="F221" s="585">
        <v>14341.63</v>
      </c>
      <c r="G221" s="585">
        <v>13471.83</v>
      </c>
      <c r="H221" s="585">
        <v>12832.66</v>
      </c>
      <c r="I221" s="432">
        <v>12886.69</v>
      </c>
      <c r="J221" s="738">
        <v>15588.92</v>
      </c>
      <c r="P221" s="738"/>
    </row>
    <row r="222" spans="1:16">
      <c r="A222" s="585" t="s">
        <v>979</v>
      </c>
      <c r="B222" s="585"/>
      <c r="C222" s="585"/>
      <c r="D222" s="585">
        <v>2128.8000000000002</v>
      </c>
      <c r="E222" s="585">
        <v>4105.75</v>
      </c>
      <c r="F222" s="585">
        <v>3533.3</v>
      </c>
      <c r="G222" s="585">
        <v>3388.73</v>
      </c>
      <c r="H222" s="585">
        <v>3409.83</v>
      </c>
      <c r="I222" s="432">
        <v>1927.35</v>
      </c>
      <c r="J222" s="738">
        <v>852.6</v>
      </c>
      <c r="P222" s="738"/>
    </row>
    <row r="223" spans="1:16">
      <c r="A223" s="585" t="s">
        <v>980</v>
      </c>
      <c r="B223" s="585"/>
      <c r="C223" s="585"/>
      <c r="D223" s="585">
        <v>1948.6</v>
      </c>
      <c r="E223" s="585">
        <v>4438.83</v>
      </c>
      <c r="F223" s="585">
        <v>3567.69</v>
      </c>
      <c r="G223" s="585">
        <v>3042.33</v>
      </c>
      <c r="H223" s="585">
        <v>2570.1799999999998</v>
      </c>
      <c r="I223" s="432">
        <v>3127.45</v>
      </c>
      <c r="J223" s="738">
        <v>1427.69</v>
      </c>
      <c r="P223" s="738"/>
    </row>
    <row r="224" spans="1:16">
      <c r="A224" s="585" t="s">
        <v>981</v>
      </c>
      <c r="B224" s="585"/>
      <c r="C224" s="585">
        <v>614.01</v>
      </c>
      <c r="D224" s="585">
        <v>2933.82</v>
      </c>
      <c r="E224" s="585">
        <v>3301.84</v>
      </c>
      <c r="F224" s="585">
        <v>3963.66</v>
      </c>
      <c r="G224" s="585">
        <v>3918.87</v>
      </c>
      <c r="H224" s="585">
        <v>3882.64</v>
      </c>
      <c r="I224" s="432">
        <v>3544.43</v>
      </c>
      <c r="J224" s="738">
        <v>3368.55</v>
      </c>
      <c r="P224" s="738"/>
    </row>
    <row r="225" spans="1:16">
      <c r="A225" s="585" t="s">
        <v>982</v>
      </c>
      <c r="B225" s="585"/>
      <c r="C225" s="585">
        <v>752.55</v>
      </c>
      <c r="D225" s="585">
        <v>5740.51</v>
      </c>
      <c r="E225" s="585">
        <v>7319.8</v>
      </c>
      <c r="F225" s="585">
        <v>5792.78</v>
      </c>
      <c r="G225" s="585">
        <v>5185.1000000000004</v>
      </c>
      <c r="H225" s="585">
        <v>4862.8900000000003</v>
      </c>
      <c r="I225" s="432">
        <v>5297.95</v>
      </c>
      <c r="J225" s="738">
        <v>6185.66</v>
      </c>
      <c r="P225" s="738"/>
    </row>
    <row r="226" spans="1:16">
      <c r="A226" s="585" t="s">
        <v>983</v>
      </c>
      <c r="B226" s="585"/>
      <c r="C226" s="585">
        <v>54.58</v>
      </c>
      <c r="D226" s="585">
        <v>870.53</v>
      </c>
      <c r="E226" s="585">
        <v>3994.61</v>
      </c>
      <c r="F226" s="585">
        <v>3368.24</v>
      </c>
      <c r="G226" s="585">
        <v>3276.58</v>
      </c>
      <c r="H226" s="585">
        <v>3184.34</v>
      </c>
      <c r="I226" s="432">
        <v>3462.93</v>
      </c>
      <c r="J226" s="738">
        <v>5003.3</v>
      </c>
      <c r="P226" s="738"/>
    </row>
    <row r="227" spans="1:16">
      <c r="A227" s="585" t="s">
        <v>984</v>
      </c>
      <c r="B227" s="585"/>
      <c r="C227" s="585">
        <v>578.34</v>
      </c>
      <c r="D227" s="585">
        <v>4802.05</v>
      </c>
      <c r="E227" s="585">
        <v>6504.12</v>
      </c>
      <c r="F227" s="585">
        <v>6333.95</v>
      </c>
      <c r="G227" s="585">
        <v>7110.15</v>
      </c>
      <c r="H227" s="585">
        <v>6820.59</v>
      </c>
      <c r="I227" s="432">
        <v>6139.4</v>
      </c>
      <c r="J227" s="738">
        <v>5458.76</v>
      </c>
      <c r="P227" s="738"/>
    </row>
    <row r="228" spans="1:16">
      <c r="A228" s="585" t="s">
        <v>985</v>
      </c>
      <c r="B228" s="585"/>
      <c r="C228" s="585"/>
      <c r="D228" s="585">
        <v>967.66</v>
      </c>
      <c r="E228" s="585">
        <v>1927.59</v>
      </c>
      <c r="F228" s="585">
        <v>1873.26</v>
      </c>
      <c r="G228" s="585">
        <v>1927.13</v>
      </c>
      <c r="H228" s="585">
        <v>1942.07</v>
      </c>
      <c r="I228" s="432">
        <v>1853.69</v>
      </c>
      <c r="J228" s="738">
        <v>1939.87</v>
      </c>
      <c r="P228" s="738"/>
    </row>
    <row r="229" spans="1:16">
      <c r="A229" s="585" t="s">
        <v>986</v>
      </c>
      <c r="B229" s="585"/>
      <c r="C229" s="585"/>
      <c r="D229" s="585">
        <v>5722.56</v>
      </c>
      <c r="E229" s="585">
        <v>15721.05</v>
      </c>
      <c r="F229" s="585">
        <v>23638.27</v>
      </c>
      <c r="G229" s="585">
        <v>21416.65</v>
      </c>
      <c r="H229" s="585">
        <v>22086.51</v>
      </c>
      <c r="I229" s="432">
        <v>23696.26</v>
      </c>
      <c r="J229" s="738">
        <v>24105.07</v>
      </c>
      <c r="P229" s="738"/>
    </row>
    <row r="230" spans="1:16">
      <c r="A230" s="585" t="s">
        <v>987</v>
      </c>
      <c r="B230" s="585"/>
      <c r="C230" s="585"/>
      <c r="D230" s="585"/>
      <c r="E230" s="585">
        <v>571.71</v>
      </c>
      <c r="F230" s="585">
        <v>924.57</v>
      </c>
      <c r="G230" s="585">
        <v>599.75</v>
      </c>
      <c r="H230" s="585">
        <v>610.57000000000005</v>
      </c>
      <c r="I230" s="432">
        <v>559.96</v>
      </c>
      <c r="J230" s="738">
        <v>989.29</v>
      </c>
      <c r="P230" s="738"/>
    </row>
    <row r="231" spans="1:16">
      <c r="A231" s="585" t="s">
        <v>988</v>
      </c>
      <c r="B231" s="585"/>
      <c r="C231" s="585"/>
      <c r="D231" s="585">
        <v>2053.9699999999998</v>
      </c>
      <c r="E231" s="585">
        <v>3964.85</v>
      </c>
      <c r="F231" s="585">
        <v>3434.86</v>
      </c>
      <c r="G231" s="585">
        <v>2389.39</v>
      </c>
      <c r="H231" s="585">
        <v>2426.2600000000002</v>
      </c>
      <c r="I231" s="432">
        <v>2388.1999999999998</v>
      </c>
      <c r="J231" s="738">
        <v>3466.96</v>
      </c>
      <c r="P231" s="738"/>
    </row>
    <row r="232" spans="1:16">
      <c r="A232" s="585" t="s">
        <v>989</v>
      </c>
      <c r="B232" s="585"/>
      <c r="C232" s="585"/>
      <c r="D232" s="585">
        <v>762.84</v>
      </c>
      <c r="E232" s="585">
        <v>2003.79</v>
      </c>
      <c r="F232" s="585">
        <v>1622.99</v>
      </c>
      <c r="G232" s="585">
        <v>978.2</v>
      </c>
      <c r="H232" s="585">
        <v>1084.3699999999999</v>
      </c>
      <c r="I232" s="432">
        <v>1090.79</v>
      </c>
      <c r="J232" s="738">
        <v>1347.33</v>
      </c>
      <c r="P232" s="738"/>
    </row>
    <row r="233" spans="1:16">
      <c r="A233" s="585" t="s">
        <v>991</v>
      </c>
      <c r="B233" s="585"/>
      <c r="C233" s="585"/>
      <c r="D233" s="585"/>
      <c r="E233" s="585"/>
      <c r="F233" s="585">
        <v>145.47</v>
      </c>
      <c r="G233" s="585">
        <v>216.09</v>
      </c>
      <c r="H233" s="585">
        <v>222.41</v>
      </c>
      <c r="I233" s="432">
        <v>222.21</v>
      </c>
      <c r="J233" s="738">
        <v>220.81</v>
      </c>
      <c r="P233" s="738"/>
    </row>
    <row r="234" spans="1:16" s="432" customFormat="1">
      <c r="A234" s="432" t="s">
        <v>2048</v>
      </c>
      <c r="B234" s="585"/>
      <c r="C234" s="585"/>
      <c r="D234" s="585"/>
      <c r="E234" s="585"/>
      <c r="F234" s="585"/>
      <c r="G234" s="585"/>
      <c r="H234" s="585"/>
      <c r="I234" s="432">
        <v>1525.36</v>
      </c>
      <c r="J234" s="738">
        <v>1115.74</v>
      </c>
      <c r="K234" s="738"/>
      <c r="O234" s="738"/>
      <c r="P234" s="738"/>
    </row>
    <row r="235" spans="1:16">
      <c r="A235" s="585" t="s">
        <v>992</v>
      </c>
      <c r="B235" s="585"/>
      <c r="C235" s="585"/>
      <c r="D235" s="585"/>
      <c r="E235" s="585"/>
      <c r="F235" s="585"/>
      <c r="G235" s="585">
        <v>4039.6</v>
      </c>
      <c r="H235" s="585">
        <v>7511.69</v>
      </c>
      <c r="I235" s="432">
        <v>5717.74</v>
      </c>
      <c r="J235" s="738">
        <v>709.12</v>
      </c>
      <c r="P235" s="738"/>
    </row>
    <row r="236" spans="1:16" s="432" customFormat="1">
      <c r="A236" s="432" t="s">
        <v>2047</v>
      </c>
      <c r="B236" s="585"/>
      <c r="C236" s="585"/>
      <c r="D236" s="585"/>
      <c r="E236" s="585"/>
      <c r="F236" s="585"/>
      <c r="G236" s="585"/>
      <c r="H236" s="585"/>
      <c r="I236" s="432">
        <v>3312.17</v>
      </c>
      <c r="J236" s="738">
        <v>3049.52</v>
      </c>
      <c r="K236" s="738"/>
      <c r="O236" s="738"/>
      <c r="P236" s="738"/>
    </row>
    <row r="237" spans="1:16">
      <c r="A237" s="585" t="s">
        <v>1805</v>
      </c>
      <c r="B237" s="585"/>
      <c r="C237" s="585">
        <v>500.37</v>
      </c>
      <c r="D237" s="585">
        <v>2686.77</v>
      </c>
      <c r="E237" s="585">
        <v>2598.98</v>
      </c>
      <c r="F237" s="585">
        <v>1795.48</v>
      </c>
      <c r="G237" s="585">
        <v>2596.83</v>
      </c>
      <c r="H237" s="585">
        <v>2586</v>
      </c>
      <c r="I237" s="432">
        <v>2586.11</v>
      </c>
      <c r="J237" s="738">
        <v>2593.39</v>
      </c>
      <c r="P237" s="738"/>
    </row>
    <row r="238" spans="1:16">
      <c r="A238" s="585" t="s">
        <v>1806</v>
      </c>
      <c r="B238" s="585"/>
      <c r="C238" s="585">
        <v>6662.64</v>
      </c>
      <c r="D238" s="585">
        <v>16150.68</v>
      </c>
      <c r="E238" s="585">
        <v>15286.52</v>
      </c>
      <c r="F238" s="585">
        <v>13962.53</v>
      </c>
      <c r="G238" s="585">
        <v>16168.96</v>
      </c>
      <c r="H238" s="585">
        <v>12894.88</v>
      </c>
      <c r="I238" s="432">
        <v>16711.84</v>
      </c>
      <c r="J238" s="738">
        <v>14669.32</v>
      </c>
      <c r="P238" s="738"/>
    </row>
    <row r="239" spans="1:16">
      <c r="A239" s="585" t="s">
        <v>1807</v>
      </c>
      <c r="B239" s="585"/>
      <c r="C239" s="585">
        <v>9224.2999999999993</v>
      </c>
      <c r="D239" s="585">
        <v>26925.98</v>
      </c>
      <c r="E239" s="585">
        <v>28841.439999999999</v>
      </c>
      <c r="F239" s="585">
        <v>24069.55</v>
      </c>
      <c r="G239" s="585">
        <v>20345.150000000001</v>
      </c>
      <c r="H239" s="585">
        <v>20769.810000000001</v>
      </c>
      <c r="I239" s="432">
        <v>20652.169999999998</v>
      </c>
      <c r="J239" s="738">
        <v>17334.560000000001</v>
      </c>
      <c r="P239" s="738"/>
    </row>
    <row r="240" spans="1:16">
      <c r="A240" s="585" t="s">
        <v>993</v>
      </c>
      <c r="B240" s="585"/>
      <c r="C240" s="585">
        <v>8319.01</v>
      </c>
      <c r="D240" s="585">
        <v>28611.14</v>
      </c>
      <c r="E240" s="585">
        <v>29776.93</v>
      </c>
      <c r="F240" s="585">
        <v>24469.22</v>
      </c>
      <c r="G240" s="585">
        <v>22747.3</v>
      </c>
      <c r="H240" s="585">
        <v>21164.31</v>
      </c>
      <c r="I240" s="432">
        <v>23688.91</v>
      </c>
      <c r="J240" s="738">
        <v>25981.72</v>
      </c>
      <c r="P240" s="738"/>
    </row>
    <row r="241" spans="1:16">
      <c r="A241" s="585" t="s">
        <v>994</v>
      </c>
      <c r="B241" s="585"/>
      <c r="C241" s="585">
        <v>10073.32</v>
      </c>
      <c r="D241" s="585">
        <v>36351.06</v>
      </c>
      <c r="E241" s="585">
        <v>31733.63</v>
      </c>
      <c r="F241" s="585">
        <v>36577.58</v>
      </c>
      <c r="G241" s="585">
        <v>36972.5</v>
      </c>
      <c r="H241" s="585">
        <v>34269.93</v>
      </c>
      <c r="I241" s="432">
        <v>35008.97</v>
      </c>
      <c r="J241" s="738">
        <v>25676.18</v>
      </c>
      <c r="P241" s="738"/>
    </row>
    <row r="242" spans="1:16">
      <c r="A242" s="585" t="s">
        <v>995</v>
      </c>
      <c r="B242" s="585"/>
      <c r="C242" s="585">
        <v>2504.59</v>
      </c>
      <c r="D242" s="585">
        <v>9298.6</v>
      </c>
      <c r="E242" s="585">
        <v>9468.2099999999991</v>
      </c>
      <c r="F242" s="585">
        <v>4883.72</v>
      </c>
      <c r="G242" s="585">
        <v>5290.43</v>
      </c>
      <c r="H242" s="585">
        <v>3141.98</v>
      </c>
      <c r="I242" s="432">
        <v>2747.63</v>
      </c>
      <c r="J242" s="738">
        <v>2545.13</v>
      </c>
      <c r="P242" s="738"/>
    </row>
    <row r="243" spans="1:16">
      <c r="A243" s="585" t="s">
        <v>996</v>
      </c>
      <c r="B243" s="585"/>
      <c r="C243" s="585">
        <v>7956.9</v>
      </c>
      <c r="D243" s="585">
        <v>28056.61</v>
      </c>
      <c r="E243" s="585">
        <v>27752.65</v>
      </c>
      <c r="F243" s="585">
        <v>27259.84</v>
      </c>
      <c r="G243" s="585">
        <v>27587.88</v>
      </c>
      <c r="H243" s="585">
        <v>24644.17</v>
      </c>
      <c r="I243" s="432">
        <v>25907.42</v>
      </c>
      <c r="J243" s="738">
        <v>26108.5</v>
      </c>
      <c r="P243" s="738"/>
    </row>
    <row r="244" spans="1:16">
      <c r="A244" s="585" t="s">
        <v>997</v>
      </c>
      <c r="B244" s="585"/>
      <c r="C244" s="585">
        <v>9452.02</v>
      </c>
      <c r="D244" s="585">
        <v>24451.74</v>
      </c>
      <c r="E244" s="585">
        <v>22803.72</v>
      </c>
      <c r="F244" s="585">
        <v>21325.56</v>
      </c>
      <c r="G244" s="585">
        <v>22944.89</v>
      </c>
      <c r="H244" s="585">
        <v>22413.69</v>
      </c>
      <c r="I244" s="432">
        <v>21923.05</v>
      </c>
      <c r="J244" s="738">
        <v>20275.43</v>
      </c>
      <c r="P244" s="738"/>
    </row>
    <row r="245" spans="1:16">
      <c r="A245" s="585" t="s">
        <v>998</v>
      </c>
      <c r="B245" s="585"/>
      <c r="C245" s="585">
        <v>3569.35</v>
      </c>
      <c r="D245" s="585">
        <v>12022.04</v>
      </c>
      <c r="E245" s="585">
        <v>11165.21</v>
      </c>
      <c r="F245" s="585">
        <v>10590.65</v>
      </c>
      <c r="G245" s="585">
        <v>11246.05</v>
      </c>
      <c r="H245" s="585">
        <v>13996.03</v>
      </c>
      <c r="I245" s="432">
        <v>15371.96</v>
      </c>
      <c r="J245" s="738">
        <v>8786.31</v>
      </c>
      <c r="P245" s="738"/>
    </row>
    <row r="246" spans="1:16">
      <c r="A246" s="585" t="s">
        <v>999</v>
      </c>
      <c r="B246" s="585"/>
      <c r="C246" s="585">
        <v>7220.21</v>
      </c>
      <c r="D246" s="585">
        <v>21868.55</v>
      </c>
      <c r="E246" s="585">
        <v>21616.639999999999</v>
      </c>
      <c r="F246" s="585">
        <v>16592.82</v>
      </c>
      <c r="G246" s="585">
        <v>19665.310000000001</v>
      </c>
      <c r="H246" s="585">
        <v>18878.72</v>
      </c>
      <c r="I246" s="432">
        <v>20080.53</v>
      </c>
      <c r="J246" s="738">
        <v>17815.13</v>
      </c>
      <c r="P246" s="738"/>
    </row>
    <row r="247" spans="1:16">
      <c r="A247" s="585" t="s">
        <v>1000</v>
      </c>
      <c r="B247" s="585"/>
      <c r="C247" s="585">
        <v>3726.67</v>
      </c>
      <c r="D247" s="585">
        <v>15610.53</v>
      </c>
      <c r="E247" s="585">
        <v>15147.79</v>
      </c>
      <c r="F247" s="585">
        <v>13695.67</v>
      </c>
      <c r="G247" s="585">
        <v>12023.31</v>
      </c>
      <c r="H247" s="585">
        <v>6367.36</v>
      </c>
      <c r="I247" s="432">
        <v>8826.2199999999993</v>
      </c>
      <c r="J247" s="738">
        <v>5249.73</v>
      </c>
      <c r="P247" s="738"/>
    </row>
    <row r="248" spans="1:16">
      <c r="A248" s="585" t="s">
        <v>1001</v>
      </c>
      <c r="B248" s="585"/>
      <c r="C248" s="585">
        <v>3998.75</v>
      </c>
      <c r="D248" s="585">
        <v>13193.58</v>
      </c>
      <c r="E248" s="585">
        <v>13734.69</v>
      </c>
      <c r="F248" s="585">
        <v>14787.45</v>
      </c>
      <c r="G248" s="585">
        <v>15647.92</v>
      </c>
      <c r="H248" s="585">
        <v>14938.52</v>
      </c>
      <c r="I248" s="432">
        <v>15372.75</v>
      </c>
      <c r="J248" s="738">
        <v>13321.18</v>
      </c>
      <c r="P248" s="738"/>
    </row>
    <row r="249" spans="1:16">
      <c r="A249" s="585" t="s">
        <v>1002</v>
      </c>
      <c r="B249" s="585"/>
      <c r="C249" s="585">
        <v>9018.7800000000007</v>
      </c>
      <c r="D249" s="585">
        <v>36176.99</v>
      </c>
      <c r="E249" s="585">
        <v>35673.99</v>
      </c>
      <c r="F249" s="585">
        <v>34219.449999999997</v>
      </c>
      <c r="G249" s="585">
        <v>35584.44</v>
      </c>
      <c r="H249" s="585">
        <v>37159.71</v>
      </c>
      <c r="I249" s="432">
        <v>35584.43</v>
      </c>
      <c r="J249" s="738">
        <v>20951.45</v>
      </c>
      <c r="P249" s="738"/>
    </row>
    <row r="250" spans="1:16">
      <c r="A250" s="585" t="s">
        <v>1003</v>
      </c>
      <c r="B250" s="585"/>
      <c r="C250" s="585">
        <v>8371.8700000000008</v>
      </c>
      <c r="D250" s="585">
        <v>31126.76</v>
      </c>
      <c r="E250" s="585">
        <v>31701.77</v>
      </c>
      <c r="F250" s="585">
        <v>31052.1</v>
      </c>
      <c r="G250" s="585">
        <v>32947.919999999998</v>
      </c>
      <c r="H250" s="585">
        <v>32650.22</v>
      </c>
      <c r="I250" s="432">
        <v>31720.2</v>
      </c>
      <c r="J250" s="738">
        <v>31711.5</v>
      </c>
      <c r="P250" s="738"/>
    </row>
    <row r="251" spans="1:16">
      <c r="A251" s="585" t="s">
        <v>1004</v>
      </c>
      <c r="B251" s="585"/>
      <c r="C251" s="585">
        <v>7989.36</v>
      </c>
      <c r="D251" s="585">
        <v>29993.51</v>
      </c>
      <c r="E251" s="585">
        <v>30717.759999999998</v>
      </c>
      <c r="F251" s="585">
        <v>28494.1</v>
      </c>
      <c r="G251" s="585">
        <v>31323.19</v>
      </c>
      <c r="H251" s="585">
        <v>30099.98</v>
      </c>
      <c r="I251" s="432">
        <v>29556.78</v>
      </c>
      <c r="J251" s="738">
        <v>35732.99</v>
      </c>
      <c r="P251" s="738"/>
    </row>
    <row r="252" spans="1:16">
      <c r="A252" s="585" t="s">
        <v>1005</v>
      </c>
      <c r="B252" s="585"/>
      <c r="C252" s="585">
        <v>7097.27</v>
      </c>
      <c r="D252" s="585">
        <v>26651.87</v>
      </c>
      <c r="E252" s="585">
        <v>24167.919999999998</v>
      </c>
      <c r="F252" s="585">
        <v>24260.48</v>
      </c>
      <c r="G252" s="585">
        <v>23390.25</v>
      </c>
      <c r="H252" s="585">
        <v>23598.78</v>
      </c>
      <c r="I252" s="432">
        <v>20626.5</v>
      </c>
      <c r="J252" s="738">
        <v>20790.8</v>
      </c>
      <c r="P252" s="738"/>
    </row>
    <row r="253" spans="1:16">
      <c r="A253" s="585" t="s">
        <v>1006</v>
      </c>
      <c r="B253" s="585"/>
      <c r="C253" s="585">
        <v>6176.23</v>
      </c>
      <c r="D253" s="585">
        <v>21747.34</v>
      </c>
      <c r="E253" s="585">
        <v>20667.23</v>
      </c>
      <c r="F253" s="585">
        <v>19593.72</v>
      </c>
      <c r="G253" s="585">
        <v>16818.419999999998</v>
      </c>
      <c r="H253" s="585">
        <v>12863.67</v>
      </c>
      <c r="I253" s="432">
        <v>13337.2</v>
      </c>
      <c r="J253" s="738">
        <v>11761.23</v>
      </c>
      <c r="P253" s="738"/>
    </row>
    <row r="254" spans="1:16">
      <c r="A254" s="585" t="s">
        <v>1007</v>
      </c>
      <c r="B254" s="585"/>
      <c r="C254" s="585">
        <v>3761.41</v>
      </c>
      <c r="D254" s="585">
        <v>12345.27</v>
      </c>
      <c r="E254" s="585">
        <v>12799.56</v>
      </c>
      <c r="F254" s="585">
        <v>13539.14</v>
      </c>
      <c r="G254" s="585">
        <v>9576.75</v>
      </c>
      <c r="H254" s="585">
        <v>15370.32</v>
      </c>
      <c r="I254" s="432">
        <v>13603.6</v>
      </c>
      <c r="J254" s="738">
        <v>11672.84</v>
      </c>
      <c r="P254" s="738"/>
    </row>
    <row r="255" spans="1:16">
      <c r="A255" s="585" t="s">
        <v>1008</v>
      </c>
      <c r="B255" s="585"/>
      <c r="C255" s="585">
        <v>3266.69</v>
      </c>
      <c r="D255" s="585">
        <v>8451.86</v>
      </c>
      <c r="E255" s="585">
        <v>8337.49</v>
      </c>
      <c r="F255" s="585">
        <v>8194.3799999999992</v>
      </c>
      <c r="G255" s="585">
        <v>8355.9599999999991</v>
      </c>
      <c r="H255" s="585">
        <v>8011.13</v>
      </c>
      <c r="I255" s="432">
        <v>7807.37</v>
      </c>
      <c r="J255" s="738">
        <v>3461.67</v>
      </c>
      <c r="P255" s="738"/>
    </row>
    <row r="256" spans="1:16">
      <c r="A256" s="585" t="s">
        <v>1009</v>
      </c>
      <c r="B256" s="585"/>
      <c r="C256" s="585"/>
      <c r="D256" s="585">
        <v>10985.86</v>
      </c>
      <c r="E256" s="585">
        <v>23012.54</v>
      </c>
      <c r="F256" s="585">
        <v>23334.6</v>
      </c>
      <c r="G256" s="585">
        <v>23077.88</v>
      </c>
      <c r="H256" s="585">
        <v>22340.49</v>
      </c>
      <c r="I256" s="432">
        <v>21110.89</v>
      </c>
      <c r="J256" s="738">
        <v>22039.040000000001</v>
      </c>
      <c r="P256" s="738"/>
    </row>
    <row r="257" spans="1:16">
      <c r="A257" s="585" t="s">
        <v>1010</v>
      </c>
      <c r="B257" s="585"/>
      <c r="C257" s="585">
        <v>2809.56</v>
      </c>
      <c r="D257" s="585">
        <v>10840.85</v>
      </c>
      <c r="E257" s="585">
        <v>10627.32</v>
      </c>
      <c r="F257" s="585">
        <v>11681.31</v>
      </c>
      <c r="G257" s="585">
        <v>11711.82</v>
      </c>
      <c r="H257" s="585">
        <v>10477.26</v>
      </c>
      <c r="I257" s="432">
        <v>10025.06</v>
      </c>
      <c r="J257" s="738">
        <v>11956.29</v>
      </c>
      <c r="P257" s="738"/>
    </row>
    <row r="258" spans="1:16">
      <c r="A258" s="585" t="s">
        <v>1011</v>
      </c>
      <c r="B258" s="585"/>
      <c r="C258" s="585">
        <v>4282.63</v>
      </c>
      <c r="D258" s="585">
        <v>15778.09</v>
      </c>
      <c r="E258" s="585">
        <v>16022.02</v>
      </c>
      <c r="F258" s="585">
        <v>15893.9</v>
      </c>
      <c r="G258" s="585">
        <v>16112.42</v>
      </c>
      <c r="H258" s="585">
        <v>15969.73</v>
      </c>
      <c r="I258" s="432">
        <v>15011.16</v>
      </c>
      <c r="J258" s="738">
        <v>10312.200000000001</v>
      </c>
      <c r="P258" s="738"/>
    </row>
    <row r="259" spans="1:16">
      <c r="A259" s="585" t="s">
        <v>1012</v>
      </c>
      <c r="B259" s="585"/>
      <c r="C259" s="585">
        <v>6650.12</v>
      </c>
      <c r="D259" s="585">
        <v>22632.31</v>
      </c>
      <c r="E259" s="585">
        <v>23194.98</v>
      </c>
      <c r="F259" s="585">
        <v>21772.01</v>
      </c>
      <c r="G259" s="585">
        <v>21587.42</v>
      </c>
      <c r="H259" s="585">
        <v>20016.38</v>
      </c>
      <c r="I259" s="432">
        <v>21920.83</v>
      </c>
      <c r="J259" s="738">
        <v>22060.97</v>
      </c>
      <c r="P259" s="738"/>
    </row>
    <row r="260" spans="1:16">
      <c r="A260" s="585" t="s">
        <v>1013</v>
      </c>
      <c r="B260" s="585"/>
      <c r="C260" s="585">
        <v>3928.77</v>
      </c>
      <c r="D260" s="585">
        <v>13410.97</v>
      </c>
      <c r="E260" s="585">
        <v>19647.509999999998</v>
      </c>
      <c r="F260" s="585">
        <v>16205.68</v>
      </c>
      <c r="G260" s="585">
        <v>13851.65</v>
      </c>
      <c r="H260" s="585">
        <v>13820.56</v>
      </c>
      <c r="I260" s="432">
        <v>13314.54</v>
      </c>
      <c r="J260" s="738">
        <v>8409.64</v>
      </c>
      <c r="P260" s="738"/>
    </row>
    <row r="261" spans="1:16">
      <c r="A261" s="585" t="s">
        <v>1014</v>
      </c>
      <c r="B261" s="585"/>
      <c r="C261" s="585">
        <v>8246.66</v>
      </c>
      <c r="D261" s="585">
        <v>28216.04</v>
      </c>
      <c r="E261" s="585">
        <v>27954.31</v>
      </c>
      <c r="F261" s="585">
        <v>26069.72</v>
      </c>
      <c r="G261" s="585">
        <v>26086.35</v>
      </c>
      <c r="H261" s="585">
        <v>25665.75</v>
      </c>
      <c r="I261" s="432">
        <v>30002.98</v>
      </c>
      <c r="J261" s="738">
        <v>23012.2</v>
      </c>
      <c r="P261" s="738"/>
    </row>
    <row r="262" spans="1:16">
      <c r="A262" s="585" t="s">
        <v>1015</v>
      </c>
      <c r="B262" s="585"/>
      <c r="C262" s="585">
        <v>10615.33</v>
      </c>
      <c r="D262" s="585">
        <v>36557.72</v>
      </c>
      <c r="E262" s="585">
        <v>36078.61</v>
      </c>
      <c r="F262" s="585">
        <v>36665.1</v>
      </c>
      <c r="G262" s="585">
        <v>38483.32</v>
      </c>
      <c r="H262" s="585">
        <v>36812.49</v>
      </c>
      <c r="I262" s="432">
        <v>38571.519999999997</v>
      </c>
      <c r="J262" s="738">
        <v>33855.32</v>
      </c>
      <c r="P262" s="738"/>
    </row>
    <row r="263" spans="1:16">
      <c r="A263" s="585" t="s">
        <v>1016</v>
      </c>
      <c r="B263" s="585"/>
      <c r="C263" s="585">
        <v>4276.93</v>
      </c>
      <c r="D263" s="585">
        <v>15992.14</v>
      </c>
      <c r="E263" s="585">
        <v>15643.52</v>
      </c>
      <c r="F263" s="585">
        <v>14502.46</v>
      </c>
      <c r="G263" s="585">
        <v>12394.74</v>
      </c>
      <c r="H263" s="585">
        <v>10104.790000000001</v>
      </c>
      <c r="I263" s="432">
        <v>10878.06</v>
      </c>
      <c r="J263" s="738">
        <v>4867.3100000000004</v>
      </c>
      <c r="P263" s="738"/>
    </row>
    <row r="264" spans="1:16">
      <c r="A264" s="585" t="s">
        <v>1017</v>
      </c>
      <c r="B264" s="585"/>
      <c r="C264" s="585"/>
      <c r="D264" s="585">
        <v>39971.42</v>
      </c>
      <c r="E264" s="585">
        <v>57676.51</v>
      </c>
      <c r="F264" s="585">
        <v>49343.93</v>
      </c>
      <c r="G264" s="585">
        <v>54940.480000000003</v>
      </c>
      <c r="H264" s="585">
        <v>52125.37</v>
      </c>
      <c r="I264" s="432">
        <v>50033.34</v>
      </c>
      <c r="J264" s="738">
        <v>47711.96</v>
      </c>
      <c r="P264" s="738"/>
    </row>
    <row r="265" spans="1:16">
      <c r="A265" s="585" t="s">
        <v>1018</v>
      </c>
      <c r="B265" s="585"/>
      <c r="C265" s="585">
        <v>2902.76</v>
      </c>
      <c r="D265" s="585">
        <v>10911.23</v>
      </c>
      <c r="E265" s="585">
        <v>10840.4</v>
      </c>
      <c r="F265" s="585">
        <v>10435.69</v>
      </c>
      <c r="G265" s="585">
        <v>10178.49</v>
      </c>
      <c r="H265" s="585">
        <v>10267.540000000001</v>
      </c>
      <c r="I265" s="432">
        <v>10585.44</v>
      </c>
      <c r="J265" s="738">
        <v>10864.44</v>
      </c>
      <c r="P265" s="738"/>
    </row>
    <row r="266" spans="1:16">
      <c r="A266" s="585" t="s">
        <v>1019</v>
      </c>
      <c r="B266" s="585"/>
      <c r="C266" s="585">
        <v>1024.58</v>
      </c>
      <c r="D266" s="585">
        <v>3176.51</v>
      </c>
      <c r="E266" s="585">
        <v>3604.46</v>
      </c>
      <c r="F266" s="585">
        <v>3477.96</v>
      </c>
      <c r="G266" s="585">
        <v>3186.19</v>
      </c>
      <c r="H266" s="585">
        <v>2855.82</v>
      </c>
      <c r="I266" s="432">
        <v>3300.62</v>
      </c>
      <c r="J266" s="738">
        <v>1637.16</v>
      </c>
      <c r="P266" s="738"/>
    </row>
    <row r="267" spans="1:16">
      <c r="A267" s="585" t="s">
        <v>1020</v>
      </c>
      <c r="B267" s="585"/>
      <c r="C267" s="585">
        <v>4593.67</v>
      </c>
      <c r="D267" s="585">
        <v>14344.45</v>
      </c>
      <c r="E267" s="585">
        <v>14560.52</v>
      </c>
      <c r="F267" s="585">
        <v>12796.08</v>
      </c>
      <c r="G267" s="585">
        <v>11637.14</v>
      </c>
      <c r="H267" s="585">
        <v>12237.98</v>
      </c>
      <c r="I267" s="432">
        <v>14265.93</v>
      </c>
      <c r="J267" s="738">
        <v>17835.91</v>
      </c>
      <c r="P267" s="738"/>
    </row>
    <row r="268" spans="1:16">
      <c r="A268" s="585" t="s">
        <v>1021</v>
      </c>
      <c r="B268" s="585"/>
      <c r="C268" s="585">
        <v>1156.1199999999999</v>
      </c>
      <c r="D268" s="585">
        <v>4902.03</v>
      </c>
      <c r="E268" s="585">
        <v>4605.6499999999996</v>
      </c>
      <c r="F268" s="585">
        <v>4750.12</v>
      </c>
      <c r="G268" s="585">
        <v>5228.82</v>
      </c>
      <c r="H268" s="585">
        <v>4435.12</v>
      </c>
      <c r="I268" s="432">
        <v>4724.8999999999996</v>
      </c>
      <c r="J268" s="738">
        <v>3186.3</v>
      </c>
      <c r="P268" s="738"/>
    </row>
    <row r="269" spans="1:16">
      <c r="A269" s="585" t="s">
        <v>1022</v>
      </c>
      <c r="B269" s="585"/>
      <c r="C269" s="585">
        <v>2906.41</v>
      </c>
      <c r="D269" s="585">
        <v>10422.92</v>
      </c>
      <c r="E269" s="585">
        <v>10848.17</v>
      </c>
      <c r="F269" s="585">
        <v>9531.69</v>
      </c>
      <c r="G269" s="585">
        <v>9595.18</v>
      </c>
      <c r="H269" s="585">
        <v>10592.77</v>
      </c>
      <c r="I269" s="432">
        <v>9202.68</v>
      </c>
      <c r="J269" s="738">
        <v>5082.46</v>
      </c>
      <c r="P269" s="738"/>
    </row>
    <row r="270" spans="1:16">
      <c r="A270" s="585" t="s">
        <v>1023</v>
      </c>
      <c r="B270" s="585"/>
      <c r="C270" s="585">
        <v>2353.0500000000002</v>
      </c>
      <c r="D270" s="585">
        <v>8832.83</v>
      </c>
      <c r="E270" s="585">
        <v>8872.32</v>
      </c>
      <c r="F270" s="585">
        <v>8244.9699999999993</v>
      </c>
      <c r="G270" s="585">
        <v>7026.58</v>
      </c>
      <c r="H270" s="585">
        <v>7643.67</v>
      </c>
      <c r="I270" s="432">
        <v>7045.67</v>
      </c>
      <c r="J270" s="738">
        <v>3449.46</v>
      </c>
      <c r="P270" s="738"/>
    </row>
    <row r="271" spans="1:16">
      <c r="A271" s="585" t="s">
        <v>1024</v>
      </c>
      <c r="B271" s="585"/>
      <c r="C271" s="585"/>
      <c r="D271" s="585"/>
      <c r="E271" s="585">
        <v>8762.15</v>
      </c>
      <c r="F271" s="585">
        <v>16589.18</v>
      </c>
      <c r="G271" s="585">
        <v>16383.32</v>
      </c>
      <c r="H271" s="585">
        <v>17812.39</v>
      </c>
      <c r="I271" s="432">
        <v>17797.97</v>
      </c>
      <c r="J271" s="738">
        <v>18291.98</v>
      </c>
      <c r="P271" s="738"/>
    </row>
    <row r="272" spans="1:16">
      <c r="A272" s="585" t="s">
        <v>1025</v>
      </c>
      <c r="B272" s="585"/>
      <c r="C272" s="585">
        <v>2328.88</v>
      </c>
      <c r="D272" s="585">
        <v>7599.59</v>
      </c>
      <c r="E272" s="585">
        <v>7652.85</v>
      </c>
      <c r="F272" s="585">
        <v>7796.83</v>
      </c>
      <c r="G272" s="585">
        <v>8124.39</v>
      </c>
      <c r="H272" s="585">
        <v>8029.11</v>
      </c>
      <c r="I272" s="432">
        <v>8446.4</v>
      </c>
      <c r="J272" s="738">
        <v>5308.67</v>
      </c>
      <c r="P272" s="738"/>
    </row>
    <row r="273" spans="1:16">
      <c r="A273" s="585" t="s">
        <v>1026</v>
      </c>
      <c r="B273" s="585"/>
      <c r="C273" s="585">
        <v>6237.02</v>
      </c>
      <c r="D273" s="585">
        <v>22397.32</v>
      </c>
      <c r="E273" s="585">
        <v>23387.759999999998</v>
      </c>
      <c r="F273" s="585">
        <v>23220.42</v>
      </c>
      <c r="G273" s="585">
        <v>23951.759999999998</v>
      </c>
      <c r="H273" s="585">
        <v>22915.78</v>
      </c>
      <c r="I273" s="432">
        <v>24796.21</v>
      </c>
      <c r="J273" s="738">
        <v>22521.360000000001</v>
      </c>
      <c r="P273" s="738"/>
    </row>
    <row r="274" spans="1:16">
      <c r="A274" s="585" t="s">
        <v>1027</v>
      </c>
      <c r="B274" s="585"/>
      <c r="C274" s="585">
        <v>4492.72</v>
      </c>
      <c r="D274" s="585">
        <v>12645.88</v>
      </c>
      <c r="E274" s="585">
        <v>12466.31</v>
      </c>
      <c r="F274" s="585">
        <v>11967.75</v>
      </c>
      <c r="G274" s="585">
        <v>12062.94</v>
      </c>
      <c r="H274" s="585">
        <v>12403.66</v>
      </c>
      <c r="I274" s="432">
        <v>12897.81</v>
      </c>
      <c r="J274" s="738">
        <v>9802.84</v>
      </c>
      <c r="P274" s="738"/>
    </row>
    <row r="275" spans="1:16">
      <c r="A275" s="585" t="s">
        <v>1028</v>
      </c>
      <c r="B275" s="585"/>
      <c r="C275" s="585"/>
      <c r="D275" s="585">
        <v>5161.79</v>
      </c>
      <c r="E275" s="585">
        <v>10452.620000000001</v>
      </c>
      <c r="F275" s="585">
        <v>9449.4500000000007</v>
      </c>
      <c r="G275" s="585">
        <v>8651.4500000000007</v>
      </c>
      <c r="H275" s="585">
        <v>8633.5</v>
      </c>
      <c r="I275" s="432">
        <v>8457.0400000000009</v>
      </c>
      <c r="J275" s="738">
        <v>6035.5</v>
      </c>
      <c r="P275" s="738"/>
    </row>
    <row r="276" spans="1:16">
      <c r="A276" s="585" t="s">
        <v>1029</v>
      </c>
      <c r="B276" s="585"/>
      <c r="C276" s="585">
        <v>76.14</v>
      </c>
      <c r="D276" s="585">
        <v>7989</v>
      </c>
      <c r="E276" s="585">
        <v>9942.19</v>
      </c>
      <c r="F276" s="585">
        <v>9514.52</v>
      </c>
      <c r="G276" s="585">
        <v>10003.06</v>
      </c>
      <c r="H276" s="585">
        <v>9269.9599999999991</v>
      </c>
      <c r="I276" s="432">
        <v>10471.450000000001</v>
      </c>
      <c r="J276" s="738">
        <v>9651.32</v>
      </c>
      <c r="P276" s="738"/>
    </row>
    <row r="277" spans="1:16">
      <c r="A277" s="585" t="s">
        <v>1030</v>
      </c>
      <c r="B277" s="585"/>
      <c r="C277" s="585">
        <v>1525.3</v>
      </c>
      <c r="D277" s="585">
        <v>5415.69</v>
      </c>
      <c r="E277" s="585">
        <v>5549.58</v>
      </c>
      <c r="F277" s="585">
        <v>5485.72</v>
      </c>
      <c r="G277" s="585">
        <v>5696.07</v>
      </c>
      <c r="H277" s="585">
        <v>5716.26</v>
      </c>
      <c r="I277" s="432">
        <v>6058.73</v>
      </c>
      <c r="J277" s="738">
        <v>3156.96</v>
      </c>
      <c r="P277" s="738"/>
    </row>
    <row r="278" spans="1:16">
      <c r="A278" s="585" t="s">
        <v>1031</v>
      </c>
      <c r="B278" s="585"/>
      <c r="C278" s="585">
        <v>3856.16</v>
      </c>
      <c r="D278" s="585">
        <v>13561.42</v>
      </c>
      <c r="E278" s="585">
        <v>13427.38</v>
      </c>
      <c r="F278" s="585">
        <v>14572.88</v>
      </c>
      <c r="G278" s="585">
        <v>15084.63</v>
      </c>
      <c r="H278" s="585">
        <v>14847.78</v>
      </c>
      <c r="I278" s="432">
        <v>15457.53</v>
      </c>
      <c r="J278" s="738">
        <v>14445.79</v>
      </c>
      <c r="P278" s="738"/>
    </row>
    <row r="279" spans="1:16">
      <c r="A279" s="585" t="s">
        <v>1032</v>
      </c>
      <c r="B279" s="585"/>
      <c r="C279" s="585">
        <v>8004.51</v>
      </c>
      <c r="D279" s="585">
        <v>29905.67</v>
      </c>
      <c r="E279" s="585">
        <v>29436.35</v>
      </c>
      <c r="F279" s="585">
        <v>29334.47</v>
      </c>
      <c r="G279" s="585">
        <v>30109.55</v>
      </c>
      <c r="H279" s="585">
        <v>29844.84</v>
      </c>
      <c r="I279" s="432">
        <v>31683.11</v>
      </c>
      <c r="J279" s="738">
        <v>35208.67</v>
      </c>
      <c r="P279" s="738"/>
    </row>
    <row r="280" spans="1:16">
      <c r="A280" s="585" t="s">
        <v>1033</v>
      </c>
      <c r="B280" s="585"/>
      <c r="C280" s="585"/>
      <c r="D280" s="585">
        <v>12182.88</v>
      </c>
      <c r="E280" s="585">
        <v>18817.59</v>
      </c>
      <c r="F280" s="585">
        <v>17865.68</v>
      </c>
      <c r="G280" s="585">
        <v>18121.89</v>
      </c>
      <c r="H280" s="585">
        <v>18963.990000000002</v>
      </c>
      <c r="I280" s="432">
        <v>17483.990000000002</v>
      </c>
      <c r="J280" s="738">
        <v>12910.25</v>
      </c>
      <c r="P280" s="738"/>
    </row>
    <row r="281" spans="1:16">
      <c r="A281" s="585" t="s">
        <v>1034</v>
      </c>
      <c r="B281" s="585"/>
      <c r="C281" s="585">
        <v>316.97000000000003</v>
      </c>
      <c r="D281" s="585">
        <v>10980.05</v>
      </c>
      <c r="E281" s="585">
        <v>13446.96</v>
      </c>
      <c r="F281" s="585">
        <v>12758.28</v>
      </c>
      <c r="G281" s="585">
        <v>12460.19</v>
      </c>
      <c r="H281" s="585">
        <v>10194.39</v>
      </c>
      <c r="I281" s="432">
        <v>9419.67</v>
      </c>
      <c r="J281" s="738">
        <v>6965.05</v>
      </c>
      <c r="P281" s="738"/>
    </row>
    <row r="282" spans="1:16">
      <c r="A282" s="585" t="s">
        <v>1035</v>
      </c>
      <c r="B282" s="585"/>
      <c r="C282" s="585">
        <v>6131.08</v>
      </c>
      <c r="D282" s="585">
        <v>20572.580000000002</v>
      </c>
      <c r="E282" s="585">
        <v>20685.2</v>
      </c>
      <c r="F282" s="585">
        <v>20235.55</v>
      </c>
      <c r="G282" s="585">
        <v>21016.16</v>
      </c>
      <c r="H282" s="585">
        <v>20381.849999999999</v>
      </c>
      <c r="I282" s="432">
        <v>21295.42</v>
      </c>
      <c r="J282" s="738">
        <v>16869.330000000002</v>
      </c>
      <c r="P282" s="738"/>
    </row>
    <row r="283" spans="1:16">
      <c r="A283" s="585" t="s">
        <v>1036</v>
      </c>
      <c r="B283" s="585"/>
      <c r="C283" s="585">
        <v>6455.48</v>
      </c>
      <c r="D283" s="585">
        <v>23038.99</v>
      </c>
      <c r="E283" s="585">
        <v>23729.11</v>
      </c>
      <c r="F283" s="585">
        <v>23391.56</v>
      </c>
      <c r="G283" s="585">
        <v>24952.76</v>
      </c>
      <c r="H283" s="585">
        <v>23404.400000000001</v>
      </c>
      <c r="I283" s="432">
        <v>22645.75</v>
      </c>
      <c r="J283" s="738">
        <v>21107.55</v>
      </c>
      <c r="P283" s="738"/>
    </row>
    <row r="284" spans="1:16">
      <c r="A284" s="585" t="s">
        <v>1037</v>
      </c>
      <c r="B284" s="585"/>
      <c r="C284" s="585">
        <v>8254.92</v>
      </c>
      <c r="D284" s="585">
        <v>28004.94</v>
      </c>
      <c r="E284" s="585">
        <v>28007.52</v>
      </c>
      <c r="F284" s="585">
        <v>26824.7</v>
      </c>
      <c r="G284" s="585">
        <v>23410.37</v>
      </c>
      <c r="H284" s="585">
        <v>21023.919999999998</v>
      </c>
      <c r="I284" s="432">
        <v>22371.69</v>
      </c>
      <c r="J284" s="738">
        <v>25128.32</v>
      </c>
      <c r="P284" s="738"/>
    </row>
    <row r="285" spans="1:16">
      <c r="A285" s="585" t="s">
        <v>1038</v>
      </c>
      <c r="B285" s="585"/>
      <c r="C285" s="585">
        <v>4555.21</v>
      </c>
      <c r="D285" s="585">
        <v>16285.3</v>
      </c>
      <c r="E285" s="585">
        <v>17047.919999999998</v>
      </c>
      <c r="F285" s="585">
        <v>17225.009999999998</v>
      </c>
      <c r="G285" s="585">
        <v>16350.41</v>
      </c>
      <c r="H285" s="585">
        <v>16508.419999999998</v>
      </c>
      <c r="I285" s="432">
        <v>18375.52</v>
      </c>
      <c r="J285" s="738">
        <v>13527.12</v>
      </c>
      <c r="P285" s="738"/>
    </row>
    <row r="286" spans="1:16">
      <c r="A286" s="585" t="s">
        <v>1039</v>
      </c>
      <c r="B286" s="585"/>
      <c r="C286" s="585">
        <v>5879.09</v>
      </c>
      <c r="D286" s="585">
        <v>18533.54</v>
      </c>
      <c r="E286" s="585">
        <v>22511.83</v>
      </c>
      <c r="F286" s="585">
        <v>22285.52</v>
      </c>
      <c r="G286" s="585">
        <v>23016.03</v>
      </c>
      <c r="H286" s="585">
        <v>22493.53</v>
      </c>
      <c r="I286" s="432">
        <v>21672.27</v>
      </c>
      <c r="J286" s="738">
        <v>10364.719999999999</v>
      </c>
      <c r="P286" s="738"/>
    </row>
    <row r="287" spans="1:16">
      <c r="A287" s="585" t="s">
        <v>1040</v>
      </c>
      <c r="B287" s="585"/>
      <c r="C287" s="585">
        <v>7423.15</v>
      </c>
      <c r="D287" s="585">
        <v>23826.28</v>
      </c>
      <c r="E287" s="585">
        <v>23901.66</v>
      </c>
      <c r="F287" s="585">
        <v>23024.85</v>
      </c>
      <c r="G287" s="585">
        <v>23693.22</v>
      </c>
      <c r="H287" s="585">
        <v>23034.58</v>
      </c>
      <c r="I287" s="432">
        <v>20485.63</v>
      </c>
      <c r="J287" s="738">
        <v>16939.96</v>
      </c>
      <c r="P287" s="738"/>
    </row>
    <row r="288" spans="1:16">
      <c r="A288" s="585" t="s">
        <v>1041</v>
      </c>
      <c r="B288" s="585"/>
      <c r="C288" s="585">
        <v>4191.46</v>
      </c>
      <c r="D288" s="585">
        <v>13900.16</v>
      </c>
      <c r="E288" s="585">
        <v>13749.45</v>
      </c>
      <c r="F288" s="585">
        <v>13869.77</v>
      </c>
      <c r="G288" s="585">
        <v>15424.63</v>
      </c>
      <c r="H288" s="585">
        <v>14536.74</v>
      </c>
      <c r="I288" s="432">
        <v>15830.71</v>
      </c>
      <c r="J288" s="738">
        <v>10380.58</v>
      </c>
      <c r="P288" s="738"/>
    </row>
    <row r="289" spans="1:16">
      <c r="A289" s="585" t="s">
        <v>1042</v>
      </c>
      <c r="B289" s="585"/>
      <c r="C289" s="585">
        <v>0.09</v>
      </c>
      <c r="D289" s="585">
        <v>0.51</v>
      </c>
      <c r="E289" s="585">
        <v>10581.3</v>
      </c>
      <c r="F289" s="585">
        <v>11977.42</v>
      </c>
      <c r="G289" s="585">
        <v>13102.97</v>
      </c>
      <c r="H289" s="585">
        <v>11867.33</v>
      </c>
      <c r="I289" s="432">
        <v>11671.49</v>
      </c>
      <c r="J289" s="738">
        <v>9640.64</v>
      </c>
      <c r="P289" s="738"/>
    </row>
    <row r="290" spans="1:16">
      <c r="A290" s="585" t="s">
        <v>1043</v>
      </c>
      <c r="B290" s="585"/>
      <c r="C290" s="585">
        <v>4875.09</v>
      </c>
      <c r="D290" s="585">
        <v>16989.03</v>
      </c>
      <c r="E290" s="585">
        <v>18339.39</v>
      </c>
      <c r="F290" s="585">
        <v>17797.310000000001</v>
      </c>
      <c r="G290" s="585">
        <v>18156.189999999999</v>
      </c>
      <c r="H290" s="585">
        <v>16280.23</v>
      </c>
      <c r="I290" s="432">
        <v>15411.53</v>
      </c>
      <c r="J290" s="738">
        <v>8958.8700000000008</v>
      </c>
      <c r="P290" s="738"/>
    </row>
    <row r="291" spans="1:16">
      <c r="A291" s="585" t="s">
        <v>1044</v>
      </c>
      <c r="B291" s="585"/>
      <c r="C291" s="585">
        <v>5040.07</v>
      </c>
      <c r="D291" s="585">
        <v>19385.14</v>
      </c>
      <c r="E291" s="585">
        <v>20424.080000000002</v>
      </c>
      <c r="F291" s="585">
        <v>17889.45</v>
      </c>
      <c r="G291" s="585">
        <v>17185.310000000001</v>
      </c>
      <c r="H291" s="585">
        <v>15227.02</v>
      </c>
      <c r="I291" s="432">
        <v>15791.1</v>
      </c>
      <c r="J291" s="738">
        <v>13785.85</v>
      </c>
      <c r="P291" s="738"/>
    </row>
    <row r="292" spans="1:16">
      <c r="A292" s="585" t="s">
        <v>1045</v>
      </c>
      <c r="B292" s="585"/>
      <c r="C292" s="585"/>
      <c r="D292" s="585">
        <v>7002.28</v>
      </c>
      <c r="E292" s="585">
        <v>11706.59</v>
      </c>
      <c r="F292" s="585">
        <v>10805.84</v>
      </c>
      <c r="G292" s="585">
        <v>11712.15</v>
      </c>
      <c r="H292" s="585">
        <v>10355.67</v>
      </c>
      <c r="I292" s="432">
        <v>9284.44</v>
      </c>
      <c r="J292" s="738">
        <v>5917.72</v>
      </c>
      <c r="P292" s="738"/>
    </row>
    <row r="293" spans="1:16">
      <c r="A293" s="585" t="s">
        <v>1046</v>
      </c>
      <c r="B293" s="585"/>
      <c r="C293" s="585">
        <v>2187.0100000000002</v>
      </c>
      <c r="D293" s="585">
        <v>9547.1200000000008</v>
      </c>
      <c r="E293" s="585">
        <v>12315.52</v>
      </c>
      <c r="F293" s="585">
        <v>16509.34</v>
      </c>
      <c r="G293" s="585">
        <v>19183.689999999999</v>
      </c>
      <c r="H293" s="585">
        <v>18415.189999999999</v>
      </c>
      <c r="I293" s="432">
        <v>21096.27</v>
      </c>
      <c r="J293" s="738">
        <v>21593.77</v>
      </c>
      <c r="P293" s="738"/>
    </row>
    <row r="294" spans="1:16">
      <c r="A294" s="585" t="s">
        <v>1047</v>
      </c>
      <c r="B294" s="585"/>
      <c r="C294" s="585"/>
      <c r="D294" s="585">
        <v>10525.51</v>
      </c>
      <c r="E294" s="585">
        <v>21102.75</v>
      </c>
      <c r="F294" s="585">
        <v>20309.72</v>
      </c>
      <c r="G294" s="585">
        <v>17822.16</v>
      </c>
      <c r="H294" s="585">
        <v>19164.060000000001</v>
      </c>
      <c r="I294" s="432">
        <v>22430.14</v>
      </c>
      <c r="J294" s="738">
        <v>21884.080000000002</v>
      </c>
      <c r="P294" s="738"/>
    </row>
    <row r="295" spans="1:16">
      <c r="A295" s="585" t="s">
        <v>1048</v>
      </c>
      <c r="B295" s="585"/>
      <c r="C295" s="585"/>
      <c r="D295" s="585">
        <v>7295.08</v>
      </c>
      <c r="E295" s="585">
        <v>13238.05</v>
      </c>
      <c r="F295" s="585">
        <v>12243.56</v>
      </c>
      <c r="G295" s="585">
        <v>13903.19</v>
      </c>
      <c r="H295" s="585">
        <v>13409.01</v>
      </c>
      <c r="I295" s="432">
        <v>13778.97</v>
      </c>
      <c r="J295" s="738">
        <v>13221.66</v>
      </c>
      <c r="P295" s="738"/>
    </row>
    <row r="296" spans="1:16">
      <c r="A296" s="585" t="s">
        <v>1049</v>
      </c>
      <c r="B296" s="585"/>
      <c r="C296" s="585"/>
      <c r="D296" s="585">
        <v>16022.05</v>
      </c>
      <c r="E296" s="585">
        <v>23102.85</v>
      </c>
      <c r="F296" s="585">
        <v>22980.02</v>
      </c>
      <c r="G296" s="585">
        <v>23679.21</v>
      </c>
      <c r="H296" s="585">
        <v>24967.040000000001</v>
      </c>
      <c r="I296" s="432">
        <v>25610.65</v>
      </c>
      <c r="J296" s="738">
        <v>22495.9</v>
      </c>
      <c r="P296" s="738"/>
    </row>
    <row r="297" spans="1:16">
      <c r="A297" s="585" t="s">
        <v>1050</v>
      </c>
      <c r="B297" s="585"/>
      <c r="C297" s="585">
        <v>5056.8</v>
      </c>
      <c r="D297" s="585">
        <v>13670.16</v>
      </c>
      <c r="E297" s="585">
        <v>12405.85</v>
      </c>
      <c r="F297" s="585">
        <v>14919.69</v>
      </c>
      <c r="G297" s="585">
        <v>14156.67</v>
      </c>
      <c r="H297" s="585">
        <v>12502.93</v>
      </c>
      <c r="I297" s="432">
        <v>14702.25</v>
      </c>
      <c r="J297" s="738">
        <v>9615.57</v>
      </c>
      <c r="P297" s="738"/>
    </row>
    <row r="298" spans="1:16">
      <c r="A298" s="585" t="s">
        <v>1051</v>
      </c>
      <c r="B298" s="585"/>
      <c r="C298" s="585">
        <v>2075.37</v>
      </c>
      <c r="D298" s="585">
        <v>6795.05</v>
      </c>
      <c r="E298" s="585">
        <v>6998.89</v>
      </c>
      <c r="F298" s="585">
        <v>6967.81</v>
      </c>
      <c r="G298" s="585">
        <v>6270.74</v>
      </c>
      <c r="H298" s="585">
        <v>4879.5600000000004</v>
      </c>
      <c r="I298" s="432">
        <v>5199.9399999999996</v>
      </c>
      <c r="J298" s="738">
        <v>7685.75</v>
      </c>
      <c r="P298" s="738"/>
    </row>
    <row r="299" spans="1:16">
      <c r="A299" s="585" t="s">
        <v>1052</v>
      </c>
      <c r="B299" s="585"/>
      <c r="C299" s="585">
        <v>1630.06</v>
      </c>
      <c r="D299" s="585">
        <v>7781.55</v>
      </c>
      <c r="E299" s="585">
        <v>6514.23</v>
      </c>
      <c r="F299" s="585">
        <v>9225.09</v>
      </c>
      <c r="G299" s="585">
        <v>8898.07</v>
      </c>
      <c r="H299" s="585">
        <v>8941.27</v>
      </c>
      <c r="I299" s="432">
        <v>7451.04</v>
      </c>
      <c r="J299" s="738">
        <v>8243.4</v>
      </c>
      <c r="P299" s="738"/>
    </row>
    <row r="300" spans="1:16">
      <c r="A300" s="585" t="s">
        <v>1053</v>
      </c>
      <c r="B300" s="585"/>
      <c r="C300" s="585"/>
      <c r="D300" s="585"/>
      <c r="E300" s="585">
        <v>4797.29</v>
      </c>
      <c r="F300" s="585">
        <v>9421.9599999999991</v>
      </c>
      <c r="G300" s="585">
        <v>10137.82</v>
      </c>
      <c r="H300" s="585">
        <v>11057.23</v>
      </c>
      <c r="I300" s="432">
        <v>6799.05</v>
      </c>
      <c r="J300" s="738">
        <v>6960.13</v>
      </c>
      <c r="P300" s="738"/>
    </row>
    <row r="301" spans="1:16">
      <c r="A301" s="585" t="s">
        <v>1054</v>
      </c>
      <c r="B301" s="585"/>
      <c r="C301" s="585"/>
      <c r="D301" s="585">
        <v>2385.0300000000002</v>
      </c>
      <c r="E301" s="585">
        <v>7479.09</v>
      </c>
      <c r="F301" s="585">
        <v>8010.49</v>
      </c>
      <c r="G301" s="585">
        <v>7087.53</v>
      </c>
      <c r="H301" s="585">
        <v>1425.52</v>
      </c>
      <c r="I301" s="432">
        <v>5227.1899999999996</v>
      </c>
      <c r="J301" s="738">
        <v>1330</v>
      </c>
      <c r="P301" s="738"/>
    </row>
    <row r="302" spans="1:16">
      <c r="A302" s="585" t="s">
        <v>1808</v>
      </c>
      <c r="B302" s="585"/>
      <c r="C302" s="585">
        <v>3840.64</v>
      </c>
      <c r="D302" s="585">
        <v>15061.83</v>
      </c>
      <c r="E302" s="585">
        <v>15653.85</v>
      </c>
      <c r="F302" s="585">
        <v>13790</v>
      </c>
      <c r="G302" s="585">
        <v>14652.27</v>
      </c>
      <c r="H302" s="585">
        <v>12539.6</v>
      </c>
      <c r="I302" s="432">
        <v>12805.13</v>
      </c>
      <c r="J302" s="738">
        <v>8716.4599999999991</v>
      </c>
      <c r="P302" s="738"/>
    </row>
    <row r="303" spans="1:16">
      <c r="A303" s="585" t="s">
        <v>1809</v>
      </c>
      <c r="B303" s="585"/>
      <c r="C303" s="585">
        <v>15914.31</v>
      </c>
      <c r="D303" s="585">
        <v>55177.78</v>
      </c>
      <c r="E303" s="585">
        <v>52257.68</v>
      </c>
      <c r="F303" s="585">
        <v>47524.81</v>
      </c>
      <c r="G303" s="585">
        <v>46233.68</v>
      </c>
      <c r="H303" s="585">
        <v>44252.800000000003</v>
      </c>
      <c r="I303" s="432">
        <v>43308.37</v>
      </c>
      <c r="J303" s="738">
        <v>41096.42</v>
      </c>
      <c r="P303" s="738"/>
    </row>
    <row r="304" spans="1:16">
      <c r="A304" s="585" t="s">
        <v>1810</v>
      </c>
      <c r="B304" s="585"/>
      <c r="C304" s="585">
        <v>4408.3</v>
      </c>
      <c r="D304" s="585">
        <v>17767.18</v>
      </c>
      <c r="E304" s="585">
        <v>17443.86</v>
      </c>
      <c r="F304" s="585">
        <v>15609.32</v>
      </c>
      <c r="G304" s="585">
        <v>14869.53</v>
      </c>
      <c r="H304" s="585">
        <v>14649.86</v>
      </c>
      <c r="I304" s="432">
        <v>16174.32</v>
      </c>
      <c r="J304" s="738">
        <v>15011.77</v>
      </c>
      <c r="P304" s="738"/>
    </row>
    <row r="305" spans="1:17">
      <c r="A305" s="585" t="s">
        <v>1811</v>
      </c>
      <c r="B305" s="585"/>
      <c r="C305" s="585">
        <v>6088.52</v>
      </c>
      <c r="D305" s="585">
        <v>22959.25</v>
      </c>
      <c r="E305" s="585">
        <v>22429.599999999999</v>
      </c>
      <c r="F305" s="585">
        <v>11551.04</v>
      </c>
      <c r="G305" s="585">
        <v>10257.18</v>
      </c>
      <c r="H305" s="585">
        <v>10261.35</v>
      </c>
      <c r="I305" s="432">
        <v>10426.75</v>
      </c>
      <c r="J305" s="738">
        <v>10357.84</v>
      </c>
      <c r="P305" s="738"/>
    </row>
    <row r="306" spans="1:17">
      <c r="A306" s="585" t="s">
        <v>1812</v>
      </c>
      <c r="B306" s="585"/>
      <c r="C306" s="585">
        <v>12626.53</v>
      </c>
      <c r="D306" s="585">
        <v>36182.89</v>
      </c>
      <c r="E306" s="585">
        <v>34065.019999999997</v>
      </c>
      <c r="F306" s="585">
        <v>30756.44</v>
      </c>
      <c r="G306" s="585">
        <v>26382.12</v>
      </c>
      <c r="H306" s="585">
        <v>19547.12</v>
      </c>
      <c r="I306" s="432">
        <v>17861.59</v>
      </c>
      <c r="J306" s="738">
        <v>18211.43</v>
      </c>
      <c r="P306" s="738"/>
    </row>
    <row r="307" spans="1:17">
      <c r="A307" s="1131" t="s">
        <v>1813</v>
      </c>
      <c r="B307" s="1131"/>
      <c r="C307" s="1131"/>
      <c r="D307" s="1131"/>
      <c r="E307" s="1131"/>
      <c r="F307" s="1131">
        <v>900</v>
      </c>
      <c r="G307" s="1131">
        <v>900</v>
      </c>
      <c r="H307" s="1131">
        <v>900</v>
      </c>
      <c r="I307" s="1132">
        <v>900</v>
      </c>
      <c r="J307" s="1133">
        <v>450</v>
      </c>
    </row>
    <row r="308" spans="1:17" s="432" customFormat="1">
      <c r="A308" s="1131" t="s">
        <v>1814</v>
      </c>
      <c r="B308" s="1131"/>
      <c r="C308" s="1131"/>
      <c r="D308" s="1131"/>
      <c r="E308" s="1131"/>
      <c r="F308" s="1131">
        <v>285</v>
      </c>
      <c r="G308" s="1131">
        <v>285</v>
      </c>
      <c r="H308" s="1131">
        <v>285</v>
      </c>
      <c r="I308" s="1133">
        <v>284</v>
      </c>
      <c r="J308" s="1133">
        <v>142</v>
      </c>
      <c r="K308" s="738"/>
      <c r="O308" s="738"/>
      <c r="P308"/>
    </row>
    <row r="309" spans="1:17">
      <c r="A309" s="1131" t="s">
        <v>1815</v>
      </c>
      <c r="B309" s="1131"/>
      <c r="C309" s="1131"/>
      <c r="D309" s="1131"/>
      <c r="E309" s="1131"/>
      <c r="F309" s="1131">
        <v>1863</v>
      </c>
      <c r="G309" s="1131">
        <v>1857.92</v>
      </c>
      <c r="H309" s="1131">
        <v>1863</v>
      </c>
      <c r="I309" s="1132">
        <v>1863</v>
      </c>
      <c r="J309" s="1133">
        <v>931.5</v>
      </c>
    </row>
    <row r="310" spans="1:17">
      <c r="A310" s="1131" t="s">
        <v>1816</v>
      </c>
      <c r="B310" s="1131"/>
      <c r="C310" s="1131"/>
      <c r="D310" s="1131"/>
      <c r="E310" s="1131"/>
      <c r="F310" s="1131">
        <v>1753</v>
      </c>
      <c r="G310" s="1131">
        <v>1748.22</v>
      </c>
      <c r="H310" s="1131">
        <v>1753</v>
      </c>
      <c r="I310" s="1132">
        <v>1752</v>
      </c>
      <c r="J310" s="1133">
        <v>876</v>
      </c>
    </row>
    <row r="311" spans="1:17">
      <c r="A311" s="1131" t="s">
        <v>1817</v>
      </c>
      <c r="B311" s="1131"/>
      <c r="C311" s="1131"/>
      <c r="D311" s="1131"/>
      <c r="E311" s="1131"/>
      <c r="F311" s="1131">
        <v>0</v>
      </c>
      <c r="G311" s="1131">
        <v>0</v>
      </c>
      <c r="H311" s="1131">
        <v>0</v>
      </c>
      <c r="I311" s="1133">
        <v>0</v>
      </c>
      <c r="J311" s="1133">
        <v>0</v>
      </c>
    </row>
    <row r="312" spans="1:17">
      <c r="A312" s="1131" t="s">
        <v>1818</v>
      </c>
      <c r="B312" s="1131"/>
      <c r="C312" s="1131"/>
      <c r="D312" s="1131"/>
      <c r="E312" s="1131"/>
      <c r="F312" s="1131">
        <v>876</v>
      </c>
      <c r="G312" s="1131">
        <v>873.61</v>
      </c>
      <c r="H312" s="1131">
        <v>876</v>
      </c>
      <c r="I312" s="1132">
        <v>876</v>
      </c>
      <c r="J312" s="1133">
        <v>438</v>
      </c>
    </row>
    <row r="313" spans="1:17">
      <c r="A313" s="1131" t="s">
        <v>1819</v>
      </c>
      <c r="B313" s="1131"/>
      <c r="C313" s="1131"/>
      <c r="D313" s="1131"/>
      <c r="E313" s="1131">
        <v>3285.34</v>
      </c>
      <c r="F313" s="1131">
        <v>2932.63</v>
      </c>
      <c r="G313" s="1131">
        <v>3566.2</v>
      </c>
      <c r="H313" s="1131">
        <v>0</v>
      </c>
      <c r="I313" s="1133">
        <v>11</v>
      </c>
      <c r="J313" s="1133">
        <v>6586.69</v>
      </c>
      <c r="L313" s="432"/>
    </row>
    <row r="314" spans="1:17">
      <c r="A314" s="1131" t="s">
        <v>1820</v>
      </c>
      <c r="B314" s="1131"/>
      <c r="C314" s="1131"/>
      <c r="D314" s="1131"/>
      <c r="E314" s="1131"/>
      <c r="F314" s="1131">
        <v>2499</v>
      </c>
      <c r="G314" s="1131">
        <v>1917</v>
      </c>
      <c r="H314" s="1131">
        <v>2492.17</v>
      </c>
      <c r="I314" s="1132">
        <v>2500</v>
      </c>
      <c r="J314" s="1133">
        <v>1250</v>
      </c>
      <c r="Q314" s="738"/>
    </row>
    <row r="315" spans="1:17">
      <c r="A315" s="1131" t="s">
        <v>1821</v>
      </c>
      <c r="B315" s="1131"/>
      <c r="C315" s="1131"/>
      <c r="D315" s="1131"/>
      <c r="E315" s="1131"/>
      <c r="F315" s="1131"/>
      <c r="G315" s="1131">
        <v>0</v>
      </c>
      <c r="H315" s="1131">
        <v>0</v>
      </c>
      <c r="I315" s="1133">
        <v>0</v>
      </c>
      <c r="J315" s="1131">
        <v>0</v>
      </c>
      <c r="K315" s="585"/>
    </row>
    <row r="316" spans="1:17">
      <c r="A316" s="1131" t="s">
        <v>1822</v>
      </c>
      <c r="B316" s="1131"/>
      <c r="C316" s="1131"/>
      <c r="D316" s="1131"/>
      <c r="E316" s="1131"/>
      <c r="F316" s="1131">
        <v>2100</v>
      </c>
      <c r="G316" s="1131">
        <v>2101</v>
      </c>
      <c r="H316" s="1131">
        <v>2094.2600000000002</v>
      </c>
      <c r="I316" s="1132">
        <v>2100</v>
      </c>
      <c r="J316" s="1133">
        <v>1050</v>
      </c>
      <c r="L316" s="432"/>
    </row>
    <row r="317" spans="1:17">
      <c r="A317" s="1131" t="s">
        <v>1823</v>
      </c>
      <c r="B317" s="1131"/>
      <c r="C317" s="1131"/>
      <c r="D317" s="1131"/>
      <c r="E317" s="1131"/>
      <c r="F317" s="1131">
        <v>317</v>
      </c>
      <c r="G317" s="1131">
        <v>244</v>
      </c>
      <c r="H317" s="1131">
        <v>316.13</v>
      </c>
      <c r="I317" s="1133">
        <v>318</v>
      </c>
      <c r="J317" s="1133">
        <v>159</v>
      </c>
      <c r="L317" s="432"/>
    </row>
    <row r="318" spans="1:17">
      <c r="A318" s="1131" t="s">
        <v>1824</v>
      </c>
      <c r="B318" s="1131"/>
      <c r="C318" s="1131"/>
      <c r="D318" s="1131"/>
      <c r="E318" s="1131"/>
      <c r="F318" s="1131">
        <v>329</v>
      </c>
      <c r="G318" s="1131">
        <v>302</v>
      </c>
      <c r="H318" s="1131">
        <v>328.1</v>
      </c>
      <c r="I318" s="1133">
        <v>328</v>
      </c>
      <c r="J318" s="1133">
        <v>164</v>
      </c>
      <c r="L318" s="6"/>
      <c r="M318" s="6"/>
    </row>
    <row r="319" spans="1:17">
      <c r="A319" s="1131" t="s">
        <v>1825</v>
      </c>
      <c r="B319" s="1131"/>
      <c r="C319" s="1131"/>
      <c r="D319" s="1131"/>
      <c r="E319" s="1131"/>
      <c r="F319" s="1131">
        <v>329</v>
      </c>
      <c r="G319" s="1131">
        <v>302</v>
      </c>
      <c r="H319" s="1131">
        <v>328.1</v>
      </c>
      <c r="I319" s="1133">
        <v>328</v>
      </c>
      <c r="J319" s="1133">
        <v>164</v>
      </c>
      <c r="L319" s="6"/>
      <c r="M319" s="6"/>
    </row>
    <row r="320" spans="1:17">
      <c r="A320" s="1131" t="s">
        <v>1826</v>
      </c>
      <c r="B320" s="1131"/>
      <c r="C320" s="1131"/>
      <c r="D320" s="1131"/>
      <c r="E320" s="1131"/>
      <c r="F320" s="1131">
        <v>301</v>
      </c>
      <c r="G320" s="1131">
        <v>301</v>
      </c>
      <c r="H320" s="1131">
        <v>300.18</v>
      </c>
      <c r="I320" s="1132">
        <v>300</v>
      </c>
      <c r="J320" s="1133">
        <v>150</v>
      </c>
    </row>
    <row r="321" spans="1:14">
      <c r="A321" s="1131" t="s">
        <v>1827</v>
      </c>
      <c r="B321" s="1131"/>
      <c r="C321" s="1131"/>
      <c r="D321" s="1131"/>
      <c r="E321" s="1131"/>
      <c r="F321" s="1131">
        <v>329</v>
      </c>
      <c r="G321" s="1131">
        <v>329</v>
      </c>
      <c r="H321" s="1131">
        <v>329</v>
      </c>
      <c r="I321" s="1133"/>
      <c r="J321" s="1131">
        <v>0</v>
      </c>
    </row>
    <row r="322" spans="1:14">
      <c r="A322" s="1131" t="s">
        <v>1828</v>
      </c>
      <c r="B322" s="1131"/>
      <c r="C322" s="1131"/>
      <c r="D322" s="1131"/>
      <c r="E322" s="1131"/>
      <c r="F322" s="1131">
        <v>333</v>
      </c>
      <c r="G322" s="1131">
        <v>333</v>
      </c>
      <c r="H322" s="1131">
        <v>333</v>
      </c>
      <c r="I322" s="1132">
        <v>333</v>
      </c>
      <c r="J322" s="1133">
        <v>166.5</v>
      </c>
    </row>
    <row r="323" spans="1:14">
      <c r="A323" s="1131" t="s">
        <v>1829</v>
      </c>
      <c r="B323" s="1131"/>
      <c r="C323" s="1131"/>
      <c r="D323" s="1131"/>
      <c r="E323" s="1131"/>
      <c r="F323" s="1131">
        <v>334</v>
      </c>
      <c r="G323" s="1131">
        <v>166.73</v>
      </c>
      <c r="H323" s="1131">
        <v>166.27</v>
      </c>
      <c r="I323" s="1132">
        <v>333</v>
      </c>
      <c r="J323" s="1133">
        <v>166.5</v>
      </c>
    </row>
    <row r="324" spans="1:14">
      <c r="A324" s="1131" t="s">
        <v>1830</v>
      </c>
      <c r="B324" s="1131"/>
      <c r="C324" s="1131"/>
      <c r="D324" s="1131"/>
      <c r="E324" s="1131"/>
      <c r="F324" s="1131">
        <v>4641</v>
      </c>
      <c r="G324" s="1131">
        <v>1322.31</v>
      </c>
      <c r="H324" s="1131">
        <v>1318.69</v>
      </c>
      <c r="I324" s="1133">
        <v>2641</v>
      </c>
      <c r="J324" s="1133">
        <v>1320.5</v>
      </c>
    </row>
    <row r="325" spans="1:14">
      <c r="A325" s="1131" t="s">
        <v>1831</v>
      </c>
      <c r="B325" s="1131"/>
      <c r="C325" s="1131"/>
      <c r="D325" s="1131"/>
      <c r="E325" s="1131"/>
      <c r="F325" s="1131">
        <v>136</v>
      </c>
      <c r="G325" s="1131">
        <v>68.09</v>
      </c>
      <c r="H325" s="1131">
        <v>67.91</v>
      </c>
      <c r="I325" s="1132">
        <v>163</v>
      </c>
      <c r="J325" s="1133">
        <v>81.5</v>
      </c>
    </row>
    <row r="326" spans="1:14">
      <c r="A326" s="1131" t="s">
        <v>1832</v>
      </c>
      <c r="B326" s="1131"/>
      <c r="C326" s="1131"/>
      <c r="D326" s="1131"/>
      <c r="E326" s="1131">
        <v>7208.75</v>
      </c>
      <c r="F326" s="1131">
        <v>7283.93</v>
      </c>
      <c r="G326" s="1131">
        <v>853.14</v>
      </c>
      <c r="H326" s="1131">
        <v>0</v>
      </c>
      <c r="I326" s="1133">
        <v>886</v>
      </c>
      <c r="J326" s="1133">
        <v>443</v>
      </c>
    </row>
    <row r="327" spans="1:14">
      <c r="A327" s="1131" t="s">
        <v>1833</v>
      </c>
      <c r="B327" s="1131"/>
      <c r="C327" s="1131"/>
      <c r="D327" s="1131"/>
      <c r="E327" s="1131"/>
      <c r="F327" s="1131">
        <v>1753</v>
      </c>
      <c r="G327" s="1131">
        <v>877.7</v>
      </c>
      <c r="H327" s="1131">
        <v>875.3</v>
      </c>
      <c r="I327" s="1132">
        <v>1752</v>
      </c>
      <c r="J327" s="1133">
        <v>876</v>
      </c>
    </row>
    <row r="328" spans="1:14">
      <c r="A328" s="1131" t="s">
        <v>1834</v>
      </c>
      <c r="B328" s="1131"/>
      <c r="C328" s="1131"/>
      <c r="D328" s="1131"/>
      <c r="E328" s="1131"/>
      <c r="F328" s="1131">
        <v>1753</v>
      </c>
      <c r="G328" s="1131">
        <v>877.7</v>
      </c>
      <c r="H328" s="1131">
        <v>875.3</v>
      </c>
      <c r="I328" s="1132">
        <v>1752</v>
      </c>
      <c r="J328" s="1133">
        <v>876</v>
      </c>
    </row>
    <row r="329" spans="1:14">
      <c r="A329" s="1131" t="s">
        <v>1835</v>
      </c>
      <c r="B329" s="1131"/>
      <c r="C329" s="1131"/>
      <c r="D329" s="1131"/>
      <c r="E329" s="1131"/>
      <c r="F329" s="1131">
        <v>1753</v>
      </c>
      <c r="G329" s="1131">
        <v>877.7</v>
      </c>
      <c r="H329" s="1131">
        <v>875.3</v>
      </c>
      <c r="I329" s="1132">
        <v>1752</v>
      </c>
      <c r="J329" s="1133">
        <v>876</v>
      </c>
    </row>
    <row r="330" spans="1:14">
      <c r="A330" s="1131" t="s">
        <v>1836</v>
      </c>
      <c r="B330" s="1131"/>
      <c r="C330" s="1131"/>
      <c r="D330" s="1131"/>
      <c r="E330" s="1131"/>
      <c r="F330" s="1131">
        <v>1753</v>
      </c>
      <c r="G330" s="1131">
        <v>877.7</v>
      </c>
      <c r="H330" s="1131">
        <v>875.3</v>
      </c>
      <c r="I330" s="1132">
        <v>1752</v>
      </c>
      <c r="J330" s="1133">
        <v>876</v>
      </c>
    </row>
    <row r="331" spans="1:14" ht="15" thickBot="1">
      <c r="A331" s="597" t="s">
        <v>1931</v>
      </c>
      <c r="B331" s="598">
        <f t="shared" ref="B331:J331" si="0">SUM(B2:B330)</f>
        <v>0</v>
      </c>
      <c r="C331" s="598">
        <f t="shared" si="0"/>
        <v>1097780.7599999998</v>
      </c>
      <c r="D331" s="598">
        <f t="shared" si="0"/>
        <v>4202608.3299999982</v>
      </c>
      <c r="E331" s="598">
        <f t="shared" si="0"/>
        <v>4635808.849999995</v>
      </c>
      <c r="F331" s="598">
        <f t="shared" si="0"/>
        <v>4256781.8400000036</v>
      </c>
      <c r="G331" s="598">
        <f t="shared" si="0"/>
        <v>4194294.12</v>
      </c>
      <c r="H331" s="598">
        <f t="shared" si="0"/>
        <v>4079117.629999999</v>
      </c>
      <c r="I331" s="598">
        <f t="shared" si="0"/>
        <v>3993794.2000000016</v>
      </c>
      <c r="J331" s="598">
        <f t="shared" si="0"/>
        <v>3499379.5100000002</v>
      </c>
      <c r="K331" s="887"/>
    </row>
    <row r="332" spans="1:14" s="738" customFormat="1" ht="15" thickTop="1">
      <c r="A332" s="886"/>
      <c r="B332" s="887"/>
      <c r="C332" s="887"/>
      <c r="D332" s="887"/>
      <c r="E332" s="887"/>
      <c r="F332" s="887"/>
      <c r="G332" s="887"/>
      <c r="H332" s="887"/>
      <c r="I332" s="887"/>
      <c r="J332" s="887"/>
      <c r="K332" s="887"/>
    </row>
    <row r="333" spans="1:14">
      <c r="A333" s="888" t="s">
        <v>680</v>
      </c>
      <c r="B333" s="889" t="s">
        <v>1837</v>
      </c>
      <c r="C333" s="889" t="s">
        <v>1838</v>
      </c>
      <c r="D333" s="889" t="s">
        <v>1839</v>
      </c>
      <c r="E333" s="889" t="s">
        <v>1840</v>
      </c>
      <c r="F333" s="889" t="s">
        <v>1841</v>
      </c>
      <c r="G333" s="889" t="s">
        <v>1842</v>
      </c>
      <c r="H333" s="889" t="s">
        <v>1843</v>
      </c>
      <c r="I333" s="889" t="s">
        <v>2049</v>
      </c>
      <c r="J333" s="890">
        <v>2015</v>
      </c>
      <c r="K333" s="890"/>
    </row>
    <row r="334" spans="1:14">
      <c r="A334" s="584" t="s">
        <v>1844</v>
      </c>
      <c r="B334" s="584"/>
      <c r="C334" s="584">
        <v>17524.91</v>
      </c>
      <c r="D334" s="584">
        <v>16991.8</v>
      </c>
      <c r="E334" s="584">
        <v>16620.79</v>
      </c>
      <c r="F334" s="584">
        <v>17489.62</v>
      </c>
      <c r="G334" s="584">
        <v>17540.02</v>
      </c>
      <c r="H334" s="584">
        <v>17833.36</v>
      </c>
      <c r="I334" s="432">
        <v>18111.23</v>
      </c>
      <c r="J334" s="738">
        <v>18385.689999999999</v>
      </c>
      <c r="N334" s="738"/>
    </row>
    <row r="335" spans="1:14">
      <c r="A335" s="584" t="s">
        <v>1845</v>
      </c>
      <c r="B335" s="584"/>
      <c r="C335" s="584">
        <v>26779.93</v>
      </c>
      <c r="D335" s="584">
        <v>26506.400000000001</v>
      </c>
      <c r="E335" s="584">
        <v>24420.94</v>
      </c>
      <c r="F335" s="584">
        <v>19389.849999999999</v>
      </c>
      <c r="G335" s="584">
        <v>18132.580000000002</v>
      </c>
      <c r="H335" s="584">
        <v>18127.68</v>
      </c>
      <c r="I335" s="432">
        <v>18222.36</v>
      </c>
      <c r="J335" s="738">
        <v>17802.29</v>
      </c>
      <c r="N335" s="738"/>
    </row>
    <row r="336" spans="1:14">
      <c r="A336" s="584" t="s">
        <v>1846</v>
      </c>
      <c r="B336" s="584"/>
      <c r="C336" s="584">
        <v>20014.09</v>
      </c>
      <c r="D336" s="584">
        <v>28281.54</v>
      </c>
      <c r="E336" s="584">
        <v>27138.92</v>
      </c>
      <c r="F336" s="584">
        <v>28239.41</v>
      </c>
      <c r="G336" s="584">
        <v>28606.66</v>
      </c>
      <c r="H336" s="584">
        <v>28861.63</v>
      </c>
      <c r="I336" s="432">
        <v>29068.33</v>
      </c>
      <c r="J336" s="738">
        <v>28098.81</v>
      </c>
      <c r="N336" s="738"/>
    </row>
    <row r="337" spans="1:14">
      <c r="A337" s="584" t="s">
        <v>1847</v>
      </c>
      <c r="B337" s="584"/>
      <c r="C337" s="584">
        <v>1588.8</v>
      </c>
      <c r="D337" s="584">
        <v>3016.99</v>
      </c>
      <c r="E337" s="584">
        <v>3031.2</v>
      </c>
      <c r="F337" s="584">
        <v>3154.63</v>
      </c>
      <c r="G337" s="584">
        <v>2689.17</v>
      </c>
      <c r="H337" s="584">
        <v>2757.34</v>
      </c>
      <c r="I337" s="432">
        <v>2646.42</v>
      </c>
      <c r="J337" s="738">
        <v>2557.44</v>
      </c>
      <c r="N337" s="738"/>
    </row>
    <row r="338" spans="1:14">
      <c r="A338" s="584" t="s">
        <v>1848</v>
      </c>
      <c r="B338" s="584"/>
      <c r="C338" s="584">
        <v>3352.12</v>
      </c>
      <c r="D338" s="584">
        <v>9062</v>
      </c>
      <c r="E338" s="584">
        <v>8058.23</v>
      </c>
      <c r="F338" s="584">
        <v>8348.74</v>
      </c>
      <c r="G338" s="584">
        <v>8077.09</v>
      </c>
      <c r="H338" s="584">
        <v>7776.13</v>
      </c>
      <c r="I338" s="432">
        <v>7812.39</v>
      </c>
      <c r="J338" s="738">
        <v>7675.47</v>
      </c>
      <c r="N338" s="738"/>
    </row>
    <row r="339" spans="1:14">
      <c r="A339" s="584" t="s">
        <v>1849</v>
      </c>
      <c r="B339" s="584"/>
      <c r="C339" s="584">
        <v>2010.19</v>
      </c>
      <c r="D339" s="584">
        <v>2014.93</v>
      </c>
      <c r="E339" s="584">
        <v>2084.35</v>
      </c>
      <c r="F339" s="584">
        <v>2050.77</v>
      </c>
      <c r="G339" s="584">
        <v>1989.92</v>
      </c>
      <c r="H339" s="584">
        <v>1992.85</v>
      </c>
      <c r="I339" s="432">
        <v>1975.74</v>
      </c>
      <c r="J339" s="738">
        <v>1966.97</v>
      </c>
      <c r="N339" s="738"/>
    </row>
    <row r="340" spans="1:14">
      <c r="A340" s="584" t="s">
        <v>1850</v>
      </c>
      <c r="B340" s="584"/>
      <c r="C340" s="584">
        <v>4208.66</v>
      </c>
      <c r="D340" s="584">
        <v>6916.17</v>
      </c>
      <c r="E340" s="584">
        <v>6759</v>
      </c>
      <c r="F340" s="584">
        <v>7070.39</v>
      </c>
      <c r="G340" s="584">
        <v>7064.21</v>
      </c>
      <c r="H340" s="584">
        <v>7040.42</v>
      </c>
      <c r="I340" s="432">
        <v>7095</v>
      </c>
      <c r="J340" s="738">
        <v>7134.3</v>
      </c>
      <c r="N340" s="738"/>
    </row>
    <row r="341" spans="1:14">
      <c r="A341" s="584" t="s">
        <v>1851</v>
      </c>
      <c r="B341" s="584"/>
      <c r="C341" s="584">
        <v>5467.21</v>
      </c>
      <c r="D341" s="584">
        <v>6421.76</v>
      </c>
      <c r="E341" s="584">
        <v>5725</v>
      </c>
      <c r="F341" s="584">
        <v>5388.34</v>
      </c>
      <c r="G341" s="584">
        <v>5606.51</v>
      </c>
      <c r="H341" s="584">
        <v>5667.72</v>
      </c>
      <c r="I341" s="432">
        <v>5646.71</v>
      </c>
      <c r="J341" s="738">
        <v>5526.59</v>
      </c>
      <c r="N341" s="738"/>
    </row>
    <row r="342" spans="1:14">
      <c r="A342" s="1131" t="s">
        <v>1852</v>
      </c>
      <c r="B342" s="1131"/>
      <c r="C342" s="1131"/>
      <c r="D342" s="1131"/>
      <c r="E342" s="1131"/>
      <c r="F342" s="1131"/>
      <c r="G342" s="1131"/>
      <c r="H342" s="1131"/>
      <c r="I342" s="1133">
        <v>328</v>
      </c>
      <c r="J342" s="564">
        <v>164</v>
      </c>
      <c r="N342" s="738"/>
    </row>
    <row r="343" spans="1:14">
      <c r="A343" s="1131" t="s">
        <v>1853</v>
      </c>
      <c r="B343" s="1131"/>
      <c r="C343" s="1131"/>
      <c r="D343" s="1131"/>
      <c r="E343" s="1131"/>
      <c r="F343" s="1131"/>
      <c r="G343" s="1131"/>
      <c r="H343" s="1131"/>
      <c r="I343" s="1133">
        <v>328</v>
      </c>
      <c r="J343" s="564">
        <v>164</v>
      </c>
      <c r="N343" s="738"/>
    </row>
    <row r="344" spans="1:14">
      <c r="A344" s="1131" t="s">
        <v>1854</v>
      </c>
      <c r="B344" s="1131"/>
      <c r="C344" s="1131"/>
      <c r="D344" s="1131"/>
      <c r="E344" s="1131"/>
      <c r="F344" s="1131"/>
      <c r="G344" s="1131"/>
      <c r="H344" s="1131"/>
      <c r="I344" s="1133">
        <v>328</v>
      </c>
      <c r="J344" s="564">
        <v>164</v>
      </c>
      <c r="N344" s="738"/>
    </row>
    <row r="345" spans="1:14">
      <c r="A345" s="584" t="s">
        <v>1855</v>
      </c>
      <c r="B345" s="584"/>
      <c r="C345" s="584">
        <v>259.24</v>
      </c>
      <c r="D345" s="584">
        <v>3090.81</v>
      </c>
      <c r="E345" s="584">
        <v>3266.26</v>
      </c>
      <c r="F345" s="584">
        <v>3295.18</v>
      </c>
      <c r="G345" s="584">
        <v>3315.16</v>
      </c>
      <c r="H345" s="584">
        <v>3145.16</v>
      </c>
      <c r="I345" s="432">
        <v>3187.29</v>
      </c>
      <c r="J345" s="738">
        <v>3256.76</v>
      </c>
      <c r="N345" s="738"/>
    </row>
    <row r="346" spans="1:14">
      <c r="A346" s="1131" t="s">
        <v>1856</v>
      </c>
      <c r="B346" s="1131"/>
      <c r="C346" s="1131"/>
      <c r="D346" s="1131"/>
      <c r="E346" s="1131"/>
      <c r="F346" s="1131"/>
      <c r="G346" s="1131"/>
      <c r="H346" s="1131"/>
      <c r="I346" s="1133">
        <v>220</v>
      </c>
      <c r="J346" s="1133">
        <v>110</v>
      </c>
      <c r="N346" s="738"/>
    </row>
    <row r="347" spans="1:14">
      <c r="A347" s="1131" t="s">
        <v>1857</v>
      </c>
      <c r="B347" s="1131"/>
      <c r="C347" s="1131"/>
      <c r="D347" s="1131"/>
      <c r="E347" s="1131"/>
      <c r="F347" s="1131"/>
      <c r="G347" s="1131"/>
      <c r="H347" s="1131"/>
      <c r="I347" s="1133">
        <v>220</v>
      </c>
      <c r="J347" s="1133">
        <v>110</v>
      </c>
      <c r="N347" s="738"/>
    </row>
    <row r="348" spans="1:14">
      <c r="A348" s="1131" t="s">
        <v>1858</v>
      </c>
      <c r="B348" s="1131"/>
      <c r="C348" s="1131"/>
      <c r="D348" s="1131"/>
      <c r="E348" s="1131"/>
      <c r="F348" s="1131"/>
      <c r="G348" s="1131"/>
      <c r="H348" s="1131"/>
      <c r="I348" s="1133">
        <v>215</v>
      </c>
      <c r="J348" s="1133">
        <v>107.5</v>
      </c>
      <c r="N348" s="738"/>
    </row>
    <row r="349" spans="1:14">
      <c r="A349" s="1131" t="s">
        <v>1859</v>
      </c>
      <c r="B349" s="1131"/>
      <c r="C349" s="1131"/>
      <c r="D349" s="1131"/>
      <c r="E349" s="1131"/>
      <c r="F349" s="1131"/>
      <c r="G349" s="1131"/>
      <c r="H349" s="1131"/>
      <c r="I349" s="1133">
        <v>220</v>
      </c>
      <c r="J349" s="1133">
        <v>110</v>
      </c>
      <c r="N349" s="738"/>
    </row>
    <row r="350" spans="1:14">
      <c r="A350" s="1131" t="s">
        <v>1860</v>
      </c>
      <c r="B350" s="1131"/>
      <c r="C350" s="1131"/>
      <c r="D350" s="1131"/>
      <c r="E350" s="1131"/>
      <c r="F350" s="1131"/>
      <c r="G350" s="1131"/>
      <c r="H350" s="1131"/>
      <c r="I350" s="1133">
        <v>330</v>
      </c>
      <c r="J350" s="1133">
        <v>165</v>
      </c>
      <c r="N350" s="738"/>
    </row>
    <row r="351" spans="1:14">
      <c r="A351" s="1131" t="s">
        <v>1861</v>
      </c>
      <c r="B351" s="1131"/>
      <c r="C351" s="1131"/>
      <c r="D351" s="1131"/>
      <c r="E351" s="1131"/>
      <c r="F351" s="1131"/>
      <c r="G351" s="1131"/>
      <c r="H351" s="1131"/>
      <c r="I351" s="1133">
        <v>876</v>
      </c>
      <c r="J351" s="1133">
        <v>438</v>
      </c>
      <c r="N351" s="738"/>
    </row>
    <row r="352" spans="1:14">
      <c r="A352" s="1131" t="s">
        <v>1862</v>
      </c>
      <c r="B352" s="1131"/>
      <c r="C352" s="1131"/>
      <c r="D352" s="1131"/>
      <c r="E352" s="1131"/>
      <c r="F352" s="1131"/>
      <c r="G352" s="1131"/>
      <c r="H352" s="1131"/>
      <c r="I352" s="1133">
        <v>876</v>
      </c>
      <c r="J352" s="1133">
        <v>438</v>
      </c>
      <c r="N352" s="738"/>
    </row>
    <row r="353" spans="1:14">
      <c r="A353" s="584" t="s">
        <v>1863</v>
      </c>
      <c r="B353" s="584"/>
      <c r="C353" s="584">
        <v>111.68</v>
      </c>
      <c r="D353" s="584">
        <v>1291.56</v>
      </c>
      <c r="E353" s="584">
        <v>1350.35</v>
      </c>
      <c r="F353" s="584">
        <v>1338.11</v>
      </c>
      <c r="G353" s="584">
        <v>1317.1</v>
      </c>
      <c r="H353" s="584">
        <v>1318.36</v>
      </c>
      <c r="I353" s="432">
        <v>1318.77</v>
      </c>
      <c r="J353" s="738">
        <v>1314.67</v>
      </c>
      <c r="N353" s="738"/>
    </row>
    <row r="354" spans="1:14">
      <c r="A354" s="584" t="s">
        <v>1864</v>
      </c>
      <c r="B354" s="584"/>
      <c r="C354" s="584"/>
      <c r="D354" s="584">
        <v>987.2</v>
      </c>
      <c r="E354" s="584">
        <v>2074.92</v>
      </c>
      <c r="F354" s="584">
        <v>2117.39</v>
      </c>
      <c r="G354" s="584">
        <v>2155.34</v>
      </c>
      <c r="H354" s="584">
        <v>2159.94</v>
      </c>
      <c r="I354" s="432">
        <v>2113.04</v>
      </c>
      <c r="J354" s="738">
        <v>2101.21</v>
      </c>
      <c r="N354" s="738"/>
    </row>
    <row r="355" spans="1:14">
      <c r="A355" s="584" t="s">
        <v>1865</v>
      </c>
      <c r="B355" s="584"/>
      <c r="C355" s="584"/>
      <c r="D355" s="584"/>
      <c r="E355" s="584">
        <v>4018.56</v>
      </c>
      <c r="F355" s="584">
        <v>9884.94</v>
      </c>
      <c r="G355" s="584">
        <v>9456.23</v>
      </c>
      <c r="H355" s="584">
        <v>9184.09</v>
      </c>
      <c r="I355" s="432">
        <v>9175.8799999999992</v>
      </c>
      <c r="J355" s="738">
        <v>8984.9599999999991</v>
      </c>
      <c r="N355" s="738"/>
    </row>
    <row r="356" spans="1:14">
      <c r="A356" s="584" t="s">
        <v>1866</v>
      </c>
      <c r="B356" s="584"/>
      <c r="C356" s="584"/>
      <c r="D356" s="584"/>
      <c r="E356" s="584">
        <v>2392.31</v>
      </c>
      <c r="F356" s="584">
        <v>2811.31</v>
      </c>
      <c r="G356" s="584">
        <v>2898.86</v>
      </c>
      <c r="H356" s="584">
        <v>2861.9</v>
      </c>
      <c r="I356" s="432">
        <v>2751.47</v>
      </c>
      <c r="J356" s="738">
        <v>2863.22</v>
      </c>
      <c r="N356" s="738"/>
    </row>
    <row r="357" spans="1:14">
      <c r="A357" s="584" t="s">
        <v>1867</v>
      </c>
      <c r="B357" s="584"/>
      <c r="C357" s="584"/>
      <c r="D357" s="584"/>
      <c r="E357" s="584">
        <v>95.38</v>
      </c>
      <c r="F357" s="584">
        <v>191.63</v>
      </c>
      <c r="G357" s="584">
        <v>191.85</v>
      </c>
      <c r="H357" s="584">
        <v>191.51</v>
      </c>
      <c r="I357" s="432">
        <v>191.6</v>
      </c>
      <c r="J357" s="738">
        <v>357.5</v>
      </c>
      <c r="N357" s="738"/>
    </row>
    <row r="358" spans="1:14">
      <c r="A358" s="584" t="s">
        <v>1868</v>
      </c>
      <c r="B358" s="584"/>
      <c r="C358" s="584"/>
      <c r="D358" s="584"/>
      <c r="E358" s="584">
        <v>44.87</v>
      </c>
      <c r="F358" s="584">
        <v>176.3</v>
      </c>
      <c r="G358" s="584">
        <v>176.18</v>
      </c>
      <c r="H358" s="584">
        <v>179.18</v>
      </c>
      <c r="I358" s="432">
        <v>178.21</v>
      </c>
      <c r="J358" s="738">
        <v>301.85000000000002</v>
      </c>
      <c r="N358" s="738"/>
    </row>
    <row r="359" spans="1:14">
      <c r="A359" s="584" t="s">
        <v>1869</v>
      </c>
      <c r="B359" s="584"/>
      <c r="C359" s="584"/>
      <c r="D359" s="584"/>
      <c r="E359" s="584"/>
      <c r="F359" s="584">
        <v>1006.21</v>
      </c>
      <c r="G359" s="584">
        <v>2245.67</v>
      </c>
      <c r="H359" s="584">
        <v>2424.4499999999998</v>
      </c>
      <c r="I359" s="432">
        <v>2385.3000000000002</v>
      </c>
      <c r="J359" s="738">
        <v>2380.21</v>
      </c>
      <c r="N359" s="738"/>
    </row>
    <row r="360" spans="1:14">
      <c r="A360" s="584" t="s">
        <v>1870</v>
      </c>
      <c r="B360" s="584"/>
      <c r="C360" s="584">
        <v>10995.94</v>
      </c>
      <c r="D360" s="584">
        <v>15223.33</v>
      </c>
      <c r="E360" s="584">
        <v>15096.43</v>
      </c>
      <c r="F360" s="584">
        <v>15555.68</v>
      </c>
      <c r="G360" s="584">
        <v>14423.72</v>
      </c>
      <c r="H360" s="584">
        <v>14401.38</v>
      </c>
      <c r="I360" s="432">
        <v>14053.36</v>
      </c>
      <c r="J360" s="738">
        <v>14710.91</v>
      </c>
      <c r="N360" s="738"/>
    </row>
    <row r="361" spans="1:14">
      <c r="A361" s="584" t="s">
        <v>1871</v>
      </c>
      <c r="B361" s="584"/>
      <c r="C361" s="584"/>
      <c r="D361" s="584">
        <v>3383.62</v>
      </c>
      <c r="E361" s="584">
        <v>5963.45</v>
      </c>
      <c r="F361" s="584">
        <v>5549.52</v>
      </c>
      <c r="G361" s="584">
        <v>5553.73</v>
      </c>
      <c r="H361" s="584">
        <v>5664.16</v>
      </c>
      <c r="I361" s="432">
        <v>6074.76</v>
      </c>
      <c r="J361" s="738">
        <v>6050.56</v>
      </c>
      <c r="N361" s="738"/>
    </row>
    <row r="362" spans="1:14">
      <c r="A362" s="584" t="s">
        <v>1872</v>
      </c>
      <c r="B362" s="584"/>
      <c r="C362" s="584">
        <v>659.44</v>
      </c>
      <c r="D362" s="584">
        <v>3951.76</v>
      </c>
      <c r="E362" s="584">
        <v>3774.94</v>
      </c>
      <c r="F362" s="584">
        <v>3728.36</v>
      </c>
      <c r="G362" s="584">
        <v>3592.41</v>
      </c>
      <c r="H362" s="584">
        <v>3639.45</v>
      </c>
      <c r="I362" s="432">
        <v>3446.2</v>
      </c>
      <c r="J362" s="738">
        <v>3231.55</v>
      </c>
      <c r="L362" s="738"/>
      <c r="N362" s="738"/>
    </row>
    <row r="363" spans="1:14">
      <c r="A363" s="584" t="s">
        <v>1873</v>
      </c>
      <c r="B363" s="584"/>
      <c r="C363" s="584"/>
      <c r="D363" s="584">
        <v>4371.5</v>
      </c>
      <c r="E363" s="584">
        <v>7195.67</v>
      </c>
      <c r="F363" s="584">
        <v>6437.83</v>
      </c>
      <c r="G363" s="584">
        <v>6553.35</v>
      </c>
      <c r="H363" s="584">
        <v>6251.91</v>
      </c>
      <c r="I363" s="432">
        <v>6284.32</v>
      </c>
      <c r="J363" s="738">
        <v>6278.63</v>
      </c>
      <c r="N363" s="738"/>
    </row>
    <row r="364" spans="1:14">
      <c r="A364" s="584" t="s">
        <v>1874</v>
      </c>
      <c r="B364" s="584"/>
      <c r="C364" s="584">
        <v>1944.22</v>
      </c>
      <c r="D364" s="584">
        <v>5928.11</v>
      </c>
      <c r="E364" s="584">
        <v>5257.38</v>
      </c>
      <c r="F364" s="584">
        <v>4897.84</v>
      </c>
      <c r="G364" s="584">
        <v>4585.62</v>
      </c>
      <c r="H364" s="584">
        <v>4438.0200000000004</v>
      </c>
      <c r="I364" s="432">
        <v>4085.5</v>
      </c>
      <c r="J364" s="738">
        <v>2595.61</v>
      </c>
      <c r="N364" s="738"/>
    </row>
    <row r="365" spans="1:14">
      <c r="A365" s="584" t="s">
        <v>1875</v>
      </c>
      <c r="B365" s="584"/>
      <c r="C365" s="584">
        <v>5183.32</v>
      </c>
      <c r="D365" s="584">
        <v>10269.620000000001</v>
      </c>
      <c r="E365" s="584">
        <v>7459.9</v>
      </c>
      <c r="F365" s="584">
        <v>6670.1</v>
      </c>
      <c r="G365" s="584">
        <v>6484.72</v>
      </c>
      <c r="H365" s="584">
        <v>6369.37</v>
      </c>
      <c r="I365" s="432">
        <v>6255.74</v>
      </c>
      <c r="J365" s="738">
        <v>6242.54</v>
      </c>
      <c r="N365" s="738"/>
    </row>
    <row r="366" spans="1:14">
      <c r="A366" s="584" t="s">
        <v>1876</v>
      </c>
      <c r="B366" s="584"/>
      <c r="C366" s="584">
        <v>6163.56</v>
      </c>
      <c r="D366" s="584">
        <v>6704.32</v>
      </c>
      <c r="E366" s="584">
        <v>5583.19</v>
      </c>
      <c r="F366" s="584">
        <v>4974.42</v>
      </c>
      <c r="G366" s="584">
        <v>5037.88</v>
      </c>
      <c r="H366" s="584">
        <v>4951.3500000000004</v>
      </c>
      <c r="I366" s="432">
        <v>4815.2700000000004</v>
      </c>
      <c r="J366" s="738">
        <v>5079.05</v>
      </c>
      <c r="N366" s="738"/>
    </row>
    <row r="367" spans="1:14">
      <c r="A367" s="584" t="s">
        <v>1877</v>
      </c>
      <c r="B367" s="584"/>
      <c r="C367" s="584"/>
      <c r="D367" s="584">
        <v>6627.27</v>
      </c>
      <c r="E367" s="584">
        <v>8479.6299999999992</v>
      </c>
      <c r="F367" s="584">
        <v>5659.51</v>
      </c>
      <c r="G367" s="584">
        <v>9241.67</v>
      </c>
      <c r="H367" s="584">
        <v>8831.09</v>
      </c>
      <c r="I367" s="432">
        <v>6547.57</v>
      </c>
      <c r="J367" s="738">
        <v>6579.54</v>
      </c>
      <c r="L367" s="432"/>
      <c r="M367" s="432"/>
      <c r="N367" s="738"/>
    </row>
    <row r="368" spans="1:14">
      <c r="A368" s="584" t="s">
        <v>1878</v>
      </c>
      <c r="B368" s="584"/>
      <c r="C368" s="584">
        <v>2643.75</v>
      </c>
      <c r="D368" s="584">
        <v>6294.34</v>
      </c>
      <c r="E368" s="584">
        <v>5559.7</v>
      </c>
      <c r="F368" s="584">
        <v>5260.04</v>
      </c>
      <c r="G368" s="584">
        <v>5347.73</v>
      </c>
      <c r="H368" s="584">
        <v>5124.26</v>
      </c>
      <c r="I368" s="432">
        <v>4916.49</v>
      </c>
      <c r="J368" s="738">
        <v>4701.8999999999996</v>
      </c>
      <c r="L368" s="432"/>
      <c r="M368" s="432"/>
      <c r="N368" s="738"/>
    </row>
    <row r="369" spans="1:16">
      <c r="A369" s="584" t="s">
        <v>1879</v>
      </c>
      <c r="B369" s="584"/>
      <c r="C369" s="584"/>
      <c r="D369" s="584">
        <v>10503.47</v>
      </c>
      <c r="E369" s="584">
        <v>8753.77</v>
      </c>
      <c r="F369" s="584">
        <v>8603.92</v>
      </c>
      <c r="G369" s="584">
        <v>8582.86</v>
      </c>
      <c r="H369" s="584">
        <v>8371.6200000000008</v>
      </c>
      <c r="I369" s="432">
        <v>7496.08</v>
      </c>
      <c r="J369" s="738">
        <v>6819.96</v>
      </c>
      <c r="N369" s="738"/>
    </row>
    <row r="370" spans="1:16">
      <c r="A370" s="584" t="s">
        <v>1880</v>
      </c>
      <c r="B370" s="584"/>
      <c r="C370" s="584"/>
      <c r="D370" s="584"/>
      <c r="E370" s="584">
        <v>3647.31</v>
      </c>
      <c r="F370" s="584">
        <v>7411.38</v>
      </c>
      <c r="G370" s="584">
        <v>7441.24</v>
      </c>
      <c r="H370" s="584">
        <v>6354.32</v>
      </c>
      <c r="I370" s="432">
        <v>6076.48</v>
      </c>
      <c r="J370" s="738">
        <v>6050.58</v>
      </c>
      <c r="N370" s="738"/>
    </row>
    <row r="371" spans="1:16">
      <c r="A371" s="584" t="s">
        <v>1881</v>
      </c>
      <c r="B371" s="584"/>
      <c r="C371" s="584">
        <v>5409.09</v>
      </c>
      <c r="D371" s="584">
        <v>7574.75</v>
      </c>
      <c r="E371" s="584">
        <v>6483.19</v>
      </c>
      <c r="F371" s="584">
        <v>6134.6</v>
      </c>
      <c r="G371" s="584">
        <v>5579.02</v>
      </c>
      <c r="H371" s="584">
        <v>5620.36</v>
      </c>
      <c r="I371" s="432">
        <v>5424.9</v>
      </c>
      <c r="J371" s="738">
        <v>4794.08</v>
      </c>
      <c r="N371" s="738"/>
    </row>
    <row r="372" spans="1:16">
      <c r="A372" s="584" t="s">
        <v>1882</v>
      </c>
      <c r="B372" s="584"/>
      <c r="C372" s="584">
        <v>2887.13</v>
      </c>
      <c r="D372" s="584">
        <v>7289.36</v>
      </c>
      <c r="E372" s="584">
        <v>6700.72</v>
      </c>
      <c r="F372" s="584">
        <v>6389.97</v>
      </c>
      <c r="G372" s="584">
        <v>6259.57</v>
      </c>
      <c r="H372" s="584">
        <v>5683.89</v>
      </c>
      <c r="I372" s="432">
        <v>5481.88</v>
      </c>
      <c r="J372" s="738">
        <v>5518.18</v>
      </c>
      <c r="N372" s="738"/>
    </row>
    <row r="373" spans="1:16">
      <c r="A373" s="584" t="s">
        <v>1883</v>
      </c>
      <c r="B373" s="584"/>
      <c r="C373" s="584"/>
      <c r="D373" s="584">
        <v>4187.26</v>
      </c>
      <c r="E373" s="584">
        <v>7127.56</v>
      </c>
      <c r="F373" s="584">
        <v>7014.6</v>
      </c>
      <c r="G373" s="584">
        <v>7347.43</v>
      </c>
      <c r="H373" s="584">
        <v>7114.77</v>
      </c>
      <c r="I373" s="432">
        <v>6681.02</v>
      </c>
      <c r="J373" s="738">
        <v>6371.93</v>
      </c>
      <c r="P373" s="738"/>
    </row>
    <row r="374" spans="1:16">
      <c r="A374" s="584" t="s">
        <v>1884</v>
      </c>
      <c r="B374" s="584"/>
      <c r="C374" s="584"/>
      <c r="D374" s="584"/>
      <c r="E374" s="584">
        <v>1149.02</v>
      </c>
      <c r="F374" s="584">
        <v>6784.49</v>
      </c>
      <c r="G374" s="584">
        <v>6485.69</v>
      </c>
      <c r="H374" s="584">
        <v>6709</v>
      </c>
      <c r="I374" s="432">
        <v>6531.74</v>
      </c>
      <c r="J374" s="738">
        <v>5839.19</v>
      </c>
      <c r="N374" s="738"/>
    </row>
    <row r="375" spans="1:16">
      <c r="A375" s="584" t="s">
        <v>1885</v>
      </c>
      <c r="B375" s="584"/>
      <c r="C375" s="584">
        <v>560.97</v>
      </c>
      <c r="D375" s="584">
        <v>6493.23</v>
      </c>
      <c r="E375" s="584">
        <v>5633.54</v>
      </c>
      <c r="F375" s="584">
        <v>5605.78</v>
      </c>
      <c r="G375" s="584">
        <v>5692.3</v>
      </c>
      <c r="H375" s="584">
        <v>5615.55</v>
      </c>
      <c r="I375" s="432">
        <v>5451.92</v>
      </c>
      <c r="J375" s="738">
        <v>3632.78</v>
      </c>
      <c r="N375" s="738"/>
    </row>
    <row r="376" spans="1:16">
      <c r="A376" s="584" t="s">
        <v>1886</v>
      </c>
      <c r="B376" s="584"/>
      <c r="C376" s="584"/>
      <c r="D376" s="584">
        <v>3540.71</v>
      </c>
      <c r="E376" s="584">
        <v>6451.29</v>
      </c>
      <c r="F376" s="584">
        <v>6116.98</v>
      </c>
      <c r="G376" s="584">
        <v>5518.28</v>
      </c>
      <c r="H376" s="584">
        <v>5570.68</v>
      </c>
      <c r="I376" s="432">
        <v>5359.13</v>
      </c>
      <c r="J376" s="738">
        <v>5044.5200000000004</v>
      </c>
      <c r="N376" s="738"/>
    </row>
    <row r="377" spans="1:16">
      <c r="A377" s="584" t="s">
        <v>1887</v>
      </c>
      <c r="B377" s="584"/>
      <c r="C377" s="584"/>
      <c r="D377" s="584">
        <v>2253.5</v>
      </c>
      <c r="E377" s="584">
        <v>4677.21</v>
      </c>
      <c r="F377" s="584">
        <v>4145.9399999999996</v>
      </c>
      <c r="G377" s="584">
        <v>4122.09</v>
      </c>
      <c r="H377" s="584">
        <v>3905.02</v>
      </c>
      <c r="I377" s="432">
        <v>3921.9</v>
      </c>
      <c r="J377" s="738">
        <v>3605.36</v>
      </c>
      <c r="N377" s="738"/>
    </row>
    <row r="378" spans="1:16">
      <c r="A378" s="584" t="s">
        <v>1888</v>
      </c>
      <c r="B378" s="584"/>
      <c r="C378" s="584"/>
      <c r="D378" s="584">
        <v>3996.16</v>
      </c>
      <c r="E378" s="584">
        <v>4796.96</v>
      </c>
      <c r="F378" s="584">
        <v>4539.91</v>
      </c>
      <c r="G378" s="584">
        <v>4422.55</v>
      </c>
      <c r="H378" s="584">
        <v>4404.54</v>
      </c>
      <c r="I378" s="432">
        <v>4521.95</v>
      </c>
      <c r="J378" s="738">
        <v>4114.47</v>
      </c>
      <c r="N378" s="738"/>
    </row>
    <row r="379" spans="1:16">
      <c r="A379" s="584" t="s">
        <v>2075</v>
      </c>
      <c r="B379" s="584"/>
      <c r="C379" s="584"/>
      <c r="D379" s="584">
        <v>7111.34</v>
      </c>
      <c r="E379" s="584">
        <v>7388.48</v>
      </c>
      <c r="F379" s="584">
        <v>6919.8</v>
      </c>
      <c r="G379" s="584">
        <v>6317.36</v>
      </c>
      <c r="H379" s="584">
        <v>7032.86</v>
      </c>
      <c r="I379" s="432">
        <v>7099.44</v>
      </c>
      <c r="J379" s="738">
        <v>6817.64</v>
      </c>
      <c r="N379" s="738"/>
    </row>
    <row r="380" spans="1:16">
      <c r="A380" s="584" t="s">
        <v>1889</v>
      </c>
      <c r="B380" s="584"/>
      <c r="C380" s="584">
        <v>5707.25</v>
      </c>
      <c r="D380" s="584">
        <v>6760.84</v>
      </c>
      <c r="E380" s="584">
        <v>5654.52</v>
      </c>
      <c r="F380" s="584">
        <v>5198.6400000000003</v>
      </c>
      <c r="G380" s="584">
        <v>5793.94</v>
      </c>
      <c r="H380" s="584">
        <v>5427.93</v>
      </c>
      <c r="I380" s="432">
        <v>5182.04</v>
      </c>
      <c r="J380" s="738">
        <v>5244.59</v>
      </c>
      <c r="N380" s="738"/>
    </row>
    <row r="381" spans="1:16">
      <c r="A381" s="584" t="s">
        <v>1890</v>
      </c>
      <c r="B381" s="584">
        <v>268.79000000000002</v>
      </c>
      <c r="C381" s="584">
        <v>2887.3</v>
      </c>
      <c r="D381" s="584">
        <v>2845.31</v>
      </c>
      <c r="E381" s="584">
        <v>2554.5</v>
      </c>
      <c r="F381" s="584">
        <v>2367.66</v>
      </c>
      <c r="G381" s="584">
        <v>2139.87</v>
      </c>
      <c r="H381" s="584">
        <v>2200.5500000000002</v>
      </c>
      <c r="I381" s="432">
        <v>2094.7199999999998</v>
      </c>
      <c r="J381" s="738">
        <v>2008.38</v>
      </c>
      <c r="N381" s="738"/>
    </row>
    <row r="382" spans="1:16">
      <c r="A382" s="584" t="s">
        <v>1891</v>
      </c>
      <c r="B382" s="584"/>
      <c r="C382" s="584"/>
      <c r="D382" s="584">
        <v>8811.84</v>
      </c>
      <c r="E382" s="584">
        <v>7749.02</v>
      </c>
      <c r="F382" s="584">
        <v>7173.29</v>
      </c>
      <c r="G382" s="584">
        <v>7058.42</v>
      </c>
      <c r="H382" s="584">
        <v>7111.46</v>
      </c>
      <c r="I382" s="432">
        <v>7426.21</v>
      </c>
      <c r="J382" s="738">
        <v>7264.13</v>
      </c>
      <c r="N382" s="738"/>
    </row>
    <row r="383" spans="1:16">
      <c r="A383" s="584" t="s">
        <v>1892</v>
      </c>
      <c r="B383" s="584"/>
      <c r="C383" s="584">
        <v>4695.82</v>
      </c>
      <c r="D383" s="584">
        <v>4427.97</v>
      </c>
      <c r="E383" s="584">
        <v>3913.21</v>
      </c>
      <c r="F383" s="584">
        <v>2519.42</v>
      </c>
      <c r="G383" s="584">
        <v>2606.0300000000002</v>
      </c>
      <c r="H383" s="584">
        <v>2543.66</v>
      </c>
      <c r="I383" s="432">
        <v>2553.1799999999998</v>
      </c>
      <c r="J383" s="738">
        <v>2841.33</v>
      </c>
      <c r="N383" s="738"/>
    </row>
    <row r="384" spans="1:16">
      <c r="A384" s="584" t="s">
        <v>1893</v>
      </c>
      <c r="B384" s="584"/>
      <c r="C384" s="584">
        <v>10786</v>
      </c>
      <c r="D384" s="584">
        <v>12290.22</v>
      </c>
      <c r="E384" s="584">
        <v>10793.46</v>
      </c>
      <c r="F384" s="584">
        <v>9598.59</v>
      </c>
      <c r="G384" s="584">
        <v>9306.2199999999993</v>
      </c>
      <c r="H384" s="584">
        <v>9236.06</v>
      </c>
      <c r="I384" s="432">
        <v>9348.81</v>
      </c>
      <c r="J384" s="738">
        <v>9257.31</v>
      </c>
    </row>
    <row r="385" spans="1:20" ht="15" thickBot="1">
      <c r="A385" s="599" t="s">
        <v>1932</v>
      </c>
      <c r="B385" s="599">
        <f t="shared" ref="B385:J385" si="1">SUM(B334:B384)</f>
        <v>268.79000000000002</v>
      </c>
      <c r="C385" s="599">
        <f t="shared" si="1"/>
        <v>141840.62</v>
      </c>
      <c r="D385" s="599">
        <f t="shared" si="1"/>
        <v>255420.98999999993</v>
      </c>
      <c r="E385" s="599">
        <f t="shared" si="1"/>
        <v>264925.12999999995</v>
      </c>
      <c r="F385" s="599">
        <f t="shared" si="1"/>
        <v>267211.09000000008</v>
      </c>
      <c r="G385" s="599">
        <f t="shared" si="1"/>
        <v>266956.25</v>
      </c>
      <c r="H385" s="599">
        <f t="shared" si="1"/>
        <v>264094.97999999992</v>
      </c>
      <c r="I385" s="599">
        <f t="shared" si="1"/>
        <v>262951.35000000003</v>
      </c>
      <c r="J385" s="599">
        <f t="shared" si="1"/>
        <v>253373.15999999995</v>
      </c>
      <c r="K385" s="891"/>
    </row>
    <row r="386" spans="1:20" ht="15" thickTop="1">
      <c r="A386" s="432"/>
      <c r="B386" s="432"/>
      <c r="C386" s="432"/>
      <c r="D386" s="432"/>
      <c r="E386" s="432"/>
      <c r="F386" s="432"/>
      <c r="G386" s="432"/>
      <c r="H386" s="432"/>
    </row>
    <row r="387" spans="1:20">
      <c r="A387" s="287" t="s">
        <v>2139</v>
      </c>
      <c r="B387" s="432"/>
      <c r="C387" s="432"/>
      <c r="D387" s="432"/>
      <c r="E387" s="432"/>
      <c r="F387" s="432"/>
      <c r="G387" s="432"/>
      <c r="H387" s="432"/>
    </row>
    <row r="388" spans="1:20" ht="27.6" thickBot="1">
      <c r="A388" s="892" t="s">
        <v>2140</v>
      </c>
      <c r="B388" s="601">
        <f t="shared" ref="B388:J388" si="2">B385+B331</f>
        <v>268.79000000000002</v>
      </c>
      <c r="C388" s="601">
        <f t="shared" si="2"/>
        <v>1239621.3799999999</v>
      </c>
      <c r="D388" s="601">
        <f t="shared" si="2"/>
        <v>4458029.3199999984</v>
      </c>
      <c r="E388" s="601">
        <f t="shared" si="2"/>
        <v>4900733.9799999949</v>
      </c>
      <c r="F388" s="601">
        <f t="shared" si="2"/>
        <v>4523992.9300000034</v>
      </c>
      <c r="G388" s="601">
        <f t="shared" si="2"/>
        <v>4461250.37</v>
      </c>
      <c r="H388" s="601">
        <f t="shared" si="2"/>
        <v>4343212.6099999985</v>
      </c>
      <c r="I388" s="601">
        <f t="shared" si="2"/>
        <v>4256745.5500000017</v>
      </c>
      <c r="J388" s="601">
        <f t="shared" si="2"/>
        <v>3752752.6700000004</v>
      </c>
      <c r="K388" s="604"/>
    </row>
    <row r="389" spans="1:20" ht="15" thickTop="1">
      <c r="A389" s="603"/>
      <c r="B389" s="604"/>
      <c r="C389" s="604"/>
      <c r="D389" s="604"/>
      <c r="E389" s="604"/>
      <c r="F389" s="604"/>
      <c r="G389" s="604"/>
      <c r="H389" s="604"/>
    </row>
    <row r="390" spans="1:20" s="432" customFormat="1">
      <c r="A390" t="s">
        <v>1934</v>
      </c>
      <c r="D390"/>
      <c r="I390"/>
      <c r="K390" s="738"/>
      <c r="O390" s="738"/>
    </row>
    <row r="391" spans="1:20" ht="15" thickBot="1">
      <c r="A391" s="600" t="s">
        <v>1933</v>
      </c>
      <c r="B391" s="601">
        <f>B388/1000</f>
        <v>0.26879000000000003</v>
      </c>
      <c r="C391" s="601">
        <f t="shared" ref="C391:J391" si="3">C388/1000</f>
        <v>1239.6213799999998</v>
      </c>
      <c r="D391" s="601">
        <f t="shared" si="3"/>
        <v>4458.0293199999987</v>
      </c>
      <c r="E391" s="602">
        <f t="shared" si="3"/>
        <v>4900.7339799999945</v>
      </c>
      <c r="F391" s="602">
        <f t="shared" si="3"/>
        <v>4523.9929300000031</v>
      </c>
      <c r="G391" s="602">
        <f t="shared" si="3"/>
        <v>4461.2503699999997</v>
      </c>
      <c r="H391" s="602">
        <f t="shared" si="3"/>
        <v>4343.2126099999987</v>
      </c>
      <c r="I391" s="602">
        <f t="shared" si="3"/>
        <v>4256.7455500000015</v>
      </c>
      <c r="J391" s="602">
        <f t="shared" si="3"/>
        <v>3752.7526700000003</v>
      </c>
      <c r="K391" s="607"/>
    </row>
    <row r="392" spans="1:20" ht="15" thickTop="1">
      <c r="A392" s="606"/>
      <c r="B392" s="607"/>
      <c r="C392" s="607"/>
      <c r="D392" s="607"/>
      <c r="E392" s="607"/>
      <c r="F392" s="607"/>
      <c r="G392" s="607"/>
      <c r="H392" s="607"/>
      <c r="L392" t="s">
        <v>2142</v>
      </c>
    </row>
    <row r="393" spans="1:20" s="6" customFormat="1">
      <c r="A393" s="605" t="s">
        <v>1935</v>
      </c>
      <c r="B393" s="305"/>
      <c r="C393" s="305"/>
      <c r="D393" s="305"/>
      <c r="E393" s="305"/>
      <c r="F393" s="305"/>
      <c r="G393" s="305"/>
      <c r="H393" s="305"/>
      <c r="I393" s="305"/>
      <c r="J393" s="305"/>
      <c r="L393" s="305">
        <v>2007</v>
      </c>
      <c r="M393" s="305">
        <v>2008</v>
      </c>
      <c r="N393" s="305">
        <v>2009</v>
      </c>
      <c r="O393" s="305">
        <v>2010</v>
      </c>
      <c r="P393" s="305">
        <v>2011</v>
      </c>
      <c r="Q393" s="305">
        <v>2012</v>
      </c>
      <c r="R393" s="305">
        <v>2013</v>
      </c>
      <c r="S393" s="305">
        <v>2014</v>
      </c>
      <c r="T393" s="305">
        <v>2015</v>
      </c>
    </row>
    <row r="394" spans="1:20">
      <c r="A394" s="305"/>
      <c r="B394" s="305">
        <v>2007</v>
      </c>
      <c r="C394" s="305">
        <v>2008</v>
      </c>
      <c r="D394" s="305">
        <v>2009</v>
      </c>
      <c r="E394" s="305">
        <v>2010</v>
      </c>
      <c r="F394" s="305">
        <v>2011</v>
      </c>
      <c r="G394" s="305">
        <v>2012</v>
      </c>
      <c r="H394" s="305">
        <v>2013</v>
      </c>
      <c r="I394" s="305">
        <v>2014</v>
      </c>
      <c r="J394" s="305">
        <v>2015</v>
      </c>
      <c r="L394" s="316">
        <f>'CO2 faktorer 060916'!D29</f>
        <v>475.60469557514637</v>
      </c>
      <c r="M394" s="316">
        <f>'CO2 faktorer 060916'!E29</f>
        <v>480.59286208285431</v>
      </c>
      <c r="N394" s="316">
        <f>'CO2 faktorer 060916'!F29</f>
        <v>468.42105263157896</v>
      </c>
      <c r="O394" s="316">
        <f>'CO2 faktorer 060916'!G29</f>
        <v>454.73684210526318</v>
      </c>
      <c r="P394" s="316">
        <f>'CO2 faktorer 060916'!H29</f>
        <v>384.21052631578948</v>
      </c>
      <c r="Q394" s="316">
        <f>'CO2 faktorer 060916'!I29</f>
        <v>307.36842105263162</v>
      </c>
      <c r="R394" s="316">
        <f>'CO2 faktorer 060916'!J29</f>
        <v>382.10526315789474</v>
      </c>
      <c r="S394" s="316">
        <f>'CO2 faktorer 060916'!K29</f>
        <v>307.36842105263162</v>
      </c>
      <c r="T394" s="316">
        <f>'CO2 faktorer 060916'!L29</f>
        <v>205.26315789473685</v>
      </c>
    </row>
    <row r="395" spans="1:20" ht="15" thickBot="1">
      <c r="A395" s="305" t="s">
        <v>2141</v>
      </c>
      <c r="B395" s="611">
        <f>'Gl. gadelys 150814'!G345/1000</f>
        <v>4997.6322149999996</v>
      </c>
      <c r="C395" s="611">
        <f>'Gl. gadelys 150814'!H345/1000</f>
        <v>4955.4402149999996</v>
      </c>
      <c r="D395" s="611">
        <f>'Gl. gadelys 150814'!I345/1000</f>
        <v>4850.9379300000001</v>
      </c>
      <c r="E395" s="406">
        <f>E391</f>
        <v>4900.7339799999945</v>
      </c>
      <c r="F395" s="406">
        <f t="shared" ref="F395:H395" si="4">F391</f>
        <v>4523.9929300000031</v>
      </c>
      <c r="G395" s="406">
        <f t="shared" si="4"/>
        <v>4461.2503699999997</v>
      </c>
      <c r="H395" s="406">
        <f t="shared" si="4"/>
        <v>4343.2126099999987</v>
      </c>
      <c r="I395" s="406">
        <f t="shared" ref="I395:J395" si="5">I391</f>
        <v>4256.7455500000015</v>
      </c>
      <c r="J395" s="406">
        <f t="shared" si="5"/>
        <v>3752.7526700000003</v>
      </c>
      <c r="L395" s="609">
        <f t="shared" ref="L395:T395" si="6">B395*L394/1000</f>
        <v>2376.8973482116189</v>
      </c>
      <c r="M395" s="609">
        <f t="shared" si="6"/>
        <v>2381.5491958073248</v>
      </c>
      <c r="N395" s="609">
        <f t="shared" si="6"/>
        <v>2272.2814514210527</v>
      </c>
      <c r="O395" s="609">
        <f t="shared" si="6"/>
        <v>2228.5442940631556</v>
      </c>
      <c r="P395" s="609">
        <f t="shared" si="6"/>
        <v>1738.1657046842117</v>
      </c>
      <c r="Q395" s="609">
        <f t="shared" si="6"/>
        <v>1371.2474821473686</v>
      </c>
      <c r="R395" s="609">
        <f t="shared" si="6"/>
        <v>1659.5643972947362</v>
      </c>
      <c r="S395" s="609">
        <f t="shared" si="6"/>
        <v>1308.3891585263166</v>
      </c>
      <c r="T395" s="609">
        <f t="shared" si="6"/>
        <v>770.30186384210538</v>
      </c>
    </row>
    <row r="396" spans="1:20" ht="15" thickTop="1"/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"/>
  <sheetViews>
    <sheetView workbookViewId="0">
      <selection activeCell="C14" sqref="C14"/>
    </sheetView>
  </sheetViews>
  <sheetFormatPr defaultRowHeight="14.4"/>
  <cols>
    <col min="1" max="1" width="39.6640625" bestFit="1" customWidth="1"/>
    <col min="2" max="2" width="20.44140625" style="432" customWidth="1"/>
    <col min="5" max="5" width="9.109375" style="432"/>
    <col min="6" max="6" width="8.88671875" style="432"/>
    <col min="7" max="7" width="13.109375" bestFit="1" customWidth="1"/>
  </cols>
  <sheetData>
    <row r="1" spans="1:9">
      <c r="A1" s="1" t="s">
        <v>1769</v>
      </c>
      <c r="B1" s="1"/>
    </row>
    <row r="2" spans="1:9">
      <c r="A2" t="s">
        <v>1704</v>
      </c>
      <c r="C2" s="449">
        <v>0.46</v>
      </c>
    </row>
    <row r="3" spans="1:9">
      <c r="A3" s="564" t="s">
        <v>1705</v>
      </c>
      <c r="B3" s="564"/>
      <c r="C3" s="565">
        <v>0.2</v>
      </c>
    </row>
    <row r="4" spans="1:9">
      <c r="A4" s="564" t="s">
        <v>1706</v>
      </c>
      <c r="B4" s="564"/>
      <c r="C4" s="565">
        <v>0.19</v>
      </c>
    </row>
    <row r="5" spans="1:9">
      <c r="A5" s="437" t="s">
        <v>1707</v>
      </c>
      <c r="B5" s="437"/>
      <c r="C5" s="570">
        <v>0.15</v>
      </c>
    </row>
    <row r="6" spans="1:9">
      <c r="A6" s="571" t="s">
        <v>1773</v>
      </c>
      <c r="B6" s="571"/>
      <c r="C6" s="574">
        <f>SUM(C2:C5)</f>
        <v>1</v>
      </c>
    </row>
    <row r="9" spans="1:9" s="1" customFormat="1">
      <c r="A9" s="1" t="s">
        <v>1772</v>
      </c>
      <c r="B9" s="1" t="s">
        <v>598</v>
      </c>
      <c r="C9" s="1">
        <v>2007</v>
      </c>
      <c r="D9" s="1">
        <v>2012</v>
      </c>
      <c r="E9" s="1">
        <v>2013</v>
      </c>
      <c r="F9" s="1">
        <v>2014</v>
      </c>
      <c r="G9" s="1" t="s">
        <v>1709</v>
      </c>
      <c r="H9" s="1" t="s">
        <v>1955</v>
      </c>
    </row>
    <row r="10" spans="1:9">
      <c r="A10" t="s">
        <v>1710</v>
      </c>
      <c r="B10" s="432" t="s">
        <v>673</v>
      </c>
      <c r="C10" s="43">
        <f>'Summeret varme 290916'!B11</f>
        <v>29386.878906699632</v>
      </c>
      <c r="D10" s="43">
        <f>'Summeret varme 290916'!G11</f>
        <v>26274.623026637266</v>
      </c>
      <c r="E10" s="43">
        <f>'Summeret varme 290916'!H11</f>
        <v>25312.983687310763</v>
      </c>
      <c r="F10" s="43"/>
      <c r="G10" s="438">
        <f>(C10-D10)/C10</f>
        <v>0.10590630906886928</v>
      </c>
      <c r="H10" s="438">
        <f>(C10-E10)/C10</f>
        <v>0.13862973445812582</v>
      </c>
    </row>
    <row r="11" spans="1:9">
      <c r="A11" t="s">
        <v>1711</v>
      </c>
      <c r="B11" s="432" t="s">
        <v>673</v>
      </c>
      <c r="C11" s="43">
        <f>'Summeret varme 290916'!B8</f>
        <v>18184.20223220536</v>
      </c>
      <c r="D11" s="43">
        <f>'Summeret varme 290916'!G8</f>
        <v>14377.517251062369</v>
      </c>
      <c r="E11" s="43">
        <f>'Summeret varme 290916'!H8</f>
        <v>13311.828957835822</v>
      </c>
      <c r="F11" s="43"/>
      <c r="G11" s="438">
        <f>(C11-D11)/C11</f>
        <v>0.20934022469245936</v>
      </c>
      <c r="H11" s="438">
        <f>(C11-E11)/C11</f>
        <v>0.26794539634739983</v>
      </c>
    </row>
    <row r="12" spans="1:9">
      <c r="A12" s="437" t="s">
        <v>1763</v>
      </c>
      <c r="B12" s="437" t="s">
        <v>673</v>
      </c>
      <c r="C12" s="568">
        <f>'Varme 201016'!BA265</f>
        <v>47571.081138904992</v>
      </c>
      <c r="D12" s="568">
        <f>'Varme 201016'!BF265</f>
        <v>40652.140277699633</v>
      </c>
      <c r="E12" s="568">
        <f>'Varme 201016'!BG265</f>
        <v>38624.81264514658</v>
      </c>
      <c r="F12" s="568"/>
      <c r="G12" s="569">
        <f>(C12-D12)/C12</f>
        <v>0.14544426352225262</v>
      </c>
      <c r="H12" s="569">
        <f>(C12-E12)/C12</f>
        <v>0.18806107154966251</v>
      </c>
      <c r="I12" t="s">
        <v>1764</v>
      </c>
    </row>
    <row r="13" spans="1:9" s="432" customFormat="1">
      <c r="C13" s="43"/>
      <c r="D13" s="43"/>
      <c r="E13" s="43"/>
      <c r="F13" s="43"/>
      <c r="G13" s="438"/>
    </row>
    <row r="14" spans="1:9" s="432" customFormat="1">
      <c r="A14" s="437" t="s">
        <v>1765</v>
      </c>
      <c r="B14" s="437" t="s">
        <v>673</v>
      </c>
      <c r="C14" s="568">
        <f>'Opsamling 290916'!B2</f>
        <v>12888.724</v>
      </c>
      <c r="D14" s="568">
        <f>'Opsamling 290916'!G2</f>
        <v>11051.852999999999</v>
      </c>
      <c r="E14" s="568">
        <f>'Opsamling 290916'!H2</f>
        <v>10732.082</v>
      </c>
      <c r="F14" s="568"/>
      <c r="G14" s="569">
        <f>(C14-D14)/C14</f>
        <v>0.14251767669165707</v>
      </c>
      <c r="H14" s="569">
        <f>(C14-E14)/C14</f>
        <v>0.16732781305581529</v>
      </c>
    </row>
    <row r="15" spans="1:9" s="432" customFormat="1">
      <c r="C15" s="43"/>
      <c r="D15" s="43"/>
      <c r="E15" s="43"/>
      <c r="F15" s="43"/>
      <c r="G15" s="438"/>
    </row>
    <row r="16" spans="1:9" s="432" customFormat="1">
      <c r="A16" s="564" t="s">
        <v>1762</v>
      </c>
      <c r="B16" s="564" t="s">
        <v>1365</v>
      </c>
      <c r="C16" s="566">
        <f>'Summeret varme 290916'!B15</f>
        <v>192.1815403916743</v>
      </c>
      <c r="D16" s="566">
        <f>'Summeret varme 290916'!G15</f>
        <v>171.81031353887167</v>
      </c>
      <c r="E16" s="566">
        <f>'Summeret varme 290916'!H15</f>
        <v>125.38915446751905</v>
      </c>
      <c r="F16" s="566"/>
      <c r="G16" s="567">
        <f>(C16-D16)/C16</f>
        <v>0.10599991451460526</v>
      </c>
      <c r="H16" s="567">
        <f>(C16-E16)/C16</f>
        <v>0.34754839506452845</v>
      </c>
    </row>
    <row r="17" spans="1:8">
      <c r="A17" s="564" t="s">
        <v>1708</v>
      </c>
      <c r="B17" s="564" t="s">
        <v>1365</v>
      </c>
      <c r="C17" s="566">
        <f>'CO2 faktorer 060916'!D29</f>
        <v>475.60469557514637</v>
      </c>
      <c r="D17" s="566">
        <f>'CO2 faktorer 060916'!I29</f>
        <v>307.36842105263162</v>
      </c>
      <c r="E17" s="566">
        <f>'CO2 faktorer 060916'!J29</f>
        <v>382.10526315789474</v>
      </c>
      <c r="F17" s="566"/>
      <c r="G17" s="567">
        <f>1-D17/C17</f>
        <v>0.35373131528709456</v>
      </c>
      <c r="H17" s="567">
        <f>(C17-E17)/C17</f>
        <v>0.19659064194936771</v>
      </c>
    </row>
    <row r="18" spans="1:8" s="432" customFormat="1">
      <c r="C18" s="43"/>
      <c r="D18" s="43"/>
      <c r="E18" s="43"/>
      <c r="F18" s="43"/>
      <c r="G18" s="438"/>
    </row>
    <row r="19" spans="1:8" s="432" customFormat="1">
      <c r="A19" s="432" t="s">
        <v>1770</v>
      </c>
      <c r="B19" s="432" t="s">
        <v>1366</v>
      </c>
      <c r="C19" s="43">
        <f>'Opsamling 290916'!B18</f>
        <v>9360.5602338782373</v>
      </c>
      <c r="D19" s="43">
        <f>'Opsamling 290916'!G18</f>
        <v>7451.0028940242055</v>
      </c>
      <c r="E19" s="43">
        <f>'Opsamling 290916'!H18</f>
        <v>5895.4439337419544</v>
      </c>
      <c r="F19" s="43"/>
      <c r="G19" s="438">
        <f>1-D19/C19</f>
        <v>0.20400032606412388</v>
      </c>
      <c r="H19" s="438">
        <f>(C19-E19)/C19</f>
        <v>0.37018257599530741</v>
      </c>
    </row>
    <row r="20" spans="1:8">
      <c r="A20" t="s">
        <v>1771</v>
      </c>
      <c r="B20" s="432" t="s">
        <v>1366</v>
      </c>
      <c r="C20" s="43">
        <f>'Opsamling 290916'!B17</f>
        <v>6129.9376543720828</v>
      </c>
      <c r="D20" s="43">
        <f>'Opsamling 290916'!G17</f>
        <v>3396.9906063157896</v>
      </c>
      <c r="E20" s="43">
        <f>'Opsamling 290916'!H17</f>
        <v>4100.7850168421055</v>
      </c>
      <c r="F20" s="43"/>
      <c r="G20" s="438">
        <f>1-D20/C20</f>
        <v>0.44583602675095091</v>
      </c>
      <c r="H20" s="438">
        <f>(C20-E20)/C20</f>
        <v>0.33102337282055644</v>
      </c>
    </row>
    <row r="21" spans="1:8">
      <c r="A21" s="571" t="s">
        <v>1766</v>
      </c>
      <c r="B21" s="571" t="s">
        <v>1752</v>
      </c>
      <c r="C21" s="572">
        <f>SUM(C19:C20)</f>
        <v>15490.49788825032</v>
      </c>
      <c r="D21" s="572">
        <f>SUM(D19:D20)</f>
        <v>10847.993500339995</v>
      </c>
      <c r="E21" s="572">
        <f>SUM(E19:E20)</f>
        <v>9996.2289505840599</v>
      </c>
      <c r="F21" s="572"/>
      <c r="G21" s="573">
        <f>1-D21/C21</f>
        <v>0.2997001401376328</v>
      </c>
      <c r="H21" s="573">
        <f>(C21-E21)/C21</f>
        <v>0.35468640048256367</v>
      </c>
    </row>
    <row r="22" spans="1:8" s="432" customFormat="1">
      <c r="C22" s="43"/>
      <c r="D22" s="43"/>
      <c r="E22" s="43"/>
      <c r="F22" s="43"/>
      <c r="G22" s="438"/>
    </row>
    <row r="23" spans="1:8">
      <c r="A23" t="s">
        <v>1774</v>
      </c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18"/>
  <sheetViews>
    <sheetView workbookViewId="0">
      <selection activeCell="D48" sqref="D48"/>
    </sheetView>
  </sheetViews>
  <sheetFormatPr defaultRowHeight="14.4"/>
  <cols>
    <col min="1" max="1" width="32.109375" bestFit="1" customWidth="1"/>
    <col min="2" max="9" width="12.6640625" customWidth="1"/>
    <col min="10" max="10" width="12" bestFit="1" customWidth="1"/>
  </cols>
  <sheetData>
    <row r="1" spans="1:17">
      <c r="A1" s="612" t="s">
        <v>1150</v>
      </c>
      <c r="B1" s="613"/>
      <c r="C1" s="613"/>
      <c r="D1" s="613"/>
      <c r="E1" s="613"/>
      <c r="F1" s="613"/>
      <c r="G1" s="613"/>
      <c r="H1" s="305"/>
      <c r="I1" s="305"/>
      <c r="J1" s="305"/>
    </row>
    <row r="2" spans="1:17">
      <c r="A2" s="612" t="s">
        <v>1768</v>
      </c>
      <c r="B2" s="614">
        <v>2007</v>
      </c>
      <c r="C2" s="614">
        <v>2008</v>
      </c>
      <c r="D2" s="614">
        <v>2009</v>
      </c>
      <c r="E2" s="614">
        <v>2010</v>
      </c>
      <c r="F2" s="614">
        <v>2011</v>
      </c>
      <c r="G2" s="614">
        <v>2012</v>
      </c>
      <c r="H2" s="614">
        <v>2013</v>
      </c>
      <c r="I2" s="614">
        <v>2014</v>
      </c>
      <c r="J2" s="614">
        <v>2015</v>
      </c>
    </row>
    <row r="3" spans="1:17">
      <c r="A3" s="614" t="s">
        <v>1152</v>
      </c>
      <c r="B3" s="614">
        <v>0.85642904730179881</v>
      </c>
      <c r="C3" s="614">
        <v>0.86842105263157898</v>
      </c>
      <c r="D3" s="614">
        <v>0.95169886742171883</v>
      </c>
      <c r="E3" s="614">
        <v>1.1625582944703532</v>
      </c>
      <c r="F3" s="614">
        <v>0.90206528980679546</v>
      </c>
      <c r="G3" s="614">
        <v>0.97201865423051304</v>
      </c>
      <c r="H3" s="614">
        <v>0.98201199200532974</v>
      </c>
      <c r="I3" s="614">
        <f>D57</f>
        <v>0.82045303131245839</v>
      </c>
      <c r="J3" s="614">
        <f>D58</f>
        <v>0.879746835443038</v>
      </c>
    </row>
    <row r="4" spans="1:17">
      <c r="A4" s="614" t="s">
        <v>1949</v>
      </c>
      <c r="B4" s="614">
        <v>0.88374417055296473</v>
      </c>
      <c r="C4" s="614">
        <v>0.92005329780146572</v>
      </c>
      <c r="D4" s="614">
        <v>1.0746169220519655</v>
      </c>
      <c r="E4" s="614">
        <v>1.0506329113924051</v>
      </c>
      <c r="F4" s="614">
        <v>0.89173884077281818</v>
      </c>
      <c r="G4" s="614">
        <v>1.0509660226515656</v>
      </c>
      <c r="H4" s="614">
        <v>0.84177215189873422</v>
      </c>
      <c r="I4" s="614">
        <f>D47</f>
        <v>0.87341772151898733</v>
      </c>
      <c r="J4" s="614">
        <f>D48</f>
        <v>0.88740839440373087</v>
      </c>
    </row>
    <row r="5" spans="1:17">
      <c r="A5" s="614" t="s">
        <v>1153</v>
      </c>
      <c r="B5" s="614">
        <v>0.72884743504330451</v>
      </c>
      <c r="C5" s="614">
        <v>0.88374417055296473</v>
      </c>
      <c r="D5" s="614">
        <v>0.92005329780146572</v>
      </c>
      <c r="E5" s="614">
        <v>1.0746169220519655</v>
      </c>
      <c r="F5" s="614">
        <v>0.90206528980679546</v>
      </c>
      <c r="G5" s="614">
        <v>0.97201865423051304</v>
      </c>
      <c r="H5" s="614">
        <v>0.98201199200532974</v>
      </c>
      <c r="I5" s="614">
        <f>D57</f>
        <v>0.82045303131245839</v>
      </c>
      <c r="J5" s="614">
        <f>D58</f>
        <v>0.879746835443038</v>
      </c>
    </row>
    <row r="6" spans="1:17">
      <c r="A6" s="614" t="s">
        <v>1151</v>
      </c>
      <c r="B6" s="614">
        <v>0.88374417055296473</v>
      </c>
      <c r="C6" s="614">
        <v>0.92005329780146572</v>
      </c>
      <c r="D6" s="614">
        <v>1.0746169220519655</v>
      </c>
      <c r="E6" s="614">
        <v>1.0506329113924051</v>
      </c>
      <c r="F6" s="614">
        <v>0.89173884077281818</v>
      </c>
      <c r="G6" s="614">
        <v>1.0509660226515656</v>
      </c>
      <c r="H6" s="614">
        <v>0.84177215189873422</v>
      </c>
      <c r="I6" s="614">
        <f>D47</f>
        <v>0.87341772151898733</v>
      </c>
      <c r="J6" s="614">
        <f>D48</f>
        <v>0.88740839440373087</v>
      </c>
    </row>
    <row r="8" spans="1:17">
      <c r="A8" s="432"/>
      <c r="B8" s="432"/>
      <c r="C8" s="432"/>
      <c r="D8" s="432"/>
      <c r="E8" s="432"/>
      <c r="F8" s="432"/>
      <c r="G8" s="432"/>
      <c r="H8" s="432"/>
      <c r="I8" s="432"/>
      <c r="J8" s="432"/>
      <c r="K8" s="432"/>
      <c r="L8" s="432"/>
      <c r="M8" s="432"/>
      <c r="N8" s="432"/>
      <c r="O8" s="432"/>
      <c r="P8" s="432"/>
      <c r="Q8" s="432"/>
    </row>
    <row r="9" spans="1:17">
      <c r="A9" s="615" t="s">
        <v>1940</v>
      </c>
      <c r="B9" s="432" t="s">
        <v>2072</v>
      </c>
      <c r="C9" s="432"/>
      <c r="D9" s="432"/>
      <c r="E9" s="432"/>
      <c r="F9" s="432"/>
      <c r="G9" s="432"/>
      <c r="H9" s="432"/>
      <c r="I9" s="432"/>
      <c r="J9" s="432"/>
      <c r="K9" s="432"/>
      <c r="L9" s="432"/>
      <c r="M9" s="432"/>
      <c r="N9" s="432"/>
      <c r="O9" s="432"/>
      <c r="P9" s="432"/>
      <c r="Q9" s="432"/>
    </row>
    <row r="10" spans="1:17">
      <c r="A10" s="432"/>
      <c r="B10" s="432"/>
      <c r="C10" s="432"/>
      <c r="D10" s="432"/>
      <c r="E10" s="432"/>
      <c r="F10" s="432"/>
      <c r="G10" s="432"/>
      <c r="H10" s="432"/>
      <c r="I10" s="432"/>
      <c r="J10" s="432"/>
      <c r="K10" s="432"/>
      <c r="L10" s="432"/>
      <c r="M10" s="432"/>
      <c r="N10" s="432"/>
      <c r="P10" s="432"/>
      <c r="Q10" s="432"/>
    </row>
    <row r="11" spans="1:17" ht="15" thickBot="1">
      <c r="A11" s="432"/>
      <c r="B11" s="432" t="s">
        <v>1894</v>
      </c>
      <c r="C11" s="432" t="s">
        <v>1895</v>
      </c>
      <c r="D11" s="432" t="s">
        <v>1896</v>
      </c>
      <c r="E11" s="432" t="s">
        <v>1897</v>
      </c>
      <c r="F11" s="432" t="s">
        <v>1898</v>
      </c>
      <c r="G11" s="432" t="s">
        <v>1899</v>
      </c>
      <c r="H11" s="432" t="s">
        <v>1900</v>
      </c>
      <c r="I11" s="432" t="s">
        <v>1901</v>
      </c>
      <c r="J11" s="432" t="s">
        <v>1902</v>
      </c>
      <c r="K11" s="432" t="s">
        <v>1903</v>
      </c>
      <c r="L11" s="432" t="s">
        <v>1904</v>
      </c>
      <c r="M11" s="432" t="s">
        <v>1905</v>
      </c>
      <c r="N11" s="432" t="s">
        <v>1389</v>
      </c>
      <c r="Q11" s="432"/>
    </row>
    <row r="12" spans="1:17" ht="15.6" thickTop="1" thickBot="1">
      <c r="A12" s="1">
        <v>2006</v>
      </c>
      <c r="B12" s="728">
        <v>543</v>
      </c>
      <c r="C12" s="728">
        <v>459</v>
      </c>
      <c r="D12" s="728">
        <v>525</v>
      </c>
      <c r="E12" s="728">
        <v>309</v>
      </c>
      <c r="F12" s="728">
        <v>149</v>
      </c>
      <c r="G12" s="728">
        <v>41</v>
      </c>
      <c r="H12" s="728">
        <v>0</v>
      </c>
      <c r="I12" s="728">
        <v>7</v>
      </c>
      <c r="J12" s="728">
        <v>16</v>
      </c>
      <c r="K12" s="728">
        <v>125</v>
      </c>
      <c r="L12" s="728">
        <v>267</v>
      </c>
      <c r="M12" s="728">
        <v>302</v>
      </c>
      <c r="N12" s="728">
        <v>2743</v>
      </c>
      <c r="O12" s="318"/>
      <c r="Q12" s="432"/>
    </row>
    <row r="13" spans="1:17" ht="15.6" thickTop="1" thickBot="1">
      <c r="A13" s="1">
        <v>2007</v>
      </c>
      <c r="B13" s="728">
        <v>368</v>
      </c>
      <c r="C13" s="728">
        <v>412</v>
      </c>
      <c r="D13" s="728">
        <v>313</v>
      </c>
      <c r="E13" s="728">
        <v>213</v>
      </c>
      <c r="F13" s="728">
        <v>124</v>
      </c>
      <c r="G13" s="728">
        <v>28</v>
      </c>
      <c r="H13" s="728">
        <v>29</v>
      </c>
      <c r="I13" s="728">
        <v>23</v>
      </c>
      <c r="J13" s="728">
        <v>99</v>
      </c>
      <c r="K13" s="728">
        <v>235</v>
      </c>
      <c r="L13" s="728">
        <v>333</v>
      </c>
      <c r="M13" s="728">
        <v>394</v>
      </c>
      <c r="N13" s="728">
        <v>2571</v>
      </c>
      <c r="O13" s="318"/>
      <c r="Q13" s="432"/>
    </row>
    <row r="14" spans="1:17" ht="15.6" thickTop="1" thickBot="1">
      <c r="A14" s="1">
        <v>2008</v>
      </c>
      <c r="B14" s="728">
        <v>394</v>
      </c>
      <c r="C14" s="728">
        <v>344</v>
      </c>
      <c r="D14" s="728">
        <v>398</v>
      </c>
      <c r="E14" s="728">
        <v>260</v>
      </c>
      <c r="F14" s="728">
        <v>116</v>
      </c>
      <c r="G14" s="728">
        <v>44</v>
      </c>
      <c r="H14" s="728">
        <v>8</v>
      </c>
      <c r="I14" s="728">
        <v>10</v>
      </c>
      <c r="J14" s="728">
        <v>90</v>
      </c>
      <c r="K14" s="728">
        <v>207</v>
      </c>
      <c r="L14" s="728">
        <v>315</v>
      </c>
      <c r="M14" s="728">
        <v>421</v>
      </c>
      <c r="N14" s="728">
        <v>2607</v>
      </c>
      <c r="O14" s="318"/>
      <c r="Q14" s="432"/>
    </row>
    <row r="15" spans="1:17" ht="15.6" thickTop="1" thickBot="1">
      <c r="A15" s="1">
        <v>2009</v>
      </c>
      <c r="B15" s="728">
        <v>488</v>
      </c>
      <c r="C15" s="728">
        <v>447</v>
      </c>
      <c r="D15" s="728">
        <v>397</v>
      </c>
      <c r="E15" s="728">
        <v>200</v>
      </c>
      <c r="F15" s="728">
        <v>135</v>
      </c>
      <c r="G15" s="728">
        <v>114</v>
      </c>
      <c r="H15" s="728">
        <v>5</v>
      </c>
      <c r="I15" s="728">
        <v>5</v>
      </c>
      <c r="J15" s="728">
        <v>54</v>
      </c>
      <c r="K15" s="728">
        <v>266</v>
      </c>
      <c r="L15" s="728">
        <v>280</v>
      </c>
      <c r="M15" s="728">
        <v>466</v>
      </c>
      <c r="N15" s="728">
        <v>2857</v>
      </c>
      <c r="O15" s="318"/>
      <c r="Q15" s="432"/>
    </row>
    <row r="16" spans="1:17" ht="15.6" thickTop="1" thickBot="1">
      <c r="A16" s="1">
        <v>2010</v>
      </c>
      <c r="B16" s="728">
        <v>603</v>
      </c>
      <c r="C16" s="728">
        <v>511</v>
      </c>
      <c r="D16" s="728">
        <v>423</v>
      </c>
      <c r="E16" s="728">
        <v>305</v>
      </c>
      <c r="F16" s="728">
        <v>194</v>
      </c>
      <c r="G16" s="728">
        <v>60</v>
      </c>
      <c r="H16" s="728">
        <v>3</v>
      </c>
      <c r="I16" s="728">
        <v>16</v>
      </c>
      <c r="J16" s="728">
        <v>105</v>
      </c>
      <c r="K16" s="728">
        <v>252</v>
      </c>
      <c r="L16" s="728">
        <v>382</v>
      </c>
      <c r="M16" s="728">
        <v>636</v>
      </c>
      <c r="N16" s="728">
        <f t="shared" ref="N16:N22" si="0">SUM(B16:M16)</f>
        <v>3490</v>
      </c>
      <c r="O16" s="318"/>
      <c r="Q16" s="432"/>
    </row>
    <row r="17" spans="1:17" ht="15.6" thickTop="1" thickBot="1">
      <c r="A17" s="1">
        <v>2011</v>
      </c>
      <c r="B17" s="728">
        <v>485</v>
      </c>
      <c r="C17" s="728">
        <v>472</v>
      </c>
      <c r="D17" s="728">
        <v>421</v>
      </c>
      <c r="E17" s="728">
        <v>182</v>
      </c>
      <c r="F17" s="728">
        <v>140</v>
      </c>
      <c r="G17" s="728">
        <v>30</v>
      </c>
      <c r="H17" s="728">
        <v>15</v>
      </c>
      <c r="I17" s="728">
        <v>23</v>
      </c>
      <c r="J17" s="728">
        <v>68</v>
      </c>
      <c r="K17" s="728">
        <v>206</v>
      </c>
      <c r="L17" s="728">
        <v>287</v>
      </c>
      <c r="M17" s="728">
        <v>379</v>
      </c>
      <c r="N17" s="728">
        <f t="shared" si="0"/>
        <v>2708</v>
      </c>
      <c r="O17" s="318"/>
      <c r="Q17" s="432"/>
    </row>
    <row r="18" spans="1:17" ht="15.6" thickTop="1" thickBot="1">
      <c r="A18" s="1">
        <v>2012</v>
      </c>
      <c r="B18" s="728">
        <v>446</v>
      </c>
      <c r="C18" s="728">
        <v>482</v>
      </c>
      <c r="D18" s="728">
        <v>327</v>
      </c>
      <c r="E18" s="728">
        <v>290</v>
      </c>
      <c r="F18" s="728">
        <v>124</v>
      </c>
      <c r="G18" s="728">
        <v>87</v>
      </c>
      <c r="H18" s="728">
        <v>20</v>
      </c>
      <c r="I18" s="728">
        <v>8</v>
      </c>
      <c r="J18" s="728">
        <v>88</v>
      </c>
      <c r="K18" s="728">
        <v>242</v>
      </c>
      <c r="L18" s="728">
        <v>307</v>
      </c>
      <c r="M18" s="728">
        <v>497</v>
      </c>
      <c r="N18" s="728">
        <f t="shared" si="0"/>
        <v>2918</v>
      </c>
      <c r="O18" s="318"/>
      <c r="P18" s="432" t="s">
        <v>2064</v>
      </c>
      <c r="Q18" s="432"/>
    </row>
    <row r="19" spans="1:17" ht="15.6" thickTop="1" thickBot="1">
      <c r="A19" s="1">
        <v>2013</v>
      </c>
      <c r="B19" s="728">
        <v>502</v>
      </c>
      <c r="C19" s="728">
        <v>471</v>
      </c>
      <c r="D19" s="728">
        <v>525</v>
      </c>
      <c r="E19" s="728">
        <v>300</v>
      </c>
      <c r="F19" s="728">
        <v>108</v>
      </c>
      <c r="G19" s="728">
        <v>35</v>
      </c>
      <c r="H19" s="728">
        <v>5</v>
      </c>
      <c r="I19" s="728">
        <v>6</v>
      </c>
      <c r="J19" s="728">
        <v>99</v>
      </c>
      <c r="K19" s="728">
        <v>139</v>
      </c>
      <c r="L19" s="728">
        <v>314</v>
      </c>
      <c r="M19" s="728">
        <v>444</v>
      </c>
      <c r="N19" s="728">
        <f t="shared" si="0"/>
        <v>2948</v>
      </c>
      <c r="O19" s="318"/>
      <c r="P19" s="687">
        <v>2889</v>
      </c>
      <c r="Q19" s="432" t="s">
        <v>2061</v>
      </c>
    </row>
    <row r="20" spans="1:17" ht="15.6" thickTop="1" thickBot="1">
      <c r="A20" s="729">
        <v>2014</v>
      </c>
      <c r="B20" s="728">
        <v>467</v>
      </c>
      <c r="C20" s="728">
        <v>357</v>
      </c>
      <c r="D20" s="728">
        <v>322</v>
      </c>
      <c r="E20" s="728">
        <v>218</v>
      </c>
      <c r="F20" s="728">
        <v>130</v>
      </c>
      <c r="G20" s="728">
        <v>37</v>
      </c>
      <c r="H20" s="728">
        <v>5</v>
      </c>
      <c r="I20" s="728">
        <v>38</v>
      </c>
      <c r="J20" s="728">
        <v>61</v>
      </c>
      <c r="K20" s="728">
        <v>143</v>
      </c>
      <c r="L20" s="728">
        <v>263</v>
      </c>
      <c r="M20" s="728">
        <v>422</v>
      </c>
      <c r="N20" s="728">
        <f t="shared" si="0"/>
        <v>2463</v>
      </c>
      <c r="O20" s="318"/>
      <c r="P20" s="686"/>
      <c r="Q20" s="432"/>
    </row>
    <row r="21" spans="1:17" s="432" customFormat="1" ht="15.6" thickTop="1" thickBot="1">
      <c r="A21" s="729">
        <v>2015</v>
      </c>
      <c r="B21" s="728">
        <v>430</v>
      </c>
      <c r="C21" s="728">
        <v>414</v>
      </c>
      <c r="D21" s="728">
        <v>367</v>
      </c>
      <c r="E21" s="728">
        <v>262</v>
      </c>
      <c r="F21" s="728">
        <v>180</v>
      </c>
      <c r="G21" s="728">
        <v>78</v>
      </c>
      <c r="H21" s="728">
        <v>23</v>
      </c>
      <c r="I21" s="728">
        <v>3</v>
      </c>
      <c r="J21" s="728">
        <v>83</v>
      </c>
      <c r="K21" s="728">
        <v>212</v>
      </c>
      <c r="L21" s="728">
        <v>275</v>
      </c>
      <c r="M21" s="728">
        <v>314</v>
      </c>
      <c r="N21" s="728">
        <f t="shared" si="0"/>
        <v>2641</v>
      </c>
      <c r="O21" s="318"/>
      <c r="P21" s="686"/>
    </row>
    <row r="22" spans="1:17" s="738" customFormat="1" ht="15.6" thickTop="1" thickBot="1">
      <c r="A22" s="729">
        <v>2016</v>
      </c>
      <c r="B22" s="728">
        <v>506</v>
      </c>
      <c r="C22" s="728">
        <v>406</v>
      </c>
      <c r="D22" s="728">
        <v>388</v>
      </c>
      <c r="E22" s="728">
        <v>282</v>
      </c>
      <c r="F22" s="728">
        <v>94</v>
      </c>
      <c r="G22" s="728">
        <v>23</v>
      </c>
      <c r="H22" s="728">
        <v>12</v>
      </c>
      <c r="I22" s="728"/>
      <c r="J22" s="728"/>
      <c r="K22" s="728"/>
      <c r="L22" s="728"/>
      <c r="M22" s="728"/>
      <c r="N22" s="728">
        <f t="shared" si="0"/>
        <v>1711</v>
      </c>
      <c r="O22" s="318"/>
      <c r="P22" s="686"/>
    </row>
    <row r="23" spans="1:17" s="432" customFormat="1" ht="15.6" thickTop="1" thickBot="1">
      <c r="A23" s="729"/>
      <c r="B23" s="730"/>
      <c r="C23" s="730"/>
      <c r="D23" s="730"/>
      <c r="E23" s="730"/>
      <c r="F23" s="730"/>
      <c r="G23" s="730"/>
      <c r="H23" s="730"/>
      <c r="I23" s="730"/>
      <c r="J23" s="730"/>
      <c r="K23" s="730"/>
      <c r="L23" s="730"/>
      <c r="M23" s="730"/>
      <c r="N23" s="730"/>
      <c r="O23" s="318"/>
      <c r="P23" s="686"/>
    </row>
    <row r="24" spans="1:17" ht="15.6" thickTop="1" thickBot="1">
      <c r="A24" s="731" t="s">
        <v>1906</v>
      </c>
      <c r="B24" s="728">
        <v>487</v>
      </c>
      <c r="C24" s="728">
        <v>448</v>
      </c>
      <c r="D24" s="728">
        <v>426</v>
      </c>
      <c r="E24" s="728">
        <v>290</v>
      </c>
      <c r="F24" s="728">
        <v>147</v>
      </c>
      <c r="G24" s="728">
        <v>60</v>
      </c>
      <c r="H24" s="728">
        <v>23</v>
      </c>
      <c r="I24" s="728">
        <v>22</v>
      </c>
      <c r="J24" s="728">
        <v>94</v>
      </c>
      <c r="K24" s="728">
        <v>219</v>
      </c>
      <c r="L24" s="728">
        <v>342</v>
      </c>
      <c r="M24" s="728">
        <v>444</v>
      </c>
      <c r="N24" s="728">
        <v>3002</v>
      </c>
      <c r="O24" s="318"/>
      <c r="P24" s="687">
        <v>3011</v>
      </c>
      <c r="Q24" s="432" t="s">
        <v>2062</v>
      </c>
    </row>
    <row r="25" spans="1:17" ht="15" thickTop="1">
      <c r="A25" s="432"/>
      <c r="B25" s="432"/>
      <c r="C25" s="432"/>
      <c r="D25" s="432"/>
      <c r="E25" s="432"/>
      <c r="F25" s="432"/>
      <c r="G25" s="432"/>
      <c r="H25" s="432"/>
      <c r="I25" s="432"/>
      <c r="J25" s="432"/>
      <c r="K25" s="432"/>
      <c r="L25" s="432"/>
      <c r="M25" s="432"/>
      <c r="N25" s="432"/>
      <c r="O25" s="432"/>
      <c r="P25" s="432"/>
      <c r="Q25" s="432" t="s">
        <v>2063</v>
      </c>
    </row>
    <row r="26" spans="1:17">
      <c r="A26" s="432"/>
      <c r="B26" s="432"/>
      <c r="C26" s="432"/>
      <c r="D26" s="432"/>
      <c r="E26" s="432"/>
      <c r="F26" s="432"/>
      <c r="G26" s="432"/>
      <c r="H26" s="432"/>
      <c r="I26" s="432"/>
      <c r="J26" s="432"/>
      <c r="K26" s="432"/>
      <c r="L26" s="432"/>
      <c r="M26" s="432"/>
      <c r="N26" s="432"/>
      <c r="O26" s="432"/>
      <c r="P26" s="432"/>
      <c r="Q26" s="432"/>
    </row>
    <row r="27" spans="1:17">
      <c r="A27" s="432"/>
      <c r="B27" s="688" t="s">
        <v>1907</v>
      </c>
      <c r="C27" s="688" t="s">
        <v>1908</v>
      </c>
      <c r="D27" s="688" t="s">
        <v>1909</v>
      </c>
      <c r="E27" s="432"/>
      <c r="F27" s="432"/>
      <c r="G27" s="432"/>
      <c r="H27" s="432"/>
      <c r="I27" s="432"/>
      <c r="J27" s="432"/>
      <c r="K27" s="432"/>
      <c r="L27" s="432"/>
      <c r="M27" s="432"/>
      <c r="N27" s="432"/>
      <c r="O27" s="432"/>
      <c r="P27" s="432"/>
      <c r="Q27" s="432"/>
    </row>
    <row r="28" spans="1:17">
      <c r="A28" s="432"/>
      <c r="B28" s="432" t="s">
        <v>1910</v>
      </c>
      <c r="C28" s="687">
        <f t="shared" ref="C28:C36" si="1">E12+F12+G12+H12+I12+J12+K12+L12+M12+B13+C13+D13</f>
        <v>2309</v>
      </c>
      <c r="D28" s="432">
        <f>C28/N15</f>
        <v>0.80819040952047605</v>
      </c>
      <c r="E28" s="432"/>
      <c r="F28" s="432"/>
      <c r="G28" s="432"/>
      <c r="H28" s="432"/>
      <c r="I28" s="432"/>
      <c r="J28" s="432"/>
      <c r="K28" s="432"/>
      <c r="L28" s="432"/>
      <c r="M28" s="432"/>
      <c r="N28" s="432"/>
      <c r="O28" s="432"/>
      <c r="P28" s="432"/>
      <c r="Q28" s="432"/>
    </row>
    <row r="29" spans="1:17">
      <c r="A29" s="432"/>
      <c r="B29" s="591" t="s">
        <v>1911</v>
      </c>
      <c r="C29" s="687">
        <f t="shared" si="1"/>
        <v>2614</v>
      </c>
      <c r="D29" s="432">
        <f>C29/N24</f>
        <v>0.87075283144570281</v>
      </c>
      <c r="E29" s="432"/>
      <c r="F29" s="432"/>
      <c r="G29" s="432"/>
      <c r="H29" s="432"/>
      <c r="I29" s="432"/>
      <c r="J29" s="432"/>
      <c r="K29" s="432"/>
      <c r="L29" s="432"/>
      <c r="M29" s="432"/>
      <c r="N29" s="432"/>
      <c r="O29" s="432"/>
      <c r="P29" s="432"/>
      <c r="Q29" s="432"/>
    </row>
    <row r="30" spans="1:17">
      <c r="A30" s="432"/>
      <c r="B30" s="592" t="s">
        <v>1912</v>
      </c>
      <c r="C30" s="687">
        <f t="shared" si="1"/>
        <v>2803</v>
      </c>
      <c r="D30" s="432">
        <f>C30/N24</f>
        <v>0.93371085942704868</v>
      </c>
      <c r="E30" s="432"/>
      <c r="F30" s="432"/>
      <c r="G30" s="432"/>
      <c r="H30" s="432"/>
      <c r="I30" s="432"/>
      <c r="J30" s="432"/>
      <c r="K30" s="432"/>
      <c r="L30" s="432"/>
      <c r="M30" s="432"/>
      <c r="N30" s="432"/>
      <c r="O30" s="432"/>
      <c r="P30" s="432"/>
      <c r="Q30" s="432"/>
    </row>
    <row r="31" spans="1:17">
      <c r="A31" s="432"/>
      <c r="B31" s="592" t="s">
        <v>1913</v>
      </c>
      <c r="C31" s="687">
        <f t="shared" si="1"/>
        <v>3062</v>
      </c>
      <c r="D31" s="432">
        <f>C31/N24</f>
        <v>1.0199866755496336</v>
      </c>
      <c r="E31" s="432"/>
      <c r="F31" s="432"/>
      <c r="G31" s="432"/>
      <c r="H31" s="432"/>
      <c r="I31" s="432"/>
      <c r="J31" s="432"/>
      <c r="K31" s="432"/>
      <c r="L31" s="432"/>
      <c r="M31" s="432"/>
      <c r="N31" s="432"/>
      <c r="O31" s="432"/>
      <c r="P31" s="432"/>
      <c r="Q31" s="432"/>
    </row>
    <row r="32" spans="1:17">
      <c r="A32" s="432"/>
      <c r="B32" s="592" t="s">
        <v>1914</v>
      </c>
      <c r="C32" s="687">
        <f t="shared" si="1"/>
        <v>3331</v>
      </c>
      <c r="D32" s="432">
        <f>C32/N24</f>
        <v>1.1095936042638241</v>
      </c>
      <c r="E32" s="432"/>
      <c r="F32" s="432"/>
      <c r="G32" s="432"/>
      <c r="H32" s="432"/>
      <c r="I32" s="432"/>
      <c r="J32" s="432"/>
      <c r="K32" s="432"/>
      <c r="L32" s="432"/>
      <c r="M32" s="432"/>
      <c r="N32" s="432"/>
      <c r="O32" s="432"/>
      <c r="P32" s="432"/>
      <c r="Q32" s="432"/>
    </row>
    <row r="33" spans="1:17">
      <c r="A33" s="432"/>
      <c r="B33" s="592" t="s">
        <v>1915</v>
      </c>
      <c r="C33" s="687">
        <f t="shared" si="1"/>
        <v>2585</v>
      </c>
      <c r="D33" s="432">
        <f>C33/N24</f>
        <v>0.86109260493004669</v>
      </c>
      <c r="E33" s="432"/>
      <c r="F33" s="432"/>
      <c r="G33" s="432"/>
      <c r="H33" s="432"/>
      <c r="I33" s="432"/>
      <c r="J33" s="432"/>
      <c r="K33" s="432"/>
      <c r="L33" s="432"/>
      <c r="M33" s="432"/>
      <c r="N33" s="432"/>
      <c r="O33" s="432"/>
      <c r="P33" s="432"/>
      <c r="Q33" s="432"/>
    </row>
    <row r="34" spans="1:17">
      <c r="A34" s="432"/>
      <c r="B34" s="592" t="s">
        <v>1916</v>
      </c>
      <c r="C34" s="687">
        <f t="shared" si="1"/>
        <v>3161</v>
      </c>
      <c r="D34" s="432">
        <f>C34/N24</f>
        <v>1.0529646902065291</v>
      </c>
      <c r="E34" s="432"/>
      <c r="F34" s="432"/>
      <c r="G34" s="432"/>
      <c r="H34" s="432"/>
      <c r="I34" s="432"/>
      <c r="J34" s="432"/>
      <c r="K34" s="432"/>
      <c r="L34" s="432"/>
      <c r="M34" s="432"/>
      <c r="N34" s="432"/>
      <c r="O34" s="432"/>
      <c r="P34" s="432"/>
      <c r="Q34" s="432"/>
    </row>
    <row r="35" spans="1:17">
      <c r="A35" s="432"/>
      <c r="B35" s="592" t="s">
        <v>1928</v>
      </c>
      <c r="C35" s="687">
        <f t="shared" si="1"/>
        <v>2596</v>
      </c>
      <c r="D35" s="432">
        <f>C35/$N$24</f>
        <v>0.86475682878081284</v>
      </c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2"/>
      <c r="Q35" s="432"/>
    </row>
    <row r="36" spans="1:17" s="432" customFormat="1">
      <c r="B36" s="592" t="s">
        <v>2071</v>
      </c>
      <c r="C36" s="687">
        <f t="shared" si="1"/>
        <v>2528</v>
      </c>
      <c r="D36" s="432">
        <f>C36/$N$24</f>
        <v>0.84210526315789469</v>
      </c>
    </row>
    <row r="37" spans="1:17" s="432" customFormat="1">
      <c r="B37" s="592"/>
      <c r="C37" s="687"/>
    </row>
    <row r="38" spans="1:17">
      <c r="A38" s="462" t="s">
        <v>1942</v>
      </c>
      <c r="B38" s="592"/>
      <c r="C38" s="687"/>
      <c r="D38" s="432"/>
      <c r="E38" s="432"/>
      <c r="F38" s="432"/>
      <c r="G38" s="432"/>
      <c r="H38" s="432"/>
      <c r="I38" s="432"/>
      <c r="J38" s="432"/>
      <c r="K38" s="432"/>
      <c r="L38" s="432"/>
      <c r="M38" s="432"/>
      <c r="N38" s="432"/>
      <c r="O38" s="432"/>
      <c r="P38" s="432"/>
      <c r="Q38" s="432"/>
    </row>
    <row r="39" spans="1:17">
      <c r="A39" s="432">
        <v>2007</v>
      </c>
      <c r="B39" s="592" t="s">
        <v>1917</v>
      </c>
      <c r="C39" s="687">
        <f t="shared" ref="C39:C48" si="2">G12+H12+I12+J12+K12+L12+M12+B13+C13+D13+E13+F13</f>
        <v>2188</v>
      </c>
      <c r="D39" s="432">
        <f>C39/N24</f>
        <v>0.72884743504330451</v>
      </c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2"/>
      <c r="Q39" s="432"/>
    </row>
    <row r="40" spans="1:17">
      <c r="A40" s="432">
        <v>2008</v>
      </c>
      <c r="B40" s="432" t="s">
        <v>1918</v>
      </c>
      <c r="C40" s="687">
        <f t="shared" si="2"/>
        <v>2653</v>
      </c>
      <c r="D40" s="432">
        <f>C40/N24</f>
        <v>0.88374417055296473</v>
      </c>
      <c r="E40" s="287" t="s">
        <v>1919</v>
      </c>
      <c r="F40" s="432"/>
      <c r="G40" s="432"/>
      <c r="H40" s="432"/>
      <c r="I40" s="432"/>
      <c r="J40" s="432"/>
      <c r="K40" s="432"/>
      <c r="L40" s="432"/>
      <c r="M40" s="432"/>
      <c r="N40" s="432"/>
      <c r="O40" s="432"/>
      <c r="P40" s="432"/>
      <c r="Q40" s="432"/>
    </row>
    <row r="41" spans="1:17">
      <c r="A41" s="432">
        <v>2009</v>
      </c>
      <c r="B41" s="287" t="s">
        <v>1920</v>
      </c>
      <c r="C41" s="687">
        <f t="shared" si="2"/>
        <v>2762</v>
      </c>
      <c r="D41" s="432">
        <f>C41/N24</f>
        <v>0.92005329780146572</v>
      </c>
      <c r="E41" s="287" t="s">
        <v>1921</v>
      </c>
      <c r="F41" s="432"/>
      <c r="G41" s="432"/>
      <c r="H41" s="432"/>
      <c r="I41" s="432"/>
      <c r="J41" s="432"/>
      <c r="K41" s="432"/>
      <c r="L41" s="432"/>
      <c r="M41" s="432"/>
      <c r="N41" s="432"/>
      <c r="O41" s="432"/>
      <c r="P41" s="432"/>
      <c r="Q41" s="432"/>
    </row>
    <row r="42" spans="1:17">
      <c r="A42" s="432">
        <v>2010</v>
      </c>
      <c r="B42" s="592" t="s">
        <v>1922</v>
      </c>
      <c r="C42" s="687">
        <f t="shared" si="2"/>
        <v>3226</v>
      </c>
      <c r="D42" s="432">
        <f>C42/N24</f>
        <v>1.0746169220519655</v>
      </c>
      <c r="E42" s="287" t="s">
        <v>1923</v>
      </c>
      <c r="F42" s="432"/>
      <c r="G42" s="432"/>
      <c r="H42" s="432"/>
      <c r="I42" s="432"/>
      <c r="J42" s="432"/>
      <c r="K42" s="432"/>
      <c r="L42" s="432"/>
      <c r="M42" s="432"/>
      <c r="N42" s="432"/>
      <c r="O42" s="432"/>
      <c r="P42" s="432"/>
      <c r="Q42" s="432"/>
    </row>
    <row r="43" spans="1:17">
      <c r="A43" s="688" t="s">
        <v>1941</v>
      </c>
      <c r="B43" s="592" t="s">
        <v>1924</v>
      </c>
      <c r="C43" s="687">
        <f t="shared" si="2"/>
        <v>3154</v>
      </c>
      <c r="D43" s="593">
        <f>C43/N24</f>
        <v>1.0506329113924051</v>
      </c>
      <c r="E43" s="287" t="s">
        <v>1925</v>
      </c>
      <c r="F43" s="432"/>
      <c r="G43" s="432"/>
      <c r="H43" s="432"/>
      <c r="I43" s="432"/>
      <c r="J43" s="432"/>
      <c r="K43" s="432"/>
      <c r="L43" s="432"/>
      <c r="M43" s="432"/>
      <c r="N43" s="432"/>
      <c r="O43" s="432"/>
      <c r="P43" s="432"/>
      <c r="Q43" s="432"/>
    </row>
    <row r="44" spans="1:17">
      <c r="A44" s="432"/>
      <c r="B44" s="592" t="s">
        <v>1926</v>
      </c>
      <c r="C44" s="687">
        <f t="shared" si="2"/>
        <v>2677</v>
      </c>
      <c r="D44" s="593">
        <f>C44/N24</f>
        <v>0.89173884077281818</v>
      </c>
      <c r="E44" s="287"/>
      <c r="F44" s="432"/>
      <c r="G44" s="432"/>
      <c r="H44" s="432"/>
      <c r="I44" s="432"/>
      <c r="J44" s="432"/>
      <c r="K44" s="432"/>
      <c r="L44" s="432"/>
      <c r="M44" s="432"/>
      <c r="N44" s="432"/>
      <c r="O44" s="432"/>
      <c r="P44" s="432"/>
      <c r="Q44" s="432"/>
    </row>
    <row r="45" spans="1:17">
      <c r="A45" s="432"/>
      <c r="B45" s="592" t="s">
        <v>1927</v>
      </c>
      <c r="C45" s="687">
        <f t="shared" si="2"/>
        <v>3155</v>
      </c>
      <c r="D45" s="593">
        <f>C45/N24</f>
        <v>1.0509660226515656</v>
      </c>
      <c r="E45" s="287"/>
      <c r="F45" s="432"/>
      <c r="G45" s="432"/>
      <c r="H45" s="432"/>
      <c r="I45" s="432"/>
      <c r="J45" s="432"/>
      <c r="K45" s="432"/>
      <c r="L45" s="432"/>
      <c r="M45" s="432"/>
      <c r="N45" s="432"/>
      <c r="O45" s="432"/>
      <c r="P45" s="432"/>
      <c r="Q45" s="432"/>
    </row>
    <row r="46" spans="1:17" s="432" customFormat="1">
      <c r="B46" s="592" t="s">
        <v>2065</v>
      </c>
      <c r="C46" s="687">
        <f t="shared" si="2"/>
        <v>2536</v>
      </c>
      <c r="D46" s="593">
        <f>C46/$N$24</f>
        <v>0.84477015323117921</v>
      </c>
      <c r="E46" s="287"/>
    </row>
    <row r="47" spans="1:17" s="432" customFormat="1">
      <c r="B47" s="592" t="s">
        <v>2066</v>
      </c>
      <c r="C47" s="687">
        <f t="shared" si="2"/>
        <v>2622</v>
      </c>
      <c r="D47" s="593">
        <f>C47/$N$24</f>
        <v>0.87341772151898733</v>
      </c>
      <c r="E47" s="287"/>
    </row>
    <row r="48" spans="1:17" s="738" customFormat="1">
      <c r="B48" s="592" t="s">
        <v>2138</v>
      </c>
      <c r="C48" s="687">
        <f t="shared" si="2"/>
        <v>2664</v>
      </c>
      <c r="D48" s="593">
        <f>C48/$N$24</f>
        <v>0.88740839440373087</v>
      </c>
      <c r="E48" s="287"/>
    </row>
    <row r="49" spans="1:17">
      <c r="A49" s="432"/>
      <c r="B49" s="592"/>
      <c r="C49" s="432"/>
      <c r="D49" s="432"/>
      <c r="E49" s="287"/>
      <c r="F49" s="432"/>
      <c r="G49" s="432"/>
      <c r="H49" s="432"/>
      <c r="I49" s="432"/>
      <c r="J49" s="432"/>
      <c r="K49" s="432"/>
      <c r="L49" s="432"/>
      <c r="M49" s="432"/>
      <c r="N49" s="432"/>
      <c r="O49" s="432"/>
      <c r="P49" s="432"/>
      <c r="Q49" s="432"/>
    </row>
    <row r="50" spans="1:17">
      <c r="A50" s="432"/>
      <c r="B50" s="432">
        <v>2007</v>
      </c>
      <c r="C50" s="687">
        <v>2571</v>
      </c>
      <c r="D50" s="432">
        <f>N13/N24</f>
        <v>0.85642904730179881</v>
      </c>
      <c r="E50" s="432"/>
      <c r="F50" s="432"/>
      <c r="G50" s="432"/>
      <c r="H50" s="432"/>
      <c r="I50" s="432"/>
      <c r="J50" s="432"/>
      <c r="K50" s="432"/>
      <c r="L50" s="432"/>
      <c r="M50" s="432"/>
      <c r="N50" s="432"/>
      <c r="O50" s="432"/>
      <c r="P50" s="432"/>
      <c r="Q50" s="432"/>
    </row>
    <row r="51" spans="1:17">
      <c r="A51" s="432"/>
      <c r="B51" s="432">
        <v>2008</v>
      </c>
      <c r="C51" s="687">
        <v>2607</v>
      </c>
      <c r="D51" s="432">
        <f>N14/N24</f>
        <v>0.86842105263157898</v>
      </c>
      <c r="E51" s="432"/>
      <c r="F51" s="432"/>
      <c r="G51" s="432"/>
      <c r="H51" s="432"/>
      <c r="I51" s="432"/>
      <c r="J51" s="432"/>
      <c r="K51" s="432"/>
      <c r="L51" s="432"/>
      <c r="M51" s="432"/>
      <c r="N51" s="432"/>
      <c r="O51" s="432"/>
      <c r="P51" s="432"/>
      <c r="Q51" s="432"/>
    </row>
    <row r="52" spans="1:17">
      <c r="A52" s="432"/>
      <c r="B52" s="432">
        <v>2009</v>
      </c>
      <c r="C52" s="687">
        <v>2857</v>
      </c>
      <c r="D52" s="432">
        <f>N15/N24</f>
        <v>0.95169886742171883</v>
      </c>
      <c r="E52" s="432"/>
      <c r="F52" s="432"/>
      <c r="G52" s="432"/>
      <c r="H52" s="432"/>
      <c r="I52" s="432"/>
      <c r="J52" s="432"/>
      <c r="K52" s="432"/>
      <c r="L52" s="432"/>
      <c r="M52" s="432"/>
      <c r="N52" s="432"/>
      <c r="O52" s="432"/>
      <c r="P52" s="432"/>
      <c r="Q52" s="432"/>
    </row>
    <row r="53" spans="1:17">
      <c r="A53" s="432"/>
      <c r="B53" s="432">
        <v>2010</v>
      </c>
      <c r="C53" s="687">
        <v>3490</v>
      </c>
      <c r="D53" s="432">
        <f>N16/N24</f>
        <v>1.1625582944703532</v>
      </c>
      <c r="E53" s="432"/>
      <c r="F53" s="432"/>
      <c r="G53" s="432"/>
      <c r="H53" s="432"/>
      <c r="I53" s="432"/>
      <c r="J53" s="432"/>
      <c r="K53" s="432"/>
      <c r="L53" s="432"/>
      <c r="M53" s="432"/>
      <c r="N53" s="432"/>
      <c r="O53" s="432"/>
      <c r="P53" s="432"/>
      <c r="Q53" s="432"/>
    </row>
    <row r="54" spans="1:17">
      <c r="A54" s="432"/>
      <c r="B54" s="432">
        <v>2011</v>
      </c>
      <c r="C54" s="687">
        <f>N17</f>
        <v>2708</v>
      </c>
      <c r="D54" s="594">
        <f>C54/N24</f>
        <v>0.90206528980679546</v>
      </c>
      <c r="E54" s="432"/>
      <c r="F54" s="432"/>
      <c r="G54" s="432"/>
      <c r="H54" s="432"/>
      <c r="I54" s="432"/>
      <c r="J54" s="432"/>
      <c r="K54" s="432"/>
      <c r="L54" s="432"/>
      <c r="M54" s="432"/>
      <c r="N54" s="432"/>
      <c r="O54" s="432"/>
      <c r="P54" s="432"/>
      <c r="Q54" s="432"/>
    </row>
    <row r="55" spans="1:17">
      <c r="A55" s="432"/>
      <c r="B55" s="432">
        <v>2012</v>
      </c>
      <c r="C55" s="687">
        <f>N18</f>
        <v>2918</v>
      </c>
      <c r="D55" s="594">
        <f>C55/N24</f>
        <v>0.97201865423051304</v>
      </c>
      <c r="E55" s="432"/>
      <c r="F55" s="432"/>
      <c r="G55" s="432"/>
      <c r="H55" s="432"/>
      <c r="I55" s="432"/>
      <c r="J55" s="432"/>
      <c r="K55" s="432"/>
      <c r="L55" s="432"/>
      <c r="M55" s="432"/>
      <c r="N55" s="432"/>
      <c r="O55" s="432"/>
      <c r="P55" s="432"/>
      <c r="Q55" s="432"/>
    </row>
    <row r="56" spans="1:17">
      <c r="A56" s="432"/>
      <c r="B56" s="432">
        <v>2013</v>
      </c>
      <c r="C56" s="687">
        <f>N19</f>
        <v>2948</v>
      </c>
      <c r="D56" s="594">
        <f>C56/$N$24</f>
        <v>0.98201199200532974</v>
      </c>
      <c r="E56" s="432"/>
      <c r="F56" s="432"/>
      <c r="G56" s="432"/>
      <c r="H56" s="432"/>
      <c r="I56" s="432"/>
      <c r="J56" s="432"/>
      <c r="K56" s="432"/>
      <c r="L56" s="432"/>
      <c r="M56" s="432"/>
      <c r="N56" s="432"/>
      <c r="O56" s="432"/>
      <c r="P56" s="432"/>
      <c r="Q56" s="432"/>
    </row>
    <row r="57" spans="1:17" s="432" customFormat="1">
      <c r="B57" s="432">
        <v>2014</v>
      </c>
      <c r="C57" s="687">
        <f>N20</f>
        <v>2463</v>
      </c>
      <c r="D57" s="594">
        <f>C57/$N$24</f>
        <v>0.82045303131245839</v>
      </c>
    </row>
    <row r="58" spans="1:17">
      <c r="A58" s="432"/>
      <c r="B58" s="432">
        <v>2015</v>
      </c>
      <c r="C58" s="876">
        <f>N21</f>
        <v>2641</v>
      </c>
      <c r="D58" s="594">
        <f>C58/$N$24</f>
        <v>0.879746835443038</v>
      </c>
      <c r="E58" s="432"/>
      <c r="F58" s="432"/>
      <c r="G58" s="432"/>
      <c r="H58" s="432"/>
      <c r="I58" s="432"/>
      <c r="J58" s="432"/>
      <c r="K58" s="432"/>
      <c r="L58" s="432"/>
      <c r="M58" s="432"/>
      <c r="N58" s="432"/>
      <c r="O58" s="432"/>
      <c r="P58" s="432"/>
      <c r="Q58" s="432"/>
    </row>
    <row r="59" spans="1:17">
      <c r="A59" s="432"/>
      <c r="B59" s="432"/>
      <c r="C59" s="432"/>
      <c r="D59" s="432"/>
      <c r="E59" s="432"/>
      <c r="F59" s="432"/>
      <c r="G59" s="432"/>
      <c r="H59" s="432"/>
      <c r="I59" s="432"/>
      <c r="J59" s="432"/>
      <c r="K59" s="432"/>
      <c r="L59" s="432"/>
      <c r="M59" s="432"/>
      <c r="N59" s="432"/>
      <c r="O59" s="432"/>
      <c r="P59" s="432"/>
      <c r="Q59" s="432"/>
    </row>
    <row r="60" spans="1:17">
      <c r="A60" s="432" t="s">
        <v>1950</v>
      </c>
      <c r="B60" s="432" t="s">
        <v>2070</v>
      </c>
      <c r="C60" s="432"/>
      <c r="D60" s="432"/>
      <c r="E60" s="432"/>
      <c r="F60" s="432"/>
      <c r="G60" s="432"/>
      <c r="H60" s="432"/>
      <c r="I60" s="432"/>
      <c r="J60" s="432"/>
      <c r="K60" s="432"/>
      <c r="L60" s="432"/>
      <c r="M60" s="432"/>
      <c r="N60" s="432"/>
      <c r="O60" s="432"/>
      <c r="P60" s="432"/>
      <c r="Q60" s="432"/>
    </row>
    <row r="61" spans="1:17">
      <c r="A61" s="432"/>
      <c r="B61" s="432"/>
      <c r="C61" s="432"/>
      <c r="D61" s="432"/>
      <c r="E61" s="432"/>
      <c r="F61" s="432"/>
      <c r="G61" s="432"/>
      <c r="H61" s="432"/>
      <c r="I61" s="432"/>
      <c r="J61" s="432"/>
      <c r="K61" s="432"/>
      <c r="L61" s="432"/>
      <c r="M61" s="432"/>
      <c r="N61" s="432"/>
      <c r="O61" s="432"/>
      <c r="P61" s="432"/>
      <c r="Q61" s="432"/>
    </row>
    <row r="62" spans="1:17">
      <c r="A62" s="432"/>
      <c r="B62" s="432"/>
      <c r="C62" s="432"/>
      <c r="D62" s="432"/>
      <c r="E62" s="432"/>
      <c r="F62" s="432"/>
      <c r="G62" s="432"/>
      <c r="H62" s="432"/>
      <c r="I62" s="432"/>
      <c r="J62" s="432"/>
      <c r="K62" s="432"/>
      <c r="L62" s="432"/>
      <c r="M62" s="432"/>
      <c r="N62" s="432"/>
      <c r="O62" s="432"/>
      <c r="P62" s="432"/>
      <c r="Q62" s="432"/>
    </row>
    <row r="63" spans="1:17">
      <c r="A63" s="432"/>
      <c r="B63" s="432"/>
      <c r="C63" s="432"/>
      <c r="D63" s="432"/>
      <c r="E63" s="432"/>
      <c r="F63" s="432"/>
      <c r="G63" s="432"/>
      <c r="H63" s="432"/>
      <c r="I63" s="432"/>
      <c r="J63" s="432"/>
      <c r="K63" s="432"/>
      <c r="L63" s="432"/>
      <c r="M63" s="432"/>
      <c r="N63" s="432"/>
      <c r="O63" s="432"/>
      <c r="P63" s="432"/>
      <c r="Q63" s="432"/>
    </row>
    <row r="64" spans="1:17">
      <c r="A64" s="432"/>
      <c r="B64" s="432"/>
      <c r="C64" s="432"/>
      <c r="D64" s="432"/>
      <c r="E64" s="432"/>
      <c r="F64" s="432"/>
      <c r="G64" s="432"/>
      <c r="H64" s="432"/>
      <c r="I64" s="432"/>
      <c r="J64" s="432"/>
      <c r="K64" s="432"/>
      <c r="L64" s="432"/>
      <c r="M64" s="432"/>
      <c r="N64" s="432"/>
      <c r="O64" s="432"/>
      <c r="P64" s="432"/>
      <c r="Q64" s="432"/>
    </row>
    <row r="65" spans="1:17">
      <c r="A65" s="432"/>
      <c r="B65" s="432"/>
      <c r="C65" s="432"/>
      <c r="D65" s="432"/>
      <c r="E65" s="432"/>
      <c r="F65" s="432"/>
      <c r="G65" s="432"/>
      <c r="H65" s="432"/>
      <c r="I65" s="432"/>
      <c r="J65" s="432"/>
      <c r="K65" s="432"/>
      <c r="L65" s="432"/>
      <c r="M65" s="432"/>
      <c r="N65" s="432"/>
      <c r="O65" s="432"/>
      <c r="P65" s="432"/>
      <c r="Q65" s="432"/>
    </row>
    <row r="66" spans="1:17">
      <c r="A66" s="432"/>
      <c r="B66" s="432"/>
      <c r="C66" s="432"/>
      <c r="D66" s="432"/>
      <c r="E66" s="432"/>
      <c r="F66" s="432"/>
      <c r="G66" s="432"/>
      <c r="H66" s="432"/>
      <c r="I66" s="432"/>
      <c r="J66" s="432"/>
      <c r="K66" s="432"/>
      <c r="L66" s="432"/>
      <c r="M66" s="432"/>
      <c r="N66" s="432"/>
      <c r="O66" s="432"/>
      <c r="P66" s="432"/>
      <c r="Q66" s="432"/>
    </row>
    <row r="67" spans="1:17">
      <c r="A67" s="432"/>
      <c r="B67" s="432"/>
      <c r="C67" s="432"/>
      <c r="D67" s="432"/>
      <c r="E67" s="432"/>
      <c r="F67" s="432"/>
      <c r="G67" s="432"/>
      <c r="H67" s="432"/>
      <c r="I67" s="432"/>
      <c r="J67" s="432"/>
      <c r="K67" s="432"/>
      <c r="L67" s="432"/>
      <c r="M67" s="432"/>
      <c r="N67" s="432"/>
      <c r="O67" s="432"/>
      <c r="P67" s="432"/>
      <c r="Q67" s="432"/>
    </row>
    <row r="68" spans="1:17">
      <c r="A68" s="432"/>
      <c r="B68" s="432"/>
      <c r="C68" s="432"/>
      <c r="D68" s="432"/>
      <c r="E68" s="432"/>
      <c r="F68" s="432"/>
      <c r="G68" s="432"/>
      <c r="H68" s="432"/>
      <c r="I68" s="432"/>
      <c r="J68" s="432"/>
      <c r="K68" s="432"/>
      <c r="L68" s="432"/>
      <c r="M68" s="432"/>
      <c r="N68" s="432"/>
      <c r="O68" s="432"/>
      <c r="P68" s="432"/>
      <c r="Q68" s="432"/>
    </row>
    <row r="69" spans="1:17">
      <c r="A69" s="432"/>
      <c r="B69" s="432"/>
      <c r="C69" s="432"/>
      <c r="D69" s="432"/>
      <c r="E69" s="432"/>
      <c r="F69" s="432"/>
      <c r="G69" s="432"/>
      <c r="H69" s="432"/>
      <c r="I69" s="432"/>
      <c r="J69" s="432"/>
      <c r="K69" s="432"/>
      <c r="L69" s="432"/>
      <c r="M69" s="432"/>
      <c r="N69" s="432"/>
      <c r="O69" s="432"/>
      <c r="P69" s="432"/>
      <c r="Q69" s="432"/>
    </row>
    <row r="70" spans="1:17">
      <c r="A70" s="432"/>
      <c r="B70" s="432"/>
      <c r="C70" s="432"/>
      <c r="D70" s="432"/>
      <c r="E70" s="432"/>
      <c r="F70" s="432"/>
      <c r="G70" s="432"/>
      <c r="H70" s="432"/>
      <c r="I70" s="432"/>
      <c r="J70" s="432"/>
      <c r="K70" s="432"/>
      <c r="L70" s="432"/>
      <c r="M70" s="432"/>
      <c r="N70" s="432"/>
      <c r="O70" s="432"/>
      <c r="P70" s="432"/>
      <c r="Q70" s="432"/>
    </row>
    <row r="71" spans="1:17">
      <c r="A71" s="432"/>
      <c r="B71" s="432"/>
      <c r="C71" s="432"/>
      <c r="D71" s="432"/>
      <c r="E71" s="432"/>
      <c r="F71" s="432"/>
      <c r="G71" s="432"/>
      <c r="H71" s="432"/>
      <c r="I71" s="432"/>
      <c r="J71" s="432"/>
      <c r="K71" s="432"/>
      <c r="L71" s="432"/>
      <c r="M71" s="432"/>
      <c r="N71" s="432"/>
      <c r="O71" s="432"/>
      <c r="P71" s="432"/>
      <c r="Q71" s="432"/>
    </row>
    <row r="72" spans="1:17">
      <c r="A72" s="432"/>
      <c r="B72" s="432"/>
      <c r="C72" s="432"/>
      <c r="D72" s="432"/>
      <c r="E72" s="432"/>
      <c r="F72" s="432"/>
      <c r="G72" s="432"/>
      <c r="H72" s="432"/>
      <c r="I72" s="432"/>
      <c r="J72" s="432"/>
      <c r="K72" s="432"/>
      <c r="L72" s="432"/>
      <c r="M72" s="432"/>
      <c r="N72" s="432"/>
      <c r="O72" s="432"/>
      <c r="P72" s="432"/>
      <c r="Q72" s="432"/>
    </row>
    <row r="73" spans="1:17">
      <c r="A73" s="432"/>
      <c r="B73" s="432"/>
      <c r="C73" s="432"/>
      <c r="D73" s="432"/>
      <c r="E73" s="432"/>
      <c r="F73" s="432"/>
      <c r="G73" s="432"/>
      <c r="H73" s="432"/>
      <c r="I73" s="432"/>
      <c r="J73" s="432"/>
      <c r="K73" s="432"/>
      <c r="L73" s="432"/>
      <c r="M73" s="432"/>
      <c r="N73" s="432"/>
      <c r="O73" s="432"/>
      <c r="P73" s="432"/>
      <c r="Q73" s="432"/>
    </row>
    <row r="74" spans="1:17">
      <c r="A74" s="432"/>
      <c r="B74" s="432"/>
      <c r="C74" s="432"/>
      <c r="D74" s="432"/>
      <c r="E74" s="432"/>
      <c r="F74" s="432"/>
      <c r="G74" s="432"/>
      <c r="H74" s="432"/>
      <c r="I74" s="432"/>
      <c r="J74" s="432"/>
      <c r="K74" s="432"/>
      <c r="L74" s="432"/>
      <c r="M74" s="432"/>
      <c r="N74" s="432"/>
      <c r="O74" s="432"/>
      <c r="P74" s="432"/>
      <c r="Q74" s="432"/>
    </row>
    <row r="75" spans="1:17">
      <c r="A75" s="432"/>
      <c r="B75" s="432"/>
      <c r="C75" s="432"/>
      <c r="D75" s="432"/>
      <c r="E75" s="432"/>
      <c r="F75" s="432"/>
      <c r="G75" s="432"/>
      <c r="H75" s="432"/>
      <c r="I75" s="432"/>
      <c r="J75" s="432"/>
      <c r="K75" s="432"/>
      <c r="L75" s="432"/>
      <c r="M75" s="432"/>
      <c r="N75" s="432"/>
      <c r="O75" s="432"/>
      <c r="P75" s="432"/>
      <c r="Q75" s="432"/>
    </row>
    <row r="76" spans="1:17">
      <c r="A76" s="432"/>
      <c r="B76" s="432"/>
      <c r="C76" s="432"/>
      <c r="D76" s="432"/>
      <c r="E76" s="432"/>
      <c r="F76" s="432"/>
      <c r="G76" s="432"/>
      <c r="H76" s="432"/>
      <c r="I76" s="432"/>
      <c r="J76" s="432"/>
      <c r="K76" s="432"/>
      <c r="L76" s="432"/>
      <c r="M76" s="432"/>
      <c r="N76" s="432"/>
      <c r="O76" s="432"/>
      <c r="P76" s="432"/>
      <c r="Q76" s="432"/>
    </row>
    <row r="77" spans="1:17">
      <c r="A77" s="432"/>
      <c r="B77" s="432"/>
      <c r="C77" s="432"/>
      <c r="D77" s="432"/>
      <c r="E77" s="432"/>
      <c r="F77" s="432"/>
      <c r="G77" s="432"/>
      <c r="H77" s="432"/>
      <c r="I77" s="432"/>
      <c r="J77" s="432"/>
      <c r="K77" s="432"/>
      <c r="L77" s="432"/>
      <c r="M77" s="432"/>
      <c r="N77" s="432"/>
      <c r="O77" s="432"/>
      <c r="P77" s="432"/>
      <c r="Q77" s="432"/>
    </row>
    <row r="78" spans="1:17">
      <c r="A78" s="432"/>
      <c r="B78" s="432"/>
      <c r="C78" s="432"/>
      <c r="D78" s="432"/>
      <c r="E78" s="432"/>
      <c r="F78" s="432"/>
      <c r="G78" s="432"/>
      <c r="H78" s="432"/>
      <c r="I78" s="432"/>
      <c r="J78" s="432"/>
      <c r="K78" s="432"/>
      <c r="L78" s="432"/>
      <c r="M78" s="432"/>
      <c r="N78" s="432"/>
      <c r="O78" s="432"/>
      <c r="P78" s="432"/>
      <c r="Q78" s="432"/>
    </row>
    <row r="79" spans="1:17">
      <c r="A79" s="432"/>
      <c r="B79" s="432"/>
      <c r="C79" s="432"/>
      <c r="D79" s="432"/>
      <c r="E79" s="432"/>
      <c r="F79" s="432"/>
      <c r="G79" s="432"/>
      <c r="H79" s="432"/>
      <c r="I79" s="432"/>
      <c r="J79" s="432"/>
      <c r="K79" s="432"/>
      <c r="L79" s="432"/>
      <c r="M79" s="432"/>
      <c r="N79" s="432"/>
      <c r="O79" s="432"/>
      <c r="P79" s="432"/>
      <c r="Q79" s="432"/>
    </row>
    <row r="80" spans="1:17">
      <c r="A80" s="432"/>
      <c r="B80" s="432"/>
      <c r="C80" s="432"/>
      <c r="D80" s="432"/>
      <c r="E80" s="432"/>
      <c r="F80" s="432"/>
      <c r="G80" s="432"/>
      <c r="H80" s="432"/>
      <c r="I80" s="432"/>
      <c r="J80" s="432"/>
      <c r="K80" s="432"/>
      <c r="L80" s="432"/>
      <c r="M80" s="432"/>
      <c r="N80" s="432"/>
      <c r="O80" s="432"/>
      <c r="P80" s="432"/>
      <c r="Q80" s="432"/>
    </row>
    <row r="81" spans="1:17">
      <c r="A81" s="432"/>
      <c r="B81" s="432"/>
      <c r="C81" s="432"/>
      <c r="D81" s="432"/>
      <c r="E81" s="432"/>
      <c r="F81" s="432"/>
      <c r="G81" s="432"/>
      <c r="H81" s="432"/>
      <c r="I81" s="432"/>
      <c r="J81" s="432"/>
      <c r="K81" s="432"/>
      <c r="L81" s="432"/>
      <c r="M81" s="432"/>
      <c r="N81" s="432"/>
      <c r="O81" s="432"/>
      <c r="P81" s="432"/>
      <c r="Q81" s="432"/>
    </row>
    <row r="82" spans="1:17">
      <c r="A82" s="432"/>
      <c r="B82" s="432"/>
      <c r="C82" s="432"/>
      <c r="D82" s="432"/>
      <c r="E82" s="432"/>
      <c r="F82" s="432"/>
      <c r="G82" s="432"/>
      <c r="H82" s="432"/>
      <c r="I82" s="432"/>
      <c r="J82" s="432"/>
      <c r="K82" s="432"/>
      <c r="L82" s="432"/>
      <c r="M82" s="432"/>
      <c r="N82" s="432"/>
      <c r="O82" s="432"/>
      <c r="P82" s="432"/>
      <c r="Q82" s="432"/>
    </row>
    <row r="83" spans="1:17">
      <c r="A83" s="432"/>
      <c r="B83" s="432"/>
      <c r="C83" s="432"/>
      <c r="D83" s="432"/>
      <c r="E83" s="432"/>
      <c r="F83" s="432"/>
      <c r="G83" s="432"/>
      <c r="H83" s="432"/>
      <c r="I83" s="432"/>
      <c r="J83" s="432"/>
      <c r="K83" s="432"/>
      <c r="L83" s="432"/>
      <c r="M83" s="432"/>
      <c r="N83" s="432"/>
      <c r="O83" s="432"/>
      <c r="P83" s="432"/>
      <c r="Q83" s="432"/>
    </row>
    <row r="84" spans="1:17">
      <c r="A84" s="432"/>
      <c r="B84" s="432"/>
      <c r="C84" s="432"/>
      <c r="D84" s="432"/>
      <c r="E84" s="432"/>
      <c r="F84" s="432"/>
      <c r="G84" s="432"/>
      <c r="H84" s="432"/>
      <c r="I84" s="432"/>
      <c r="J84" s="432"/>
      <c r="K84" s="432"/>
      <c r="L84" s="432"/>
      <c r="M84" s="432"/>
      <c r="N84" s="432"/>
      <c r="O84" s="432"/>
      <c r="P84" s="432"/>
      <c r="Q84" s="432"/>
    </row>
    <row r="85" spans="1:17">
      <c r="A85" s="432"/>
      <c r="B85" s="432"/>
      <c r="C85" s="432"/>
      <c r="D85" s="432"/>
      <c r="E85" s="432"/>
      <c r="F85" s="432"/>
      <c r="G85" s="432"/>
      <c r="H85" s="432"/>
      <c r="I85" s="432"/>
      <c r="J85" s="432"/>
      <c r="K85" s="432"/>
      <c r="L85" s="432"/>
      <c r="M85" s="432"/>
      <c r="N85" s="432"/>
      <c r="O85" s="432"/>
      <c r="P85" s="432"/>
      <c r="Q85" s="432"/>
    </row>
    <row r="86" spans="1:17">
      <c r="A86" s="432"/>
      <c r="B86" s="432"/>
      <c r="C86" s="432"/>
      <c r="D86" s="432"/>
      <c r="E86" s="432"/>
      <c r="F86" s="432"/>
      <c r="G86" s="432"/>
      <c r="H86" s="432"/>
      <c r="I86" s="432"/>
      <c r="J86" s="432"/>
      <c r="K86" s="432"/>
      <c r="L86" s="432"/>
      <c r="M86" s="432"/>
      <c r="N86" s="432"/>
      <c r="O86" s="432"/>
      <c r="P86" s="432"/>
      <c r="Q86" s="432"/>
    </row>
    <row r="87" spans="1:17">
      <c r="A87" s="432"/>
      <c r="B87" s="432"/>
      <c r="C87" s="432"/>
      <c r="D87" s="432"/>
      <c r="E87" s="432"/>
      <c r="F87" s="432"/>
      <c r="G87" s="432"/>
      <c r="H87" s="432"/>
      <c r="I87" s="432"/>
      <c r="J87" s="432"/>
      <c r="K87" s="432"/>
      <c r="L87" s="432"/>
      <c r="M87" s="432"/>
      <c r="N87" s="432"/>
      <c r="O87" s="432"/>
      <c r="P87" s="432"/>
      <c r="Q87" s="432"/>
    </row>
    <row r="88" spans="1:17">
      <c r="A88" s="432"/>
      <c r="B88" s="432"/>
      <c r="C88" s="432"/>
      <c r="D88" s="432"/>
      <c r="E88" s="432"/>
      <c r="F88" s="432"/>
      <c r="G88" s="432"/>
      <c r="H88" s="432"/>
      <c r="I88" s="432"/>
      <c r="J88" s="432"/>
      <c r="K88" s="432"/>
      <c r="L88" s="432"/>
      <c r="M88" s="432"/>
      <c r="N88" s="432"/>
      <c r="O88" s="432"/>
      <c r="P88" s="432"/>
      <c r="Q88" s="432"/>
    </row>
    <row r="89" spans="1:17">
      <c r="A89" s="432"/>
      <c r="B89" s="432"/>
      <c r="C89" s="432"/>
      <c r="D89" s="432"/>
      <c r="E89" s="432"/>
      <c r="F89" s="432"/>
      <c r="G89" s="432"/>
      <c r="H89" s="432"/>
      <c r="I89" s="432"/>
      <c r="J89" s="432"/>
      <c r="K89" s="432"/>
      <c r="L89" s="432"/>
      <c r="M89" s="432"/>
      <c r="N89" s="432"/>
      <c r="O89" s="432"/>
      <c r="P89" s="432"/>
      <c r="Q89" s="432"/>
    </row>
    <row r="90" spans="1:17">
      <c r="A90" s="432"/>
      <c r="B90" s="432"/>
      <c r="C90" s="432"/>
      <c r="D90" s="432"/>
      <c r="E90" s="432"/>
      <c r="F90" s="432"/>
      <c r="G90" s="432"/>
      <c r="H90" s="432"/>
      <c r="I90" s="432"/>
      <c r="J90" s="432"/>
      <c r="K90" s="432"/>
      <c r="L90" s="432"/>
      <c r="M90" s="432"/>
      <c r="N90" s="432"/>
      <c r="O90" s="432"/>
      <c r="P90" s="432"/>
      <c r="Q90" s="432"/>
    </row>
    <row r="91" spans="1:17">
      <c r="A91" s="432"/>
      <c r="B91" s="432"/>
      <c r="C91" s="432"/>
      <c r="D91" s="432"/>
      <c r="E91" s="432"/>
      <c r="F91" s="432"/>
      <c r="G91" s="432"/>
      <c r="H91" s="432"/>
      <c r="I91" s="432"/>
      <c r="J91" s="432"/>
      <c r="K91" s="432"/>
      <c r="L91" s="432"/>
      <c r="M91" s="432"/>
      <c r="N91" s="432"/>
      <c r="O91" s="432"/>
      <c r="P91" s="432"/>
      <c r="Q91" s="432"/>
    </row>
    <row r="92" spans="1:17">
      <c r="A92" s="432"/>
      <c r="B92" s="432"/>
      <c r="C92" s="432"/>
      <c r="D92" s="432"/>
      <c r="E92" s="432"/>
      <c r="F92" s="432"/>
      <c r="G92" s="432"/>
      <c r="H92" s="432"/>
      <c r="I92" s="432"/>
      <c r="J92" s="432"/>
      <c r="K92" s="432"/>
      <c r="L92" s="432"/>
      <c r="M92" s="432"/>
      <c r="N92" s="432"/>
      <c r="O92" s="432"/>
      <c r="P92" s="432"/>
      <c r="Q92" s="432"/>
    </row>
    <row r="93" spans="1:17">
      <c r="A93" s="432"/>
      <c r="B93" s="432"/>
      <c r="C93" s="432"/>
      <c r="D93" s="432"/>
      <c r="E93" s="432"/>
      <c r="F93" s="432"/>
      <c r="G93" s="432"/>
      <c r="H93" s="432"/>
      <c r="I93" s="432"/>
      <c r="J93" s="432"/>
      <c r="K93" s="432"/>
      <c r="L93" s="432"/>
      <c r="M93" s="432"/>
      <c r="N93" s="432"/>
      <c r="O93" s="432"/>
      <c r="P93" s="432"/>
      <c r="Q93" s="432"/>
    </row>
    <row r="94" spans="1:17">
      <c r="A94" s="432"/>
      <c r="B94" s="432"/>
      <c r="C94" s="432"/>
      <c r="D94" s="432"/>
      <c r="E94" s="432"/>
      <c r="F94" s="432"/>
      <c r="G94" s="432"/>
      <c r="H94" s="432"/>
      <c r="I94" s="432"/>
      <c r="J94" s="432"/>
      <c r="K94" s="432"/>
      <c r="L94" s="432"/>
      <c r="M94" s="432"/>
      <c r="N94" s="432"/>
      <c r="O94" s="432"/>
      <c r="P94" s="432"/>
      <c r="Q94" s="432"/>
    </row>
    <row r="95" spans="1:17">
      <c r="A95" s="432"/>
      <c r="B95" s="432"/>
      <c r="C95" s="432"/>
      <c r="D95" s="432"/>
      <c r="E95" s="432"/>
      <c r="F95" s="432"/>
      <c r="G95" s="432"/>
      <c r="H95" s="432"/>
      <c r="I95" s="432"/>
      <c r="J95" s="432"/>
      <c r="K95" s="432"/>
      <c r="L95" s="432"/>
      <c r="M95" s="432"/>
      <c r="N95" s="432"/>
      <c r="O95" s="432"/>
      <c r="P95" s="432"/>
      <c r="Q95" s="432"/>
    </row>
    <row r="96" spans="1:17">
      <c r="A96" s="432"/>
      <c r="B96" s="432"/>
      <c r="C96" s="432"/>
      <c r="D96" s="432"/>
      <c r="E96" s="432"/>
      <c r="F96" s="432"/>
      <c r="G96" s="432"/>
      <c r="H96" s="432"/>
      <c r="I96" s="432"/>
      <c r="J96" s="432"/>
      <c r="K96" s="432"/>
      <c r="L96" s="432"/>
      <c r="M96" s="432"/>
      <c r="N96" s="432"/>
      <c r="O96" s="432"/>
      <c r="P96" s="432"/>
      <c r="Q96" s="432"/>
    </row>
    <row r="97" spans="1:17">
      <c r="A97" s="432"/>
      <c r="B97" s="432"/>
      <c r="C97" s="432"/>
      <c r="D97" s="432"/>
      <c r="E97" s="432"/>
      <c r="F97" s="432"/>
      <c r="G97" s="432"/>
      <c r="H97" s="432"/>
      <c r="I97" s="432"/>
      <c r="J97" s="432"/>
      <c r="K97" s="432"/>
      <c r="L97" s="432"/>
      <c r="M97" s="432"/>
      <c r="N97" s="432"/>
      <c r="O97" s="432"/>
      <c r="P97" s="432"/>
      <c r="Q97" s="432"/>
    </row>
    <row r="98" spans="1:17">
      <c r="A98" s="432"/>
      <c r="B98" s="432"/>
      <c r="C98" s="432"/>
      <c r="D98" s="432"/>
      <c r="E98" s="432"/>
      <c r="F98" s="432"/>
      <c r="G98" s="432"/>
      <c r="H98" s="432"/>
      <c r="I98" s="432"/>
      <c r="J98" s="432"/>
      <c r="K98" s="432"/>
      <c r="L98" s="432"/>
      <c r="M98" s="432"/>
      <c r="N98" s="432"/>
      <c r="O98" s="432"/>
      <c r="P98" s="432"/>
      <c r="Q98" s="432"/>
    </row>
    <row r="99" spans="1:17">
      <c r="A99" s="432"/>
      <c r="B99" s="432"/>
      <c r="C99" s="432"/>
      <c r="D99" s="432"/>
      <c r="E99" s="432"/>
      <c r="F99" s="432"/>
      <c r="G99" s="432"/>
      <c r="H99" s="432"/>
      <c r="I99" s="432"/>
      <c r="J99" s="432"/>
      <c r="K99" s="432"/>
      <c r="L99" s="432"/>
      <c r="M99" s="432"/>
      <c r="N99" s="432"/>
      <c r="O99" s="432"/>
      <c r="P99" s="432"/>
      <c r="Q99" s="432"/>
    </row>
    <row r="100" spans="1:17">
      <c r="A100" s="432"/>
      <c r="B100" s="432"/>
      <c r="C100" s="432"/>
      <c r="D100" s="432"/>
      <c r="E100" s="432"/>
      <c r="F100" s="432"/>
      <c r="G100" s="432"/>
      <c r="H100" s="432"/>
      <c r="I100" s="432"/>
      <c r="J100" s="432"/>
      <c r="K100" s="432"/>
      <c r="L100" s="432"/>
      <c r="M100" s="432"/>
      <c r="N100" s="432"/>
      <c r="O100" s="432"/>
      <c r="P100" s="432"/>
      <c r="Q100" s="432"/>
    </row>
    <row r="101" spans="1:17">
      <c r="A101" s="432"/>
      <c r="B101" s="432"/>
      <c r="C101" s="432"/>
      <c r="D101" s="432"/>
      <c r="E101" s="432"/>
      <c r="F101" s="432"/>
      <c r="G101" s="432"/>
      <c r="H101" s="432"/>
      <c r="I101" s="432"/>
      <c r="J101" s="432"/>
      <c r="K101" s="432"/>
      <c r="L101" s="432"/>
      <c r="M101" s="432"/>
      <c r="N101" s="432"/>
      <c r="O101" s="432"/>
      <c r="P101" s="432"/>
      <c r="Q101" s="432"/>
    </row>
    <row r="102" spans="1:17">
      <c r="A102" s="432"/>
      <c r="B102" s="432"/>
      <c r="C102" s="432"/>
      <c r="D102" s="432"/>
      <c r="E102" s="432"/>
      <c r="F102" s="432"/>
      <c r="G102" s="432"/>
      <c r="H102" s="432"/>
      <c r="I102" s="432"/>
      <c r="J102" s="432"/>
      <c r="K102" s="432"/>
      <c r="L102" s="432"/>
      <c r="M102" s="432"/>
      <c r="N102" s="432"/>
      <c r="O102" s="432"/>
      <c r="P102" s="432"/>
      <c r="Q102" s="432"/>
    </row>
    <row r="103" spans="1:17">
      <c r="A103" s="432"/>
      <c r="B103" s="432"/>
      <c r="C103" s="432"/>
      <c r="D103" s="432"/>
      <c r="E103" s="432"/>
      <c r="F103" s="432"/>
      <c r="G103" s="432"/>
      <c r="H103" s="432"/>
      <c r="I103" s="432"/>
      <c r="J103" s="432"/>
      <c r="K103" s="432"/>
      <c r="L103" s="432"/>
      <c r="M103" s="432"/>
      <c r="N103" s="432"/>
      <c r="O103" s="432"/>
      <c r="P103" s="432"/>
      <c r="Q103" s="432"/>
    </row>
    <row r="104" spans="1:17">
      <c r="A104" s="432"/>
      <c r="B104" s="432"/>
      <c r="C104" s="432"/>
      <c r="D104" s="432"/>
      <c r="E104" s="432"/>
      <c r="F104" s="432"/>
      <c r="G104" s="432"/>
      <c r="H104" s="432"/>
      <c r="I104" s="432"/>
      <c r="J104" s="432"/>
      <c r="K104" s="432"/>
      <c r="L104" s="432"/>
      <c r="M104" s="432"/>
      <c r="N104" s="432"/>
      <c r="O104" s="432"/>
      <c r="P104" s="432"/>
      <c r="Q104" s="432"/>
    </row>
    <row r="105" spans="1:17">
      <c r="A105" s="432"/>
      <c r="B105" s="432"/>
      <c r="C105" s="432"/>
      <c r="D105" s="432"/>
      <c r="E105" s="432"/>
      <c r="F105" s="432"/>
      <c r="G105" s="432"/>
      <c r="H105" s="432"/>
      <c r="I105" s="432"/>
      <c r="J105" s="432"/>
      <c r="K105" s="432"/>
      <c r="L105" s="432"/>
      <c r="M105" s="432"/>
      <c r="N105" s="432"/>
      <c r="O105" s="432"/>
      <c r="P105" s="432"/>
      <c r="Q105" s="432"/>
    </row>
    <row r="106" spans="1:17">
      <c r="A106" s="432"/>
      <c r="B106" s="432"/>
      <c r="C106" s="432"/>
      <c r="D106" s="432"/>
      <c r="E106" s="432"/>
      <c r="F106" s="432"/>
      <c r="G106" s="432"/>
      <c r="H106" s="432"/>
      <c r="I106" s="432"/>
      <c r="J106" s="432"/>
      <c r="K106" s="432"/>
      <c r="L106" s="432"/>
      <c r="M106" s="432"/>
      <c r="N106" s="432"/>
      <c r="O106" s="432"/>
      <c r="P106" s="432"/>
      <c r="Q106" s="432"/>
    </row>
    <row r="107" spans="1:17">
      <c r="A107" s="432"/>
      <c r="B107" s="432"/>
      <c r="C107" s="432"/>
      <c r="D107" s="432"/>
      <c r="E107" s="432"/>
      <c r="F107" s="432"/>
      <c r="G107" s="432"/>
      <c r="H107" s="432"/>
      <c r="I107" s="432"/>
      <c r="J107" s="432"/>
      <c r="K107" s="432"/>
      <c r="L107" s="432"/>
      <c r="M107" s="432"/>
      <c r="N107" s="432"/>
      <c r="O107" s="432"/>
      <c r="P107" s="432"/>
      <c r="Q107" s="432"/>
    </row>
    <row r="108" spans="1:17">
      <c r="A108" s="432"/>
      <c r="B108" s="432"/>
      <c r="C108" s="432"/>
      <c r="D108" s="432"/>
      <c r="E108" s="432"/>
      <c r="F108" s="432"/>
      <c r="G108" s="432"/>
      <c r="H108" s="432"/>
      <c r="I108" s="432"/>
      <c r="J108" s="432"/>
      <c r="K108" s="432"/>
      <c r="L108" s="432"/>
      <c r="M108" s="432"/>
      <c r="N108" s="432"/>
      <c r="O108" s="432"/>
      <c r="P108" s="432"/>
      <c r="Q108" s="432"/>
    </row>
    <row r="109" spans="1:17">
      <c r="A109" s="432"/>
      <c r="B109" s="432"/>
      <c r="C109" s="432"/>
      <c r="D109" s="432"/>
      <c r="E109" s="432"/>
      <c r="F109" s="432"/>
      <c r="G109" s="432"/>
      <c r="H109" s="432"/>
      <c r="I109" s="432"/>
      <c r="J109" s="432"/>
      <c r="K109" s="432"/>
      <c r="L109" s="432"/>
      <c r="M109" s="432"/>
      <c r="N109" s="432"/>
      <c r="O109" s="432"/>
      <c r="P109" s="432"/>
      <c r="Q109" s="432"/>
    </row>
    <row r="110" spans="1:17">
      <c r="A110" s="432"/>
      <c r="B110" s="432"/>
      <c r="C110" s="432"/>
      <c r="D110" s="432"/>
      <c r="E110" s="432"/>
      <c r="F110" s="432"/>
      <c r="G110" s="432"/>
      <c r="H110" s="432"/>
      <c r="I110" s="432"/>
      <c r="J110" s="432"/>
      <c r="K110" s="432"/>
      <c r="L110" s="432"/>
      <c r="M110" s="432"/>
      <c r="N110" s="432"/>
      <c r="O110" s="432"/>
      <c r="P110" s="432"/>
      <c r="Q110" s="432"/>
    </row>
    <row r="111" spans="1:17">
      <c r="A111" s="432"/>
      <c r="B111" s="432"/>
      <c r="C111" s="432"/>
      <c r="D111" s="432"/>
      <c r="E111" s="432"/>
      <c r="F111" s="432"/>
      <c r="G111" s="432"/>
      <c r="H111" s="432"/>
      <c r="I111" s="432"/>
      <c r="J111" s="432"/>
      <c r="K111" s="432"/>
      <c r="L111" s="432"/>
      <c r="M111" s="432"/>
      <c r="N111" s="432"/>
      <c r="O111" s="432"/>
      <c r="P111" s="432"/>
      <c r="Q111" s="432"/>
    </row>
    <row r="112" spans="1:17">
      <c r="A112" s="432"/>
      <c r="B112" s="432"/>
      <c r="C112" s="432"/>
      <c r="D112" s="432"/>
      <c r="E112" s="432"/>
      <c r="F112" s="432"/>
      <c r="G112" s="432"/>
      <c r="H112" s="432"/>
      <c r="I112" s="432"/>
      <c r="J112" s="432"/>
      <c r="K112" s="432"/>
      <c r="L112" s="432"/>
      <c r="M112" s="432"/>
      <c r="N112" s="432"/>
      <c r="O112" s="432"/>
      <c r="P112" s="432"/>
      <c r="Q112" s="432"/>
    </row>
    <row r="113" spans="1:17">
      <c r="A113" s="432"/>
      <c r="B113" s="432"/>
      <c r="C113" s="432"/>
      <c r="D113" s="432"/>
      <c r="E113" s="432"/>
      <c r="F113" s="432"/>
      <c r="G113" s="432"/>
      <c r="H113" s="432"/>
      <c r="I113" s="432"/>
      <c r="J113" s="432"/>
      <c r="K113" s="432"/>
      <c r="L113" s="432"/>
      <c r="M113" s="432"/>
      <c r="N113" s="432"/>
      <c r="O113" s="432"/>
      <c r="P113" s="432"/>
      <c r="Q113" s="432"/>
    </row>
    <row r="114" spans="1:17">
      <c r="A114" s="432"/>
      <c r="B114" s="432"/>
      <c r="C114" s="432"/>
      <c r="D114" s="432"/>
      <c r="E114" s="432"/>
      <c r="F114" s="432"/>
      <c r="G114" s="432"/>
      <c r="H114" s="432"/>
      <c r="I114" s="432"/>
      <c r="J114" s="432"/>
      <c r="K114" s="432"/>
      <c r="L114" s="432"/>
      <c r="M114" s="432"/>
      <c r="N114" s="432"/>
      <c r="O114" s="432"/>
      <c r="P114" s="432"/>
      <c r="Q114" s="432"/>
    </row>
    <row r="115" spans="1:17">
      <c r="A115" s="432"/>
      <c r="B115" s="432"/>
      <c r="C115" s="432"/>
      <c r="D115" s="432"/>
      <c r="E115" s="432"/>
      <c r="F115" s="432"/>
      <c r="G115" s="432"/>
      <c r="H115" s="432"/>
      <c r="I115" s="432"/>
      <c r="J115" s="432"/>
      <c r="K115" s="432"/>
      <c r="L115" s="432"/>
      <c r="M115" s="432"/>
      <c r="N115" s="432"/>
      <c r="O115" s="432"/>
      <c r="P115" s="432"/>
      <c r="Q115" s="432"/>
    </row>
    <row r="116" spans="1:17">
      <c r="A116" s="432"/>
      <c r="B116" s="432"/>
      <c r="C116" s="432"/>
      <c r="D116" s="432"/>
      <c r="E116" s="432"/>
      <c r="F116" s="432"/>
      <c r="G116" s="432"/>
      <c r="H116" s="432"/>
      <c r="I116" s="432"/>
      <c r="J116" s="432"/>
      <c r="K116" s="432"/>
      <c r="L116" s="432"/>
      <c r="M116" s="432"/>
      <c r="N116" s="432"/>
      <c r="O116" s="432"/>
      <c r="P116" s="432"/>
      <c r="Q116" s="432"/>
    </row>
    <row r="117" spans="1:17">
      <c r="A117" s="432"/>
      <c r="B117" s="432"/>
      <c r="C117" s="432"/>
      <c r="D117" s="432"/>
      <c r="E117" s="432"/>
      <c r="F117" s="432"/>
      <c r="G117" s="432"/>
      <c r="H117" s="432"/>
      <c r="I117" s="432"/>
      <c r="J117" s="432"/>
      <c r="K117" s="432"/>
      <c r="L117" s="432"/>
      <c r="M117" s="432"/>
      <c r="N117" s="432"/>
      <c r="O117" s="432"/>
      <c r="P117" s="432"/>
      <c r="Q117" s="432"/>
    </row>
    <row r="118" spans="1:17">
      <c r="A118" s="432"/>
      <c r="B118" s="432"/>
      <c r="C118" s="432"/>
      <c r="D118" s="432"/>
      <c r="E118" s="432"/>
      <c r="F118" s="432"/>
      <c r="G118" s="432"/>
      <c r="H118" s="432"/>
      <c r="I118" s="432"/>
      <c r="J118" s="432"/>
      <c r="K118" s="432"/>
      <c r="L118" s="432"/>
      <c r="M118" s="432"/>
      <c r="N118" s="432"/>
      <c r="O118" s="432"/>
      <c r="P118" s="432"/>
      <c r="Q118" s="432"/>
    </row>
  </sheetData>
  <sortState ref="A2:F434">
    <sortCondition ref="D1"/>
  </sortState>
  <pageMargins left="0.7" right="0.7" top="0.75" bottom="0.75" header="0.3" footer="0.3"/>
  <pageSetup paperSize="9"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80"/>
  <sheetViews>
    <sheetView topLeftCell="A21" zoomScaleNormal="100" workbookViewId="0">
      <selection activeCell="L29" sqref="L29"/>
    </sheetView>
  </sheetViews>
  <sheetFormatPr defaultColWidth="9.109375" defaultRowHeight="14.4"/>
  <cols>
    <col min="1" max="1" width="25.6640625" style="42" bestFit="1" customWidth="1"/>
    <col min="2" max="2" width="9.109375" style="42" bestFit="1" customWidth="1"/>
    <col min="3" max="3" width="14.44140625" style="42" bestFit="1" customWidth="1"/>
    <col min="4" max="10" width="9.109375" style="42"/>
    <col min="11" max="11" width="9.109375" style="432"/>
    <col min="12" max="12" width="9.109375" style="738"/>
    <col min="13" max="13" width="43.44140625" style="42" customWidth="1"/>
    <col min="14" max="25" width="9.109375" style="42"/>
    <col min="26" max="26" width="9.109375" style="42" customWidth="1"/>
    <col min="27" max="36" width="9.109375" style="42"/>
    <col min="37" max="37" width="18.6640625" style="42" bestFit="1" customWidth="1"/>
    <col min="38" max="16384" width="9.109375" style="42"/>
  </cols>
  <sheetData>
    <row r="1" spans="1:37">
      <c r="A1" s="42" t="s">
        <v>2067</v>
      </c>
      <c r="M1" s="42" t="s">
        <v>1263</v>
      </c>
      <c r="V1" s="42" t="s">
        <v>1265</v>
      </c>
    </row>
    <row r="2" spans="1:37" ht="18.600000000000001" thickBot="1">
      <c r="A2" s="132" t="s">
        <v>1156</v>
      </c>
      <c r="B2" s="133" t="s">
        <v>1157</v>
      </c>
      <c r="C2" s="134"/>
      <c r="D2" s="135">
        <v>2007</v>
      </c>
      <c r="E2" s="135">
        <v>2008</v>
      </c>
      <c r="F2" s="135">
        <v>2009</v>
      </c>
      <c r="G2" s="135">
        <v>2010</v>
      </c>
      <c r="H2" s="135">
        <v>2011</v>
      </c>
      <c r="I2" s="135">
        <v>2012</v>
      </c>
      <c r="M2" s="175" t="s">
        <v>1208</v>
      </c>
      <c r="N2" s="176">
        <v>2007</v>
      </c>
      <c r="O2" s="176">
        <v>2008</v>
      </c>
      <c r="P2" s="176">
        <v>2009</v>
      </c>
      <c r="Q2" s="176">
        <v>2010</v>
      </c>
      <c r="R2" s="176">
        <v>2011</v>
      </c>
      <c r="S2" s="176">
        <v>2012</v>
      </c>
      <c r="V2" s="140">
        <v>2009</v>
      </c>
      <c r="Y2" s="140">
        <v>2010</v>
      </c>
      <c r="AB2" s="140">
        <v>2011</v>
      </c>
    </row>
    <row r="3" spans="1:37" ht="18.600000000000001" thickBot="1">
      <c r="A3" s="136"/>
      <c r="B3" s="137">
        <v>6</v>
      </c>
      <c r="C3" s="137"/>
      <c r="D3" s="137"/>
      <c r="E3" s="137"/>
      <c r="F3" s="137"/>
      <c r="G3" s="137"/>
      <c r="H3" s="137"/>
      <c r="I3" s="137"/>
      <c r="M3" s="177" t="s">
        <v>1209</v>
      </c>
      <c r="N3" s="178">
        <v>65</v>
      </c>
      <c r="O3" s="178">
        <v>65</v>
      </c>
      <c r="P3" s="178">
        <v>65</v>
      </c>
      <c r="Q3" s="178">
        <v>65</v>
      </c>
      <c r="R3" s="178">
        <v>65</v>
      </c>
      <c r="S3" s="178">
        <v>65</v>
      </c>
      <c r="V3" s="141" t="s">
        <v>1188</v>
      </c>
      <c r="AB3" s="141"/>
      <c r="AE3" s="154">
        <v>2012</v>
      </c>
      <c r="AF3" s="155" t="s">
        <v>1193</v>
      </c>
    </row>
    <row r="4" spans="1:37" ht="18">
      <c r="A4" s="138" t="s">
        <v>1158</v>
      </c>
      <c r="B4" s="137"/>
      <c r="C4" s="137" t="s">
        <v>1159</v>
      </c>
      <c r="D4" s="137">
        <v>212.49345202473532</v>
      </c>
      <c r="E4" s="137">
        <v>202.54833076854959</v>
      </c>
      <c r="F4" s="137">
        <v>203.71459028874895</v>
      </c>
      <c r="G4" s="137">
        <v>198.99819941427236</v>
      </c>
      <c r="H4" s="137">
        <v>200.5421863175425</v>
      </c>
      <c r="I4" s="137">
        <v>182.5518761877488</v>
      </c>
      <c r="M4" s="179" t="s">
        <v>1210</v>
      </c>
      <c r="N4" s="180">
        <v>234</v>
      </c>
      <c r="O4" s="180">
        <v>234</v>
      </c>
      <c r="P4" s="180">
        <v>234</v>
      </c>
      <c r="Q4" s="180">
        <v>234</v>
      </c>
      <c r="R4" s="180">
        <v>234</v>
      </c>
      <c r="S4" s="180">
        <v>234</v>
      </c>
      <c r="V4" s="42" t="s">
        <v>1165</v>
      </c>
      <c r="AE4" s="11"/>
      <c r="AF4" s="1253" t="s">
        <v>1194</v>
      </c>
      <c r="AG4" s="1253"/>
      <c r="AH4" s="11" t="s">
        <v>1195</v>
      </c>
      <c r="AI4" s="1253" t="s">
        <v>1196</v>
      </c>
      <c r="AJ4" s="1253"/>
      <c r="AK4" s="156" t="s">
        <v>1197</v>
      </c>
    </row>
    <row r="5" spans="1:37" ht="18.600000000000001" thickBot="1">
      <c r="A5" s="138" t="s">
        <v>90</v>
      </c>
      <c r="B5" s="137" t="s">
        <v>90</v>
      </c>
      <c r="C5" s="137" t="s">
        <v>90</v>
      </c>
      <c r="D5" s="137" t="s">
        <v>90</v>
      </c>
      <c r="E5" s="137" t="s">
        <v>90</v>
      </c>
      <c r="F5" s="137" t="s">
        <v>90</v>
      </c>
      <c r="G5" s="137" t="s">
        <v>90</v>
      </c>
      <c r="H5" s="137" t="s">
        <v>90</v>
      </c>
      <c r="I5" s="137" t="s">
        <v>90</v>
      </c>
      <c r="M5" s="179"/>
      <c r="N5" s="179"/>
      <c r="O5" s="179"/>
      <c r="P5" s="179"/>
      <c r="Q5" s="179"/>
      <c r="R5" s="179"/>
      <c r="S5" s="179"/>
      <c r="AE5" s="11"/>
      <c r="AF5" s="45"/>
      <c r="AG5" s="157"/>
      <c r="AH5" s="11" t="s">
        <v>1198</v>
      </c>
      <c r="AI5" s="11"/>
      <c r="AJ5" s="11"/>
      <c r="AK5" s="156" t="s">
        <v>1199</v>
      </c>
    </row>
    <row r="6" spans="1:37" ht="79.2" thickBot="1">
      <c r="A6" s="138" t="s">
        <v>1160</v>
      </c>
      <c r="B6" s="137" t="s">
        <v>90</v>
      </c>
      <c r="C6" s="137" t="s">
        <v>1159</v>
      </c>
      <c r="D6" s="137">
        <v>202.93665001531434</v>
      </c>
      <c r="E6" s="137">
        <v>157.70047793679578</v>
      </c>
      <c r="F6" s="137">
        <v>169.32711249475756</v>
      </c>
      <c r="G6" s="137">
        <v>149.19863349911927</v>
      </c>
      <c r="H6" s="137">
        <v>157.16565954525566</v>
      </c>
      <c r="I6" s="137">
        <v>195.10653908923535</v>
      </c>
      <c r="M6" s="179" t="s">
        <v>1211</v>
      </c>
      <c r="N6" s="181">
        <v>73</v>
      </c>
      <c r="O6" s="178">
        <v>73</v>
      </c>
      <c r="P6" s="178">
        <v>73</v>
      </c>
      <c r="Q6" s="178">
        <v>73</v>
      </c>
      <c r="R6" s="178">
        <v>73</v>
      </c>
      <c r="S6" s="178">
        <v>73</v>
      </c>
      <c r="V6" s="142" t="s">
        <v>1166</v>
      </c>
      <c r="W6" s="142" t="s">
        <v>1189</v>
      </c>
      <c r="Y6" s="142" t="s">
        <v>1166</v>
      </c>
      <c r="Z6" s="142" t="s">
        <v>1189</v>
      </c>
      <c r="AB6" s="142" t="s">
        <v>1166</v>
      </c>
      <c r="AC6" s="142" t="s">
        <v>1189</v>
      </c>
      <c r="AE6" s="11" t="s">
        <v>684</v>
      </c>
      <c r="AF6" s="45">
        <v>3.9600000000000003E-2</v>
      </c>
      <c r="AG6" s="158" t="s">
        <v>1200</v>
      </c>
      <c r="AH6" s="11">
        <v>57.03</v>
      </c>
      <c r="AI6" s="159">
        <f>+(AH6/1000*AF6)*1000</f>
        <v>2.2583880000000005</v>
      </c>
      <c r="AJ6" s="11" t="s">
        <v>1201</v>
      </c>
      <c r="AK6" s="160">
        <f>+AI6/(AF6*1000/3.6)*1000</f>
        <v>205.30800000000005</v>
      </c>
    </row>
    <row r="7" spans="1:37" ht="18">
      <c r="A7" s="138" t="s">
        <v>90</v>
      </c>
      <c r="B7" s="137" t="s">
        <v>90</v>
      </c>
      <c r="C7" s="137" t="s">
        <v>90</v>
      </c>
      <c r="D7" s="137" t="s">
        <v>90</v>
      </c>
      <c r="E7" s="137" t="s">
        <v>90</v>
      </c>
      <c r="F7" s="137" t="s">
        <v>90</v>
      </c>
      <c r="G7" s="137" t="s">
        <v>90</v>
      </c>
      <c r="H7" s="137" t="s">
        <v>90</v>
      </c>
      <c r="I7" s="137" t="s">
        <v>90</v>
      </c>
      <c r="M7" s="179" t="s">
        <v>1212</v>
      </c>
      <c r="N7" s="180">
        <v>262.8</v>
      </c>
      <c r="O7" s="180">
        <v>262.8</v>
      </c>
      <c r="P7" s="180">
        <v>262.8</v>
      </c>
      <c r="Q7" s="180">
        <v>262.8</v>
      </c>
      <c r="R7" s="180">
        <v>262.8</v>
      </c>
      <c r="S7" s="180">
        <v>262.8</v>
      </c>
      <c r="V7" s="143" t="s">
        <v>684</v>
      </c>
      <c r="W7" s="144">
        <v>204.084</v>
      </c>
      <c r="Y7" s="143" t="s">
        <v>684</v>
      </c>
      <c r="Z7" s="144">
        <v>204.26400000000004</v>
      </c>
      <c r="AB7" s="143" t="s">
        <v>684</v>
      </c>
      <c r="AC7" s="144">
        <v>205.09200000000004</v>
      </c>
      <c r="AE7" s="11" t="s">
        <v>1167</v>
      </c>
      <c r="AF7" s="161">
        <v>40.65</v>
      </c>
      <c r="AG7" s="158" t="s">
        <v>1202</v>
      </c>
      <c r="AH7" s="11">
        <v>77.400000000000006</v>
      </c>
      <c r="AI7" s="159">
        <f t="shared" ref="AI7:AI13" si="0">+(AH7/1000*AF7)*1000</f>
        <v>3146.31</v>
      </c>
      <c r="AJ7" s="11" t="s">
        <v>1203</v>
      </c>
      <c r="AK7" s="160">
        <f t="shared" ref="AK7:AK13" si="1">+AI7/(AF7*1000/3.6)*1000</f>
        <v>278.64</v>
      </c>
    </row>
    <row r="8" spans="1:37" ht="18.600000000000001" thickBot="1">
      <c r="A8" s="138" t="s">
        <v>1161</v>
      </c>
      <c r="B8" s="137" t="s">
        <v>90</v>
      </c>
      <c r="C8" s="137" t="s">
        <v>1159</v>
      </c>
      <c r="D8" s="137">
        <v>205.32090161815424</v>
      </c>
      <c r="E8" s="137">
        <v>196.00907772265316</v>
      </c>
      <c r="F8" s="137">
        <v>226.42946943539906</v>
      </c>
      <c r="G8" s="137">
        <v>190.20696893955045</v>
      </c>
      <c r="H8" s="137">
        <v>167.87073847369663</v>
      </c>
      <c r="I8" s="137">
        <v>211.29751133467761</v>
      </c>
      <c r="M8" s="179"/>
      <c r="N8" s="179"/>
      <c r="O8" s="179"/>
      <c r="P8" s="179"/>
      <c r="Q8" s="179"/>
      <c r="R8" s="179"/>
      <c r="S8" s="179"/>
      <c r="V8" s="145" t="s">
        <v>1167</v>
      </c>
      <c r="W8" s="146">
        <v>280.80000000000007</v>
      </c>
      <c r="Y8" s="145" t="s">
        <v>1167</v>
      </c>
      <c r="Z8" s="146">
        <v>278.64</v>
      </c>
      <c r="AB8" s="145" t="s">
        <v>1167</v>
      </c>
      <c r="AC8" s="146">
        <v>278.64</v>
      </c>
      <c r="AE8" s="11" t="s">
        <v>1168</v>
      </c>
      <c r="AF8" s="161">
        <v>35.869999999999997</v>
      </c>
      <c r="AG8" s="158" t="s">
        <v>1204</v>
      </c>
      <c r="AH8" s="11">
        <v>74</v>
      </c>
      <c r="AI8" s="159">
        <f t="shared" si="0"/>
        <v>2654.3799999999997</v>
      </c>
      <c r="AJ8" s="11" t="s">
        <v>1205</v>
      </c>
      <c r="AK8" s="160">
        <f t="shared" si="1"/>
        <v>266.39999999999998</v>
      </c>
    </row>
    <row r="9" spans="1:37" ht="18.600000000000001" thickBot="1">
      <c r="A9" s="138" t="s">
        <v>90</v>
      </c>
      <c r="B9" s="137" t="s">
        <v>90</v>
      </c>
      <c r="C9" s="137" t="s">
        <v>90</v>
      </c>
      <c r="D9" s="137" t="s">
        <v>90</v>
      </c>
      <c r="E9" s="137" t="s">
        <v>90</v>
      </c>
      <c r="F9" s="137" t="s">
        <v>90</v>
      </c>
      <c r="G9" s="137" t="s">
        <v>90</v>
      </c>
      <c r="H9" s="137" t="s">
        <v>90</v>
      </c>
      <c r="I9" s="137" t="s">
        <v>90</v>
      </c>
      <c r="M9" s="179" t="s">
        <v>1213</v>
      </c>
      <c r="N9" s="181">
        <v>72</v>
      </c>
      <c r="O9" s="178">
        <v>72</v>
      </c>
      <c r="P9" s="178">
        <v>72</v>
      </c>
      <c r="Q9" s="178">
        <v>72</v>
      </c>
      <c r="R9" s="178">
        <v>72</v>
      </c>
      <c r="S9" s="178">
        <v>72</v>
      </c>
      <c r="V9" s="145" t="s">
        <v>1168</v>
      </c>
      <c r="W9" s="146">
        <v>266.39999999999998</v>
      </c>
      <c r="Y9" s="145" t="s">
        <v>1168</v>
      </c>
      <c r="Z9" s="146">
        <v>266.39999999999998</v>
      </c>
      <c r="AB9" s="145" t="s">
        <v>1168</v>
      </c>
      <c r="AC9" s="146">
        <v>266.39999999999998</v>
      </c>
      <c r="AE9" s="11" t="s">
        <v>1088</v>
      </c>
      <c r="AF9" s="161">
        <v>32.85</v>
      </c>
      <c r="AG9" s="158" t="s">
        <v>1204</v>
      </c>
      <c r="AH9" s="11">
        <v>73</v>
      </c>
      <c r="AI9" s="159">
        <f t="shared" si="0"/>
        <v>2398.0500000000002</v>
      </c>
      <c r="AJ9" s="11" t="s">
        <v>1205</v>
      </c>
      <c r="AK9" s="160">
        <f t="shared" si="1"/>
        <v>262.8</v>
      </c>
    </row>
    <row r="10" spans="1:37" ht="18">
      <c r="A10" s="138" t="s">
        <v>1162</v>
      </c>
      <c r="B10" s="137" t="s">
        <v>90</v>
      </c>
      <c r="C10" s="137" t="s">
        <v>1159</v>
      </c>
      <c r="D10" s="137">
        <v>114.39371319817811</v>
      </c>
      <c r="E10" s="137">
        <v>111.6965736841946</v>
      </c>
      <c r="F10" s="137">
        <v>118.87956708813725</v>
      </c>
      <c r="G10" s="137">
        <v>136.56314383326236</v>
      </c>
      <c r="H10" s="137">
        <v>127.81379179798405</v>
      </c>
      <c r="I10" s="137">
        <v>114.66449596998518</v>
      </c>
      <c r="M10" s="179" t="s">
        <v>1214</v>
      </c>
      <c r="N10" s="180">
        <v>259.2</v>
      </c>
      <c r="O10" s="180">
        <v>259.2</v>
      </c>
      <c r="P10" s="180">
        <v>259.2</v>
      </c>
      <c r="Q10" s="180">
        <v>259.2</v>
      </c>
      <c r="R10" s="180">
        <v>259.2</v>
      </c>
      <c r="S10" s="180">
        <v>259.2</v>
      </c>
      <c r="V10" s="145" t="s">
        <v>1088</v>
      </c>
      <c r="W10" s="146">
        <v>262.8</v>
      </c>
      <c r="Y10" s="145" t="s">
        <v>1088</v>
      </c>
      <c r="Z10" s="146">
        <v>262.8</v>
      </c>
      <c r="AB10" s="145" t="s">
        <v>1088</v>
      </c>
      <c r="AC10" s="146">
        <v>262.8</v>
      </c>
      <c r="AE10" s="11" t="s">
        <v>1169</v>
      </c>
      <c r="AF10" s="161">
        <v>46</v>
      </c>
      <c r="AG10" s="158" t="s">
        <v>1202</v>
      </c>
      <c r="AH10" s="11">
        <v>63.1</v>
      </c>
      <c r="AI10" s="159">
        <f t="shared" si="0"/>
        <v>2902.6</v>
      </c>
      <c r="AJ10" s="11" t="s">
        <v>1203</v>
      </c>
      <c r="AK10" s="160">
        <f t="shared" si="1"/>
        <v>227.16</v>
      </c>
    </row>
    <row r="11" spans="1:37" ht="18.600000000000001" thickBot="1">
      <c r="A11" s="138" t="s">
        <v>90</v>
      </c>
      <c r="B11" s="139" t="s">
        <v>90</v>
      </c>
      <c r="C11" s="139" t="s">
        <v>90</v>
      </c>
      <c r="D11" s="137" t="s">
        <v>90</v>
      </c>
      <c r="E11" s="137" t="s">
        <v>90</v>
      </c>
      <c r="F11" s="137" t="s">
        <v>90</v>
      </c>
      <c r="G11" s="137" t="s">
        <v>90</v>
      </c>
      <c r="H11" s="137" t="s">
        <v>90</v>
      </c>
      <c r="I11" s="137" t="s">
        <v>90</v>
      </c>
      <c r="M11" s="179"/>
      <c r="N11" s="179"/>
      <c r="O11" s="179"/>
      <c r="P11" s="179"/>
      <c r="Q11" s="179"/>
      <c r="R11" s="179"/>
      <c r="S11" s="179"/>
      <c r="V11" s="145" t="s">
        <v>1169</v>
      </c>
      <c r="W11" s="146">
        <v>234</v>
      </c>
      <c r="Y11" s="145" t="s">
        <v>1169</v>
      </c>
      <c r="Z11" s="146">
        <v>227.16</v>
      </c>
      <c r="AB11" s="145" t="s">
        <v>1169</v>
      </c>
      <c r="AC11" s="146">
        <v>227.16</v>
      </c>
      <c r="AE11" s="11" t="s">
        <v>1170</v>
      </c>
      <c r="AF11" s="161">
        <v>26.5</v>
      </c>
      <c r="AG11" s="158" t="s">
        <v>1202</v>
      </c>
      <c r="AH11" s="11">
        <v>94.6</v>
      </c>
      <c r="AI11" s="159">
        <f t="shared" si="0"/>
        <v>2506.9</v>
      </c>
      <c r="AJ11" s="11" t="s">
        <v>1203</v>
      </c>
      <c r="AK11" s="160">
        <f t="shared" si="1"/>
        <v>340.56</v>
      </c>
    </row>
    <row r="12" spans="1:37" ht="18.600000000000001" thickBot="1">
      <c r="A12" s="138" t="s">
        <v>683</v>
      </c>
      <c r="B12" s="137" t="s">
        <v>90</v>
      </c>
      <c r="C12" s="137" t="s">
        <v>1159</v>
      </c>
      <c r="D12" s="137">
        <v>222.56205222354762</v>
      </c>
      <c r="E12" s="137">
        <v>176.88645531734178</v>
      </c>
      <c r="F12" s="137">
        <v>221.23795015666988</v>
      </c>
      <c r="G12" s="137">
        <v>202.85619212888247</v>
      </c>
      <c r="H12" s="137">
        <v>198.95403640077444</v>
      </c>
      <c r="I12" s="137">
        <v>236.16817932808843</v>
      </c>
      <c r="M12" s="179" t="s">
        <v>1215</v>
      </c>
      <c r="N12" s="181">
        <v>74</v>
      </c>
      <c r="O12" s="178">
        <v>74</v>
      </c>
      <c r="P12" s="178">
        <v>74</v>
      </c>
      <c r="Q12" s="178">
        <v>74</v>
      </c>
      <c r="R12" s="178">
        <v>74</v>
      </c>
      <c r="S12" s="178">
        <v>74</v>
      </c>
      <c r="V12" s="145" t="s">
        <v>1170</v>
      </c>
      <c r="W12" s="146">
        <v>341.99999999999994</v>
      </c>
      <c r="Y12" s="145" t="s">
        <v>1170</v>
      </c>
      <c r="Z12" s="146">
        <v>340.56</v>
      </c>
      <c r="AB12" s="145" t="s">
        <v>1170</v>
      </c>
      <c r="AC12" s="146">
        <v>340.56</v>
      </c>
      <c r="AE12" s="11" t="s">
        <v>1171</v>
      </c>
      <c r="AF12" s="161">
        <v>31.4</v>
      </c>
      <c r="AG12" s="158" t="s">
        <v>1202</v>
      </c>
      <c r="AH12" s="11">
        <v>92</v>
      </c>
      <c r="AI12" s="159">
        <f t="shared" si="0"/>
        <v>2888.7999999999997</v>
      </c>
      <c r="AJ12" s="11" t="s">
        <v>1203</v>
      </c>
      <c r="AK12" s="160">
        <f t="shared" si="1"/>
        <v>331.19999999999993</v>
      </c>
    </row>
    <row r="13" spans="1:37" ht="18.600000000000001" thickBot="1">
      <c r="M13" s="179" t="s">
        <v>1216</v>
      </c>
      <c r="N13" s="180">
        <v>266.39999999999998</v>
      </c>
      <c r="O13" s="180">
        <v>266.39999999999998</v>
      </c>
      <c r="P13" s="180">
        <v>266.39999999999998</v>
      </c>
      <c r="Q13" s="180">
        <v>266.39999999999998</v>
      </c>
      <c r="R13" s="180">
        <v>266.39999999999998</v>
      </c>
      <c r="S13" s="180">
        <v>266.39999999999998</v>
      </c>
      <c r="V13" s="145" t="s">
        <v>1171</v>
      </c>
      <c r="W13" s="146">
        <v>331.19999999999993</v>
      </c>
      <c r="Y13" s="145" t="s">
        <v>1171</v>
      </c>
      <c r="Z13" s="146">
        <v>331.19999999999993</v>
      </c>
      <c r="AB13" s="145" t="s">
        <v>1171</v>
      </c>
      <c r="AC13" s="146">
        <v>331.19999999999993</v>
      </c>
      <c r="AE13" s="11" t="s">
        <v>1172</v>
      </c>
      <c r="AF13" s="161">
        <v>29.3</v>
      </c>
      <c r="AG13" s="158" t="s">
        <v>1202</v>
      </c>
      <c r="AH13" s="11">
        <v>108</v>
      </c>
      <c r="AI13" s="159">
        <f t="shared" si="0"/>
        <v>3164.4</v>
      </c>
      <c r="AJ13" s="11" t="s">
        <v>1203</v>
      </c>
      <c r="AK13" s="160">
        <f t="shared" si="1"/>
        <v>388.8</v>
      </c>
    </row>
    <row r="14" spans="1:37" ht="16.2" thickBot="1">
      <c r="A14" s="1" t="s">
        <v>2068</v>
      </c>
      <c r="M14" s="179" t="s">
        <v>1217</v>
      </c>
      <c r="N14" s="182">
        <v>0.84</v>
      </c>
      <c r="O14" s="183">
        <v>0.84</v>
      </c>
      <c r="P14" s="183">
        <v>0.84</v>
      </c>
      <c r="Q14" s="183">
        <v>0.84</v>
      </c>
      <c r="R14" s="183">
        <v>0.84</v>
      </c>
      <c r="S14" s="183">
        <v>0.84</v>
      </c>
      <c r="V14" s="147" t="s">
        <v>1172</v>
      </c>
      <c r="W14" s="148">
        <v>388.8</v>
      </c>
      <c r="Y14" s="147" t="s">
        <v>1172</v>
      </c>
      <c r="Z14" s="148">
        <v>388.8</v>
      </c>
      <c r="AB14" s="147" t="s">
        <v>1172</v>
      </c>
      <c r="AC14" s="148">
        <v>388.8</v>
      </c>
      <c r="AF14" s="162"/>
    </row>
    <row r="15" spans="1:37" ht="16.8" thickBot="1">
      <c r="A15" s="132" t="s">
        <v>1156</v>
      </c>
      <c r="B15" s="133" t="s">
        <v>1157</v>
      </c>
      <c r="C15" s="134"/>
      <c r="D15" s="135">
        <v>2007</v>
      </c>
      <c r="E15" s="135">
        <v>2008</v>
      </c>
      <c r="F15" s="135">
        <v>2009</v>
      </c>
      <c r="G15" s="135">
        <v>2010</v>
      </c>
      <c r="H15" s="135">
        <v>2011</v>
      </c>
      <c r="I15" s="135">
        <v>2012</v>
      </c>
      <c r="J15" s="441">
        <v>2013</v>
      </c>
      <c r="K15" s="689">
        <v>2014</v>
      </c>
      <c r="L15" s="689">
        <v>2015</v>
      </c>
      <c r="M15" s="179" t="s">
        <v>1218</v>
      </c>
      <c r="N15" s="184">
        <v>42410</v>
      </c>
      <c r="O15" s="185">
        <v>42410</v>
      </c>
      <c r="P15" s="185">
        <v>42410</v>
      </c>
      <c r="Q15" s="185">
        <v>42410</v>
      </c>
      <c r="R15" s="185">
        <v>42410</v>
      </c>
      <c r="S15" s="185">
        <v>42410</v>
      </c>
      <c r="V15" s="149" t="s">
        <v>1173</v>
      </c>
      <c r="W15" s="149">
        <v>0</v>
      </c>
      <c r="Y15" s="149" t="s">
        <v>1173</v>
      </c>
      <c r="Z15" s="149">
        <v>0</v>
      </c>
      <c r="AB15" s="149" t="s">
        <v>1173</v>
      </c>
      <c r="AC15" s="149">
        <v>0</v>
      </c>
      <c r="AE15" s="42" t="s">
        <v>1173</v>
      </c>
      <c r="AF15" s="163">
        <v>2.3E-2</v>
      </c>
      <c r="AG15" s="42" t="s">
        <v>1204</v>
      </c>
    </row>
    <row r="16" spans="1:37" ht="16.2" thickBot="1">
      <c r="A16" s="136"/>
      <c r="B16" s="137">
        <v>6</v>
      </c>
      <c r="C16" s="137"/>
      <c r="D16" s="137"/>
      <c r="E16" s="137"/>
      <c r="F16" s="137"/>
      <c r="G16" s="137"/>
      <c r="H16" s="690"/>
      <c r="I16" s="137" t="s">
        <v>2096</v>
      </c>
      <c r="K16" s="157"/>
      <c r="L16" s="166"/>
      <c r="M16" s="179"/>
      <c r="N16" s="179"/>
      <c r="O16" s="179"/>
      <c r="P16" s="179"/>
      <c r="Q16" s="179"/>
      <c r="R16" s="179"/>
      <c r="S16" s="179"/>
      <c r="V16" s="150" t="s">
        <v>1174</v>
      </c>
      <c r="W16" s="150">
        <v>0</v>
      </c>
      <c r="Y16" s="150" t="s">
        <v>1174</v>
      </c>
      <c r="Z16" s="150">
        <v>0</v>
      </c>
      <c r="AB16" s="150" t="s">
        <v>1174</v>
      </c>
      <c r="AC16" s="150">
        <v>0</v>
      </c>
      <c r="AE16" s="42" t="s">
        <v>1174</v>
      </c>
      <c r="AF16" s="162">
        <v>14.5</v>
      </c>
      <c r="AG16" s="42" t="s">
        <v>1202</v>
      </c>
    </row>
    <row r="17" spans="1:35" ht="16.2" thickBot="1">
      <c r="A17" s="138" t="s">
        <v>1158</v>
      </c>
      <c r="B17" s="137"/>
      <c r="C17" s="137" t="s">
        <v>1159</v>
      </c>
      <c r="D17" s="723">
        <v>235.4066935110402</v>
      </c>
      <c r="E17" s="723">
        <v>234.49621251783438</v>
      </c>
      <c r="F17" s="723">
        <v>234.24864679823642</v>
      </c>
      <c r="G17" s="723">
        <v>231.10414664593867</v>
      </c>
      <c r="H17" s="723">
        <v>229.09967278255749</v>
      </c>
      <c r="I17" s="789">
        <v>262</v>
      </c>
      <c r="J17" s="789">
        <v>285</v>
      </c>
      <c r="K17" s="723">
        <v>286.85344027726626</v>
      </c>
      <c r="L17" s="723">
        <v>259</v>
      </c>
      <c r="M17" s="179" t="s">
        <v>1219</v>
      </c>
      <c r="N17" s="181">
        <v>78</v>
      </c>
      <c r="O17" s="178">
        <v>78</v>
      </c>
      <c r="P17" s="178">
        <v>78</v>
      </c>
      <c r="Q17" s="178">
        <v>78</v>
      </c>
      <c r="R17" s="178">
        <v>78</v>
      </c>
      <c r="S17" s="178">
        <v>78</v>
      </c>
      <c r="V17" s="150" t="s">
        <v>1175</v>
      </c>
      <c r="W17" s="150">
        <v>0</v>
      </c>
      <c r="Y17" s="150" t="s">
        <v>1175</v>
      </c>
      <c r="Z17" s="150">
        <v>0</v>
      </c>
      <c r="AB17" s="150" t="s">
        <v>1175</v>
      </c>
      <c r="AC17" s="150">
        <v>0</v>
      </c>
      <c r="AE17" s="42" t="s">
        <v>1175</v>
      </c>
      <c r="AF17" s="162">
        <v>17.5</v>
      </c>
      <c r="AG17" s="42" t="s">
        <v>1202</v>
      </c>
    </row>
    <row r="18" spans="1:35" ht="15.6">
      <c r="A18" s="138" t="s">
        <v>90</v>
      </c>
      <c r="B18" s="137" t="s">
        <v>90</v>
      </c>
      <c r="C18" s="137" t="s">
        <v>90</v>
      </c>
      <c r="D18" s="724" t="s">
        <v>90</v>
      </c>
      <c r="E18" s="724" t="s">
        <v>90</v>
      </c>
      <c r="F18" s="724" t="s">
        <v>90</v>
      </c>
      <c r="G18" s="724" t="s">
        <v>90</v>
      </c>
      <c r="H18" s="724" t="s">
        <v>90</v>
      </c>
      <c r="I18" s="724" t="s">
        <v>90</v>
      </c>
      <c r="J18" s="724"/>
      <c r="K18" s="724" t="s">
        <v>90</v>
      </c>
      <c r="L18" s="724" t="s">
        <v>90</v>
      </c>
      <c r="M18" s="179" t="s">
        <v>1220</v>
      </c>
      <c r="N18" s="180">
        <v>280.8</v>
      </c>
      <c r="O18" s="180">
        <v>280.8</v>
      </c>
      <c r="P18" s="180">
        <v>280.8</v>
      </c>
      <c r="Q18" s="180">
        <v>280.8</v>
      </c>
      <c r="R18" s="180">
        <v>280.8</v>
      </c>
      <c r="S18" s="180">
        <v>280.8</v>
      </c>
      <c r="V18" s="150" t="s">
        <v>1176</v>
      </c>
      <c r="W18" s="150">
        <v>0</v>
      </c>
      <c r="Y18" s="150" t="s">
        <v>1176</v>
      </c>
      <c r="Z18" s="150">
        <v>0</v>
      </c>
      <c r="AB18" s="150" t="s">
        <v>1176</v>
      </c>
      <c r="AC18" s="150">
        <v>0</v>
      </c>
      <c r="AE18" s="42" t="s">
        <v>1176</v>
      </c>
      <c r="AF18" s="162">
        <v>14.7</v>
      </c>
      <c r="AG18" s="42" t="s">
        <v>1202</v>
      </c>
    </row>
    <row r="19" spans="1:35" ht="16.2" thickBot="1">
      <c r="A19" s="138" t="s">
        <v>1160</v>
      </c>
      <c r="B19" s="137" t="s">
        <v>90</v>
      </c>
      <c r="C19" s="137" t="s">
        <v>1159</v>
      </c>
      <c r="D19" s="723">
        <v>228.22601735060954</v>
      </c>
      <c r="E19" s="723">
        <v>214.12947959542441</v>
      </c>
      <c r="F19" s="723">
        <v>216.82559720054334</v>
      </c>
      <c r="G19" s="723">
        <v>210.64312474650453</v>
      </c>
      <c r="H19" s="723">
        <v>213.02935890062128</v>
      </c>
      <c r="I19" s="723">
        <v>226.54866356423676</v>
      </c>
      <c r="J19" s="723">
        <v>230.55</v>
      </c>
      <c r="K19" s="723">
        <v>231</v>
      </c>
      <c r="L19" s="723">
        <v>241</v>
      </c>
      <c r="M19" s="179"/>
      <c r="N19" s="179"/>
      <c r="O19" s="179"/>
      <c r="P19" s="179"/>
      <c r="Q19" s="179"/>
      <c r="R19" s="179"/>
      <c r="S19" s="179"/>
      <c r="V19" s="150" t="s">
        <v>1177</v>
      </c>
      <c r="W19" s="150">
        <v>0</v>
      </c>
      <c r="Y19" s="150" t="s">
        <v>1177</v>
      </c>
      <c r="Z19" s="150">
        <v>0</v>
      </c>
      <c r="AB19" s="150" t="s">
        <v>1177</v>
      </c>
      <c r="AC19" s="150">
        <v>0</v>
      </c>
      <c r="AE19" s="42" t="s">
        <v>1177</v>
      </c>
      <c r="AF19" s="162">
        <v>9.3000000000000007</v>
      </c>
      <c r="AG19" s="42" t="s">
        <v>1202</v>
      </c>
    </row>
    <row r="20" spans="1:35" ht="16.2" thickBot="1">
      <c r="A20" s="138" t="s">
        <v>90</v>
      </c>
      <c r="B20" s="137" t="s">
        <v>90</v>
      </c>
      <c r="C20" s="137" t="s">
        <v>90</v>
      </c>
      <c r="D20" s="724" t="s">
        <v>90</v>
      </c>
      <c r="E20" s="724" t="s">
        <v>90</v>
      </c>
      <c r="F20" s="724" t="s">
        <v>90</v>
      </c>
      <c r="G20" s="724" t="s">
        <v>90</v>
      </c>
      <c r="H20" s="724" t="s">
        <v>90</v>
      </c>
      <c r="I20" s="724" t="s">
        <v>90</v>
      </c>
      <c r="J20" s="724"/>
      <c r="K20" s="724" t="s">
        <v>90</v>
      </c>
      <c r="L20" s="724" t="s">
        <v>90</v>
      </c>
      <c r="M20" s="179" t="s">
        <v>1221</v>
      </c>
      <c r="N20" s="181">
        <v>78</v>
      </c>
      <c r="O20" s="178">
        <v>78</v>
      </c>
      <c r="P20" s="178">
        <v>78</v>
      </c>
      <c r="Q20" s="178">
        <v>78</v>
      </c>
      <c r="R20" s="178">
        <v>78</v>
      </c>
      <c r="S20" s="178">
        <v>78</v>
      </c>
      <c r="V20" s="150" t="s">
        <v>1178</v>
      </c>
      <c r="W20" s="150">
        <v>0</v>
      </c>
      <c r="Y20" s="150" t="s">
        <v>1178</v>
      </c>
      <c r="Z20" s="150">
        <v>0</v>
      </c>
      <c r="AB20" s="150" t="s">
        <v>1178</v>
      </c>
      <c r="AC20" s="150">
        <v>0</v>
      </c>
      <c r="AE20" s="42" t="s">
        <v>1178</v>
      </c>
      <c r="AF20" s="162">
        <v>14.5</v>
      </c>
      <c r="AG20" s="42" t="s">
        <v>1202</v>
      </c>
    </row>
    <row r="21" spans="1:35" ht="16.2">
      <c r="A21" s="138" t="s">
        <v>1161</v>
      </c>
      <c r="B21" s="137" t="s">
        <v>90</v>
      </c>
      <c r="C21" s="137" t="s">
        <v>1159</v>
      </c>
      <c r="D21" s="723">
        <v>246.94728383639125</v>
      </c>
      <c r="E21" s="723">
        <v>238.88515683090336</v>
      </c>
      <c r="F21" s="723">
        <v>242.7354937552883</v>
      </c>
      <c r="G21" s="723">
        <v>215.0484571820248</v>
      </c>
      <c r="H21" s="723">
        <v>193.89470583068297</v>
      </c>
      <c r="I21" s="723">
        <v>221.16987711022821</v>
      </c>
      <c r="J21" s="723">
        <v>218.47649999999999</v>
      </c>
      <c r="K21" s="723">
        <v>210.579324034216</v>
      </c>
      <c r="L21" s="723">
        <v>204</v>
      </c>
      <c r="M21" s="179" t="s">
        <v>1222</v>
      </c>
      <c r="N21" s="180">
        <v>280.8</v>
      </c>
      <c r="O21" s="180">
        <v>280.8</v>
      </c>
      <c r="P21" s="180">
        <v>280.8</v>
      </c>
      <c r="Q21" s="180">
        <v>280.8</v>
      </c>
      <c r="R21" s="180">
        <v>280.8</v>
      </c>
      <c r="S21" s="180">
        <v>280.8</v>
      </c>
      <c r="V21" s="150" t="s">
        <v>1179</v>
      </c>
      <c r="W21" s="150">
        <v>0</v>
      </c>
      <c r="Y21" s="150" t="s">
        <v>1179</v>
      </c>
      <c r="Z21" s="150">
        <v>0</v>
      </c>
      <c r="AB21" s="150" t="s">
        <v>1179</v>
      </c>
      <c r="AC21" s="150">
        <v>0</v>
      </c>
      <c r="AE21" s="42" t="s">
        <v>1179</v>
      </c>
      <c r="AF21" s="162">
        <v>34.5</v>
      </c>
      <c r="AG21" s="42" t="s">
        <v>1204</v>
      </c>
    </row>
    <row r="22" spans="1:35" ht="16.8" thickBot="1">
      <c r="A22" s="138" t="s">
        <v>90</v>
      </c>
      <c r="B22" s="137" t="s">
        <v>90</v>
      </c>
      <c r="C22" s="137" t="s">
        <v>90</v>
      </c>
      <c r="D22" s="724" t="s">
        <v>90</v>
      </c>
      <c r="E22" s="724" t="s">
        <v>90</v>
      </c>
      <c r="F22" s="724" t="s">
        <v>90</v>
      </c>
      <c r="G22" s="724" t="s">
        <v>90</v>
      </c>
      <c r="H22" s="724" t="s">
        <v>90</v>
      </c>
      <c r="I22" s="724" t="s">
        <v>90</v>
      </c>
      <c r="J22" s="724"/>
      <c r="K22" s="724" t="s">
        <v>90</v>
      </c>
      <c r="L22" s="724" t="s">
        <v>90</v>
      </c>
      <c r="M22" s="179"/>
      <c r="N22" s="179"/>
      <c r="O22" s="179"/>
      <c r="P22" s="179"/>
      <c r="Q22" s="179"/>
      <c r="R22" s="179"/>
      <c r="S22" s="179"/>
      <c r="V22" s="150" t="s">
        <v>1180</v>
      </c>
      <c r="W22" s="150">
        <v>0</v>
      </c>
      <c r="Y22" s="150" t="s">
        <v>1180</v>
      </c>
      <c r="Z22" s="150">
        <v>0</v>
      </c>
      <c r="AB22" s="150" t="s">
        <v>1180</v>
      </c>
      <c r="AC22" s="150">
        <v>0</v>
      </c>
      <c r="AE22" s="42" t="s">
        <v>1180</v>
      </c>
      <c r="AF22" s="162">
        <v>34.1</v>
      </c>
      <c r="AG22" s="42" t="s">
        <v>1204</v>
      </c>
    </row>
    <row r="23" spans="1:35" ht="94.2" thickBot="1">
      <c r="A23" s="138" t="s">
        <v>1162</v>
      </c>
      <c r="B23" s="137" t="s">
        <v>90</v>
      </c>
      <c r="C23" s="137" t="s">
        <v>1159</v>
      </c>
      <c r="D23" s="723">
        <v>173.85774170235524</v>
      </c>
      <c r="E23" s="723">
        <v>171.4794131858103</v>
      </c>
      <c r="F23" s="723">
        <v>174.91355973126917</v>
      </c>
      <c r="G23" s="723">
        <v>181.24656545788045</v>
      </c>
      <c r="H23" s="723">
        <v>176.09625652152576</v>
      </c>
      <c r="I23" s="723">
        <v>135.80829919012132</v>
      </c>
      <c r="J23" s="723">
        <v>82.750900000000001</v>
      </c>
      <c r="K23" s="723">
        <v>76.060098238093417</v>
      </c>
      <c r="L23" s="723">
        <v>75</v>
      </c>
      <c r="M23" s="179" t="s">
        <v>1223</v>
      </c>
      <c r="N23" s="181">
        <v>0</v>
      </c>
      <c r="O23" s="178">
        <v>0</v>
      </c>
      <c r="P23" s="178">
        <v>0</v>
      </c>
      <c r="Q23" s="178">
        <v>0</v>
      </c>
      <c r="R23" s="178">
        <v>0</v>
      </c>
      <c r="S23" s="178">
        <v>0</v>
      </c>
      <c r="V23" s="151" t="s">
        <v>1181</v>
      </c>
      <c r="W23" s="150">
        <v>0</v>
      </c>
      <c r="Y23" s="151" t="s">
        <v>1181</v>
      </c>
      <c r="Z23" s="150">
        <v>0</v>
      </c>
      <c r="AB23" s="151" t="s">
        <v>1181</v>
      </c>
      <c r="AC23" s="150">
        <v>0</v>
      </c>
      <c r="AE23" s="164" t="s">
        <v>1181</v>
      </c>
      <c r="AF23" s="162">
        <v>34.299999999999997</v>
      </c>
      <c r="AG23" s="42" t="s">
        <v>1204</v>
      </c>
    </row>
    <row r="24" spans="1:35">
      <c r="A24" s="138" t="s">
        <v>90</v>
      </c>
      <c r="B24" s="139" t="s">
        <v>90</v>
      </c>
      <c r="C24" s="139" t="s">
        <v>90</v>
      </c>
      <c r="D24" s="724" t="s">
        <v>90</v>
      </c>
      <c r="E24" s="724" t="s">
        <v>90</v>
      </c>
      <c r="F24" s="724" t="s">
        <v>90</v>
      </c>
      <c r="G24" s="724" t="s">
        <v>90</v>
      </c>
      <c r="H24" s="724" t="s">
        <v>90</v>
      </c>
      <c r="I24" s="724" t="s">
        <v>90</v>
      </c>
      <c r="J24" s="724"/>
      <c r="K24" s="724"/>
      <c r="L24" s="724"/>
      <c r="M24" s="179" t="s">
        <v>1224</v>
      </c>
      <c r="N24" s="180">
        <v>0</v>
      </c>
      <c r="O24" s="180">
        <v>0</v>
      </c>
      <c r="P24" s="180">
        <v>0</v>
      </c>
      <c r="Q24" s="180">
        <v>0</v>
      </c>
      <c r="R24" s="180">
        <v>0</v>
      </c>
      <c r="S24" s="180">
        <v>0</v>
      </c>
    </row>
    <row r="25" spans="1:35" ht="18.600000000000001" thickBot="1">
      <c r="A25" s="138" t="s">
        <v>683</v>
      </c>
      <c r="B25" s="137" t="s">
        <v>90</v>
      </c>
      <c r="C25" s="137" t="s">
        <v>1159</v>
      </c>
      <c r="D25" s="723">
        <v>234.61183067476952</v>
      </c>
      <c r="E25" s="723">
        <v>218.41799694511852</v>
      </c>
      <c r="F25" s="723">
        <v>243.28458975432974</v>
      </c>
      <c r="G25" s="723">
        <v>235.3073055391786</v>
      </c>
      <c r="H25" s="723">
        <v>233.63834400000005</v>
      </c>
      <c r="I25" s="723">
        <v>244.76785442908781</v>
      </c>
      <c r="J25" s="723">
        <v>110.5043</v>
      </c>
      <c r="K25" s="723">
        <v>1.6907551907275364</v>
      </c>
      <c r="L25" s="723">
        <v>1</v>
      </c>
      <c r="M25" s="179"/>
      <c r="N25" s="179"/>
      <c r="O25" s="179"/>
      <c r="P25" s="179"/>
      <c r="Q25" s="179"/>
      <c r="R25" s="179"/>
      <c r="S25" s="179"/>
      <c r="V25" s="141" t="s">
        <v>1182</v>
      </c>
      <c r="Y25" s="141"/>
      <c r="AB25" s="141"/>
      <c r="AE25" s="168" t="s">
        <v>1206</v>
      </c>
    </row>
    <row r="26" spans="1:35" ht="15" thickBot="1">
      <c r="D26" s="1"/>
      <c r="E26" s="1"/>
      <c r="F26" s="1"/>
      <c r="G26" s="1"/>
      <c r="H26" s="1"/>
      <c r="I26" s="1"/>
      <c r="J26" s="1"/>
      <c r="K26" s="1"/>
      <c r="L26" s="1"/>
      <c r="M26" s="179" t="s">
        <v>1225</v>
      </c>
      <c r="N26" s="181">
        <v>0</v>
      </c>
      <c r="O26" s="178">
        <v>0</v>
      </c>
      <c r="P26" s="178">
        <v>0</v>
      </c>
      <c r="Q26" s="178">
        <v>0</v>
      </c>
      <c r="R26" s="178">
        <v>0</v>
      </c>
      <c r="S26" s="178">
        <v>0</v>
      </c>
      <c r="V26" s="42" t="s">
        <v>1183</v>
      </c>
      <c r="AE26" s="1"/>
      <c r="AH26"/>
      <c r="AI26"/>
    </row>
    <row r="27" spans="1:35">
      <c r="A27" s="42" t="s">
        <v>684</v>
      </c>
      <c r="C27" s="137" t="s">
        <v>1159</v>
      </c>
      <c r="D27" s="725">
        <f t="shared" ref="D27:I27" si="2">N30</f>
        <v>204.41</v>
      </c>
      <c r="E27" s="725">
        <f t="shared" si="2"/>
        <v>204.37</v>
      </c>
      <c r="F27" s="725">
        <f t="shared" si="2"/>
        <v>204.08</v>
      </c>
      <c r="G27" s="725">
        <f t="shared" si="2"/>
        <v>204.26</v>
      </c>
      <c r="H27" s="725">
        <f t="shared" si="2"/>
        <v>204.41</v>
      </c>
      <c r="I27" s="725">
        <f t="shared" si="2"/>
        <v>204.26</v>
      </c>
      <c r="J27" s="725">
        <v>204.44</v>
      </c>
      <c r="K27" s="725">
        <f>56.95*3.6</f>
        <v>205.02</v>
      </c>
      <c r="L27" s="725">
        <f>57.06*3.6</f>
        <v>205.41600000000003</v>
      </c>
      <c r="M27" s="179" t="s">
        <v>1226</v>
      </c>
      <c r="N27" s="180">
        <v>0</v>
      </c>
      <c r="O27" s="180">
        <v>0</v>
      </c>
      <c r="P27" s="180">
        <v>0</v>
      </c>
      <c r="Q27" s="180">
        <v>0</v>
      </c>
      <c r="R27" s="180">
        <v>0</v>
      </c>
      <c r="S27" s="180">
        <v>0</v>
      </c>
      <c r="V27" s="11"/>
      <c r="W27" s="11" t="s">
        <v>1184</v>
      </c>
      <c r="X27" s="11" t="s">
        <v>1185</v>
      </c>
      <c r="Y27" s="11"/>
      <c r="Z27" s="11" t="s">
        <v>1191</v>
      </c>
      <c r="AB27" s="11"/>
      <c r="AC27" s="11" t="s">
        <v>1191</v>
      </c>
      <c r="AE27" s="11"/>
      <c r="AF27" s="11" t="s">
        <v>1191</v>
      </c>
      <c r="AG27" s="166"/>
      <c r="AH27"/>
      <c r="AI27"/>
    </row>
    <row r="28" spans="1:35" ht="16.2" thickBot="1">
      <c r="A28" s="42" t="s">
        <v>1373</v>
      </c>
      <c r="C28" s="137" t="s">
        <v>1159</v>
      </c>
      <c r="D28" s="726">
        <f>V43</f>
        <v>451.82446079638902</v>
      </c>
      <c r="E28" s="726">
        <f>U43</f>
        <v>456.56321897871157</v>
      </c>
      <c r="F28" s="1">
        <f>X29</f>
        <v>445</v>
      </c>
      <c r="G28" s="1">
        <f>Z29</f>
        <v>432</v>
      </c>
      <c r="H28" s="1">
        <f>AC29</f>
        <v>365</v>
      </c>
      <c r="I28" s="1">
        <f>AF29</f>
        <v>292</v>
      </c>
      <c r="J28" s="1">
        <v>363</v>
      </c>
      <c r="K28" s="1">
        <v>292</v>
      </c>
      <c r="L28" s="1">
        <v>195</v>
      </c>
      <c r="M28" s="179"/>
      <c r="N28" s="179"/>
      <c r="O28" s="179"/>
      <c r="P28" s="179"/>
      <c r="Q28" s="179"/>
      <c r="R28" s="179"/>
      <c r="S28" s="179"/>
      <c r="V28" s="11" t="s">
        <v>1159</v>
      </c>
      <c r="W28" s="11">
        <v>460</v>
      </c>
      <c r="X28" s="11">
        <v>438</v>
      </c>
      <c r="Y28" s="11" t="s">
        <v>1159</v>
      </c>
      <c r="Z28" s="11">
        <v>426</v>
      </c>
      <c r="AB28" s="11" t="s">
        <v>1159</v>
      </c>
      <c r="AC28" s="153">
        <v>359</v>
      </c>
      <c r="AE28" s="11" t="s">
        <v>1186</v>
      </c>
      <c r="AF28" s="153">
        <v>288</v>
      </c>
      <c r="AG28" s="167"/>
      <c r="AH28"/>
      <c r="AI28"/>
    </row>
    <row r="29" spans="1:35" ht="16.2" thickBot="1">
      <c r="A29" s="15" t="s">
        <v>1374</v>
      </c>
      <c r="D29" s="727">
        <f>D28/0.95</f>
        <v>475.60469557514637</v>
      </c>
      <c r="E29" s="727">
        <f t="shared" ref="E29:K29" si="3">E28/0.95</f>
        <v>480.59286208285431</v>
      </c>
      <c r="F29" s="727">
        <f t="shared" si="3"/>
        <v>468.42105263157896</v>
      </c>
      <c r="G29" s="727">
        <f t="shared" si="3"/>
        <v>454.73684210526318</v>
      </c>
      <c r="H29" s="727">
        <f t="shared" si="3"/>
        <v>384.21052631578948</v>
      </c>
      <c r="I29" s="727">
        <f t="shared" si="3"/>
        <v>307.36842105263162</v>
      </c>
      <c r="J29" s="727">
        <f t="shared" si="3"/>
        <v>382.10526315789474</v>
      </c>
      <c r="K29" s="727">
        <f t="shared" si="3"/>
        <v>307.36842105263162</v>
      </c>
      <c r="L29" s="1225">
        <f t="shared" ref="L29" si="4">L28/0.95</f>
        <v>205.26315789473685</v>
      </c>
      <c r="M29" s="179" t="s">
        <v>1227</v>
      </c>
      <c r="N29" s="186">
        <v>56.78</v>
      </c>
      <c r="O29" s="187">
        <v>56.77</v>
      </c>
      <c r="P29" s="178">
        <v>56.69</v>
      </c>
      <c r="Q29" s="178">
        <v>56.74</v>
      </c>
      <c r="R29" s="178">
        <v>56.78</v>
      </c>
      <c r="S29" s="178">
        <v>56.74</v>
      </c>
      <c r="V29" s="11" t="s">
        <v>1190</v>
      </c>
      <c r="W29" s="11">
        <v>465</v>
      </c>
      <c r="X29" s="11">
        <v>445</v>
      </c>
      <c r="Y29" s="11" t="s">
        <v>1190</v>
      </c>
      <c r="Z29" s="11">
        <v>432</v>
      </c>
      <c r="AB29" s="11" t="s">
        <v>1190</v>
      </c>
      <c r="AC29" s="153">
        <v>365</v>
      </c>
      <c r="AE29" s="11" t="s">
        <v>1187</v>
      </c>
      <c r="AF29" s="153">
        <v>292</v>
      </c>
      <c r="AG29" s="167"/>
      <c r="AH29"/>
      <c r="AI29"/>
    </row>
    <row r="30" spans="1:35">
      <c r="M30" s="179" t="s">
        <v>1228</v>
      </c>
      <c r="N30" s="180">
        <v>204.41</v>
      </c>
      <c r="O30" s="180">
        <v>204.37</v>
      </c>
      <c r="P30" s="180">
        <v>204.08</v>
      </c>
      <c r="Q30" s="180">
        <v>204.26</v>
      </c>
      <c r="R30" s="180">
        <v>204.41</v>
      </c>
      <c r="S30" s="180">
        <v>204.26</v>
      </c>
      <c r="AE30" s="165"/>
      <c r="AH30"/>
      <c r="AI30"/>
    </row>
    <row r="31" spans="1:35" ht="15" thickBot="1">
      <c r="I31" s="442"/>
      <c r="M31" s="179"/>
      <c r="N31" s="179"/>
      <c r="O31" s="179"/>
      <c r="P31" s="179"/>
      <c r="Q31" s="179"/>
      <c r="R31" s="179"/>
      <c r="S31" s="179"/>
      <c r="V31" s="152" t="s">
        <v>1192</v>
      </c>
    </row>
    <row r="32" spans="1:35" ht="15" thickBot="1">
      <c r="A32" s="305" t="s">
        <v>1953</v>
      </c>
      <c r="B32" s="305"/>
      <c r="C32" s="305"/>
      <c r="D32" s="305"/>
      <c r="F32" s="1254" t="s">
        <v>2097</v>
      </c>
      <c r="G32" s="1254"/>
      <c r="H32" s="1254"/>
      <c r="I32" s="1254"/>
      <c r="J32" s="1254"/>
      <c r="K32" s="1254"/>
      <c r="L32" s="837"/>
      <c r="M32" s="188" t="s">
        <v>1229</v>
      </c>
      <c r="N32" s="189">
        <v>95</v>
      </c>
      <c r="O32" s="190">
        <v>95</v>
      </c>
      <c r="P32" s="190">
        <v>95</v>
      </c>
      <c r="Q32" s="190">
        <v>95</v>
      </c>
      <c r="R32" s="190">
        <v>95</v>
      </c>
      <c r="S32" s="190">
        <v>95</v>
      </c>
    </row>
    <row r="33" spans="1:36">
      <c r="A33" s="305" t="s">
        <v>2074</v>
      </c>
      <c r="B33" s="305"/>
      <c r="C33" s="305"/>
      <c r="D33" s="305"/>
      <c r="E33" s="305"/>
      <c r="F33" s="1254"/>
      <c r="G33" s="1254"/>
      <c r="H33" s="1254"/>
      <c r="I33" s="1254"/>
      <c r="J33" s="1254"/>
      <c r="K33" s="1254"/>
      <c r="L33" s="837"/>
      <c r="M33" s="188" t="s">
        <v>1230</v>
      </c>
      <c r="N33" s="180">
        <v>342</v>
      </c>
      <c r="O33" s="180">
        <v>342</v>
      </c>
      <c r="P33" s="180">
        <v>342</v>
      </c>
      <c r="Q33" s="180">
        <v>342</v>
      </c>
      <c r="R33" s="180">
        <v>342</v>
      </c>
      <c r="S33" s="180">
        <v>342</v>
      </c>
    </row>
    <row r="34" spans="1:36" ht="15" thickBot="1">
      <c r="M34" s="179"/>
      <c r="N34" s="179"/>
      <c r="O34" s="179"/>
      <c r="P34" s="179"/>
      <c r="Q34" s="179"/>
      <c r="R34" s="179"/>
      <c r="S34" s="179"/>
      <c r="AI34" s="168"/>
    </row>
    <row r="35" spans="1:36" ht="15" thickBot="1">
      <c r="M35" s="188" t="s">
        <v>1231</v>
      </c>
      <c r="N35" s="189">
        <v>108</v>
      </c>
      <c r="O35" s="190">
        <v>108</v>
      </c>
      <c r="P35" s="190">
        <v>108</v>
      </c>
      <c r="Q35" s="190">
        <v>108</v>
      </c>
      <c r="R35" s="190">
        <v>108</v>
      </c>
      <c r="S35" s="190">
        <v>108</v>
      </c>
      <c r="AI35" s="168"/>
      <c r="AJ35" s="168"/>
    </row>
    <row r="36" spans="1:36" ht="15" thickBot="1">
      <c r="M36" s="188" t="s">
        <v>1232</v>
      </c>
      <c r="N36" s="180">
        <v>388.8</v>
      </c>
      <c r="O36" s="180">
        <v>388.8</v>
      </c>
      <c r="P36" s="180">
        <v>388.8</v>
      </c>
      <c r="Q36" s="180">
        <v>388.8</v>
      </c>
      <c r="R36" s="180">
        <v>388.8</v>
      </c>
      <c r="S36" s="180">
        <v>388.8</v>
      </c>
      <c r="U36" s="42" t="s">
        <v>1207</v>
      </c>
    </row>
    <row r="37" spans="1:36" ht="15" thickBot="1">
      <c r="M37" s="188"/>
      <c r="N37" s="179"/>
      <c r="O37" s="179"/>
      <c r="P37" s="179"/>
      <c r="Q37" s="179"/>
      <c r="R37" s="179"/>
      <c r="S37" s="179"/>
      <c r="U37" s="169"/>
      <c r="V37" s="169"/>
      <c r="AE37" s="152"/>
    </row>
    <row r="38" spans="1:36" ht="15" thickBot="1">
      <c r="M38" s="188" t="s">
        <v>1233</v>
      </c>
      <c r="N38" s="182">
        <v>0</v>
      </c>
      <c r="O38" s="183">
        <v>0</v>
      </c>
      <c r="P38" s="183">
        <v>0</v>
      </c>
      <c r="Q38" s="183">
        <v>0</v>
      </c>
      <c r="R38" s="183">
        <v>0</v>
      </c>
      <c r="S38" s="183">
        <v>0</v>
      </c>
      <c r="U38" s="170">
        <v>2008</v>
      </c>
      <c r="V38" s="170">
        <v>2007</v>
      </c>
    </row>
    <row r="39" spans="1:36" ht="15" thickBot="1">
      <c r="M39" s="188" t="s">
        <v>1234</v>
      </c>
      <c r="N39" s="191">
        <v>0</v>
      </c>
      <c r="O39" s="192">
        <v>0</v>
      </c>
      <c r="P39" s="192">
        <v>0</v>
      </c>
      <c r="Q39" s="192">
        <v>0</v>
      </c>
      <c r="R39" s="192">
        <v>0</v>
      </c>
      <c r="S39" s="192">
        <v>0</v>
      </c>
      <c r="U39" s="171"/>
      <c r="V39" s="171"/>
    </row>
    <row r="40" spans="1:36" ht="15" thickBot="1">
      <c r="M40" s="188"/>
      <c r="N40" s="179"/>
      <c r="O40" s="179"/>
      <c r="P40" s="179"/>
      <c r="Q40" s="179"/>
      <c r="R40" s="179"/>
      <c r="S40" s="179"/>
      <c r="U40" s="172">
        <v>449.25537834382158</v>
      </c>
      <c r="V40" s="172">
        <v>444.65940072191989</v>
      </c>
      <c r="W40" s="42" t="s">
        <v>1266</v>
      </c>
    </row>
    <row r="41" spans="1:36" ht="15" thickBot="1">
      <c r="M41" s="188" t="s">
        <v>1235</v>
      </c>
      <c r="N41" s="181">
        <v>0</v>
      </c>
      <c r="O41" s="178">
        <v>0</v>
      </c>
      <c r="P41" s="178">
        <v>0</v>
      </c>
      <c r="Q41" s="178">
        <v>0</v>
      </c>
      <c r="R41" s="178">
        <v>0</v>
      </c>
      <c r="S41" s="178">
        <v>0</v>
      </c>
      <c r="U41" s="173">
        <v>0.25140397580846285</v>
      </c>
      <c r="V41" s="173">
        <v>0.24226962132445465</v>
      </c>
    </row>
    <row r="42" spans="1:36">
      <c r="M42" s="188" t="s">
        <v>1236</v>
      </c>
      <c r="N42" s="180">
        <v>0</v>
      </c>
      <c r="O42" s="180">
        <v>0</v>
      </c>
      <c r="P42" s="180">
        <v>0</v>
      </c>
      <c r="Q42" s="180">
        <v>0</v>
      </c>
      <c r="R42" s="180">
        <v>0</v>
      </c>
      <c r="S42" s="180">
        <v>0</v>
      </c>
      <c r="U42" s="174">
        <v>6.2034408523974011E-3</v>
      </c>
      <c r="V42" s="174">
        <v>6.3575980092294739E-3</v>
      </c>
    </row>
    <row r="43" spans="1:36" ht="15" thickBot="1">
      <c r="M43" s="188"/>
      <c r="N43" s="179"/>
      <c r="O43" s="179"/>
      <c r="P43" s="179"/>
      <c r="Q43" s="179"/>
      <c r="R43" s="179"/>
      <c r="S43" s="179"/>
      <c r="U43" s="172">
        <v>456.56321897871157</v>
      </c>
      <c r="V43" s="172">
        <v>451.82446079638902</v>
      </c>
      <c r="W43" s="42" t="s">
        <v>1267</v>
      </c>
    </row>
    <row r="44" spans="1:36" ht="15" thickBot="1">
      <c r="M44" s="188" t="s">
        <v>1237</v>
      </c>
      <c r="N44" s="181">
        <v>0</v>
      </c>
      <c r="O44" s="178">
        <v>0</v>
      </c>
      <c r="P44" s="178">
        <v>0</v>
      </c>
      <c r="Q44" s="178">
        <v>0</v>
      </c>
      <c r="R44" s="178">
        <v>0</v>
      </c>
      <c r="S44" s="178">
        <v>0</v>
      </c>
    </row>
    <row r="45" spans="1:36">
      <c r="M45" s="188" t="s">
        <v>1238</v>
      </c>
      <c r="N45" s="180">
        <v>0</v>
      </c>
      <c r="O45" s="180">
        <v>0</v>
      </c>
      <c r="P45" s="180">
        <v>0</v>
      </c>
      <c r="Q45" s="180">
        <v>0</v>
      </c>
      <c r="R45" s="180">
        <v>0</v>
      </c>
      <c r="S45" s="180">
        <v>0</v>
      </c>
    </row>
    <row r="46" spans="1:36" ht="15" thickBot="1">
      <c r="M46" s="188"/>
      <c r="N46" s="179"/>
      <c r="O46" s="179"/>
      <c r="P46" s="179"/>
      <c r="Q46" s="179"/>
      <c r="R46" s="179"/>
      <c r="S46" s="179"/>
    </row>
    <row r="47" spans="1:36" ht="15" thickBot="1">
      <c r="M47" s="188" t="s">
        <v>1239</v>
      </c>
      <c r="N47" s="181">
        <v>0</v>
      </c>
      <c r="O47" s="178">
        <v>0</v>
      </c>
      <c r="P47" s="178">
        <v>0</v>
      </c>
      <c r="Q47" s="178">
        <v>0</v>
      </c>
      <c r="R47" s="178">
        <v>0</v>
      </c>
      <c r="S47" s="178">
        <v>0</v>
      </c>
    </row>
    <row r="48" spans="1:36">
      <c r="M48" s="188" t="s">
        <v>1240</v>
      </c>
      <c r="N48" s="180">
        <v>0</v>
      </c>
      <c r="O48" s="180">
        <v>0</v>
      </c>
      <c r="P48" s="180">
        <v>0</v>
      </c>
      <c r="Q48" s="180">
        <v>0</v>
      </c>
      <c r="R48" s="180">
        <v>0</v>
      </c>
      <c r="S48" s="180">
        <v>0</v>
      </c>
    </row>
    <row r="49" spans="1:19" ht="15" thickBot="1">
      <c r="M49" s="188"/>
      <c r="N49" s="179"/>
      <c r="O49" s="179"/>
      <c r="P49" s="179"/>
      <c r="Q49" s="179"/>
      <c r="R49" s="179"/>
      <c r="S49" s="179"/>
    </row>
    <row r="50" spans="1:19" ht="15" thickBot="1">
      <c r="M50" s="188" t="s">
        <v>1241</v>
      </c>
      <c r="N50" s="181">
        <v>0</v>
      </c>
      <c r="O50" s="178">
        <v>0</v>
      </c>
      <c r="P50" s="178">
        <v>0</v>
      </c>
      <c r="Q50" s="178">
        <v>0</v>
      </c>
      <c r="R50" s="178">
        <v>0</v>
      </c>
      <c r="S50" s="178">
        <v>0</v>
      </c>
    </row>
    <row r="51" spans="1:19">
      <c r="M51" s="188" t="s">
        <v>1242</v>
      </c>
      <c r="N51" s="180">
        <v>0</v>
      </c>
      <c r="O51" s="180">
        <v>0</v>
      </c>
      <c r="P51" s="180">
        <v>0</v>
      </c>
      <c r="Q51" s="180">
        <v>0</v>
      </c>
      <c r="R51" s="180">
        <v>0</v>
      </c>
      <c r="S51" s="180">
        <v>0</v>
      </c>
    </row>
    <row r="52" spans="1:19" ht="15" thickBot="1">
      <c r="A52" s="42" t="s">
        <v>1938</v>
      </c>
      <c r="M52" s="188"/>
      <c r="N52" s="179"/>
      <c r="O52" s="179"/>
      <c r="P52" s="179"/>
      <c r="Q52" s="179"/>
      <c r="R52" s="179"/>
      <c r="S52" s="179"/>
    </row>
    <row r="53" spans="1:19" ht="15" thickBot="1">
      <c r="A53" s="432"/>
      <c r="B53" s="432">
        <v>2007</v>
      </c>
      <c r="C53" s="432">
        <v>2008</v>
      </c>
      <c r="D53" s="432">
        <v>2009</v>
      </c>
      <c r="E53" s="432">
        <v>2010</v>
      </c>
      <c r="F53" s="432">
        <v>2011</v>
      </c>
      <c r="G53" s="432">
        <v>2012</v>
      </c>
      <c r="H53" s="432">
        <v>2013</v>
      </c>
      <c r="I53" s="42">
        <v>2014</v>
      </c>
      <c r="J53" s="738">
        <v>2015</v>
      </c>
      <c r="M53" s="188" t="s">
        <v>1243</v>
      </c>
      <c r="N53" s="181">
        <v>32.5</v>
      </c>
      <c r="O53" s="178">
        <v>32.5</v>
      </c>
      <c r="P53" s="178">
        <v>32.5</v>
      </c>
      <c r="Q53" s="178">
        <v>32.5</v>
      </c>
      <c r="R53" s="178">
        <v>32.5</v>
      </c>
      <c r="S53" s="178">
        <v>32.5</v>
      </c>
    </row>
    <row r="54" spans="1:19">
      <c r="A54" s="42" t="s">
        <v>1158</v>
      </c>
      <c r="B54" s="608">
        <f>D17</f>
        <v>235.4066935110402</v>
      </c>
      <c r="C54" s="608">
        <f t="shared" ref="C54:J54" si="5">E17</f>
        <v>234.49621251783438</v>
      </c>
      <c r="D54" s="608">
        <f t="shared" si="5"/>
        <v>234.24864679823642</v>
      </c>
      <c r="E54" s="608">
        <f t="shared" si="5"/>
        <v>231.10414664593867</v>
      </c>
      <c r="F54" s="608">
        <f t="shared" si="5"/>
        <v>229.09967278255749</v>
      </c>
      <c r="G54" s="608">
        <f t="shared" si="5"/>
        <v>262</v>
      </c>
      <c r="H54" s="608">
        <f t="shared" si="5"/>
        <v>285</v>
      </c>
      <c r="I54" s="608">
        <f t="shared" si="5"/>
        <v>286.85344027726626</v>
      </c>
      <c r="J54" s="880">
        <f t="shared" si="5"/>
        <v>259</v>
      </c>
      <c r="M54" s="188" t="s">
        <v>1244</v>
      </c>
      <c r="N54" s="180">
        <v>117</v>
      </c>
      <c r="O54" s="180">
        <v>117</v>
      </c>
      <c r="P54" s="180">
        <v>117</v>
      </c>
      <c r="Q54" s="180">
        <v>117</v>
      </c>
      <c r="R54" s="180">
        <v>117</v>
      </c>
      <c r="S54" s="180">
        <v>117</v>
      </c>
    </row>
    <row r="55" spans="1:19" ht="15" thickBot="1">
      <c r="A55" s="42" t="s">
        <v>1160</v>
      </c>
      <c r="B55" s="608">
        <f>D19</f>
        <v>228.22601735060954</v>
      </c>
      <c r="C55" s="608">
        <f t="shared" ref="C55:J55" si="6">E19</f>
        <v>214.12947959542441</v>
      </c>
      <c r="D55" s="608">
        <f t="shared" si="6"/>
        <v>216.82559720054334</v>
      </c>
      <c r="E55" s="608">
        <f t="shared" si="6"/>
        <v>210.64312474650453</v>
      </c>
      <c r="F55" s="608">
        <f t="shared" si="6"/>
        <v>213.02935890062128</v>
      </c>
      <c r="G55" s="608">
        <f t="shared" si="6"/>
        <v>226.54866356423676</v>
      </c>
      <c r="H55" s="608">
        <f t="shared" si="6"/>
        <v>230.55</v>
      </c>
      <c r="I55" s="608">
        <f t="shared" si="6"/>
        <v>231</v>
      </c>
      <c r="J55" s="880">
        <f t="shared" si="6"/>
        <v>241</v>
      </c>
      <c r="M55" s="179"/>
      <c r="N55" s="179"/>
      <c r="O55" s="179"/>
      <c r="P55" s="179"/>
      <c r="Q55" s="179"/>
      <c r="R55" s="179"/>
      <c r="S55" s="179"/>
    </row>
    <row r="56" spans="1:19" ht="15" thickBot="1">
      <c r="A56" s="42" t="s">
        <v>1161</v>
      </c>
      <c r="B56" s="608">
        <f>D21</f>
        <v>246.94728383639125</v>
      </c>
      <c r="C56" s="608">
        <f t="shared" ref="C56:J56" si="7">E21</f>
        <v>238.88515683090336</v>
      </c>
      <c r="D56" s="608">
        <f t="shared" si="7"/>
        <v>242.7354937552883</v>
      </c>
      <c r="E56" s="608">
        <f t="shared" si="7"/>
        <v>215.0484571820248</v>
      </c>
      <c r="F56" s="608">
        <f t="shared" si="7"/>
        <v>193.89470583068297</v>
      </c>
      <c r="G56" s="608">
        <f t="shared" si="7"/>
        <v>221.16987711022821</v>
      </c>
      <c r="H56" s="608">
        <f t="shared" si="7"/>
        <v>218.47649999999999</v>
      </c>
      <c r="I56" s="608">
        <f t="shared" si="7"/>
        <v>210.579324034216</v>
      </c>
      <c r="J56" s="880">
        <f t="shared" si="7"/>
        <v>204</v>
      </c>
      <c r="M56" s="188" t="s">
        <v>1245</v>
      </c>
      <c r="N56" s="193">
        <v>0.01</v>
      </c>
      <c r="O56" s="194">
        <v>0.01</v>
      </c>
      <c r="P56" s="194">
        <v>0.01</v>
      </c>
      <c r="Q56" s="194">
        <v>0.01</v>
      </c>
      <c r="R56" s="194">
        <v>0.01</v>
      </c>
      <c r="S56" s="194">
        <v>0.01</v>
      </c>
    </row>
    <row r="57" spans="1:19" ht="15" thickBot="1">
      <c r="A57" s="42" t="s">
        <v>1162</v>
      </c>
      <c r="B57" s="608">
        <f>D23</f>
        <v>173.85774170235524</v>
      </c>
      <c r="C57" s="608">
        <f t="shared" ref="C57:J57" si="8">E23</f>
        <v>171.4794131858103</v>
      </c>
      <c r="D57" s="608">
        <f t="shared" si="8"/>
        <v>174.91355973126917</v>
      </c>
      <c r="E57" s="608">
        <f t="shared" si="8"/>
        <v>181.24656545788045</v>
      </c>
      <c r="F57" s="608">
        <f t="shared" si="8"/>
        <v>176.09625652152576</v>
      </c>
      <c r="G57" s="608">
        <f t="shared" si="8"/>
        <v>135.80829919012132</v>
      </c>
      <c r="H57" s="608">
        <f t="shared" si="8"/>
        <v>82.750900000000001</v>
      </c>
      <c r="I57" s="608">
        <f t="shared" si="8"/>
        <v>76.060098238093417</v>
      </c>
      <c r="J57" s="880">
        <f t="shared" si="8"/>
        <v>75</v>
      </c>
      <c r="M57" s="188" t="s">
        <v>1246</v>
      </c>
      <c r="N57" s="195">
        <v>26.5</v>
      </c>
      <c r="O57" s="196">
        <v>25.81</v>
      </c>
      <c r="P57" s="196">
        <v>25.13</v>
      </c>
      <c r="Q57" s="196">
        <v>24.44</v>
      </c>
      <c r="R57" s="196">
        <v>24.38</v>
      </c>
      <c r="S57" s="196">
        <v>24.38</v>
      </c>
    </row>
    <row r="58" spans="1:19" ht="15" thickBot="1">
      <c r="A58" s="42" t="s">
        <v>683</v>
      </c>
      <c r="B58" s="608">
        <f>D25</f>
        <v>234.61183067476952</v>
      </c>
      <c r="C58" s="608">
        <f t="shared" ref="C58:J58" si="9">E25</f>
        <v>218.41799694511852</v>
      </c>
      <c r="D58" s="608">
        <f t="shared" si="9"/>
        <v>243.28458975432974</v>
      </c>
      <c r="E58" s="608">
        <f t="shared" si="9"/>
        <v>235.3073055391786</v>
      </c>
      <c r="F58" s="608">
        <f t="shared" si="9"/>
        <v>233.63834400000005</v>
      </c>
      <c r="G58" s="608">
        <f t="shared" si="9"/>
        <v>244.76785442908781</v>
      </c>
      <c r="H58" s="608">
        <f t="shared" si="9"/>
        <v>110.5043</v>
      </c>
      <c r="I58" s="608">
        <f t="shared" si="9"/>
        <v>1.6907551907275364</v>
      </c>
      <c r="J58" s="880">
        <f t="shared" si="9"/>
        <v>1</v>
      </c>
      <c r="M58" s="188" t="s">
        <v>1247</v>
      </c>
      <c r="N58" s="195">
        <v>29.3</v>
      </c>
      <c r="O58" s="196">
        <v>29.3</v>
      </c>
      <c r="P58" s="196">
        <v>29.3</v>
      </c>
      <c r="Q58" s="196">
        <v>29.3</v>
      </c>
      <c r="R58" s="196">
        <v>29.3</v>
      </c>
      <c r="S58" s="196">
        <v>29.3</v>
      </c>
    </row>
    <row r="59" spans="1:19" ht="15" thickBot="1">
      <c r="A59" s="42" t="s">
        <v>684</v>
      </c>
      <c r="B59" s="608">
        <f>D27</f>
        <v>204.41</v>
      </c>
      <c r="C59" s="608">
        <f t="shared" ref="C59:J59" si="10">E27</f>
        <v>204.37</v>
      </c>
      <c r="D59" s="608">
        <f t="shared" si="10"/>
        <v>204.08</v>
      </c>
      <c r="E59" s="608">
        <f t="shared" si="10"/>
        <v>204.26</v>
      </c>
      <c r="F59" s="608">
        <f t="shared" si="10"/>
        <v>204.41</v>
      </c>
      <c r="G59" s="608">
        <f t="shared" si="10"/>
        <v>204.26</v>
      </c>
      <c r="H59" s="608">
        <f t="shared" si="10"/>
        <v>204.44</v>
      </c>
      <c r="I59" s="608">
        <f t="shared" si="10"/>
        <v>205.02</v>
      </c>
      <c r="J59" s="879">
        <f t="shared" si="10"/>
        <v>205.41600000000003</v>
      </c>
      <c r="M59" s="188" t="s">
        <v>1248</v>
      </c>
      <c r="N59" s="197">
        <v>46390</v>
      </c>
      <c r="O59" s="198">
        <v>46390</v>
      </c>
      <c r="P59" s="198">
        <v>46390</v>
      </c>
      <c r="Q59" s="198">
        <v>46390</v>
      </c>
      <c r="R59" s="198">
        <v>46390</v>
      </c>
      <c r="S59" s="198">
        <v>46390</v>
      </c>
    </row>
    <row r="60" spans="1:19" ht="15" thickBot="1">
      <c r="A60" s="42" t="s">
        <v>1937</v>
      </c>
      <c r="B60" s="608">
        <v>266.39999999999998</v>
      </c>
      <c r="C60" s="608">
        <v>266.39999999999998</v>
      </c>
      <c r="D60" s="608">
        <v>266.39999999999998</v>
      </c>
      <c r="E60" s="608">
        <v>266.39999999999998</v>
      </c>
      <c r="F60" s="608">
        <v>266.39999999999998</v>
      </c>
      <c r="G60" s="608">
        <v>266.39999999999998</v>
      </c>
      <c r="H60" s="608">
        <v>266.39999999999998</v>
      </c>
      <c r="I60" s="608">
        <v>266.39999999999998</v>
      </c>
      <c r="J60" s="608">
        <v>266.39999999999998</v>
      </c>
      <c r="M60" s="188"/>
      <c r="N60" s="188"/>
      <c r="O60" s="188"/>
      <c r="P60" s="188"/>
      <c r="Q60" s="188"/>
      <c r="R60" s="188"/>
      <c r="S60" s="188"/>
    </row>
    <row r="61" spans="1:19" ht="15" thickBot="1">
      <c r="A61" s="42" t="s">
        <v>1387</v>
      </c>
      <c r="B61" s="608">
        <f>D29</f>
        <v>475.60469557514637</v>
      </c>
      <c r="C61" s="608">
        <f t="shared" ref="C61:J61" si="11">E29</f>
        <v>480.59286208285431</v>
      </c>
      <c r="D61" s="608">
        <f t="shared" si="11"/>
        <v>468.42105263157896</v>
      </c>
      <c r="E61" s="608">
        <f t="shared" si="11"/>
        <v>454.73684210526318</v>
      </c>
      <c r="F61" s="608">
        <f t="shared" si="11"/>
        <v>384.21052631578948</v>
      </c>
      <c r="G61" s="608">
        <f t="shared" si="11"/>
        <v>307.36842105263162</v>
      </c>
      <c r="H61" s="608">
        <f t="shared" si="11"/>
        <v>382.10526315789474</v>
      </c>
      <c r="I61" s="608">
        <f t="shared" si="11"/>
        <v>307.36842105263162</v>
      </c>
      <c r="J61" s="608">
        <f t="shared" si="11"/>
        <v>205.26315789473685</v>
      </c>
      <c r="M61" s="188" t="s">
        <v>1249</v>
      </c>
      <c r="N61" s="193">
        <v>0.65</v>
      </c>
      <c r="O61" s="194">
        <v>0.65</v>
      </c>
      <c r="P61" s="194">
        <v>0.65</v>
      </c>
      <c r="Q61" s="194">
        <v>0.65</v>
      </c>
      <c r="R61" s="194">
        <v>0.65</v>
      </c>
      <c r="S61" s="194">
        <v>0.65</v>
      </c>
    </row>
    <row r="62" spans="1:19" ht="15" thickBot="1">
      <c r="M62" s="188" t="s">
        <v>1250</v>
      </c>
      <c r="N62" s="199">
        <v>0.35</v>
      </c>
      <c r="O62" s="200">
        <v>0.35</v>
      </c>
      <c r="P62" s="200">
        <v>0.35</v>
      </c>
      <c r="Q62" s="200">
        <v>0.35</v>
      </c>
      <c r="R62" s="200">
        <v>0.35</v>
      </c>
      <c r="S62" s="200">
        <v>0.35</v>
      </c>
    </row>
    <row r="63" spans="1:19" ht="15" thickBot="1">
      <c r="M63" s="188"/>
      <c r="N63" s="188"/>
      <c r="O63" s="188"/>
      <c r="P63" s="188"/>
      <c r="Q63" s="188"/>
      <c r="R63" s="188"/>
      <c r="S63" s="188"/>
    </row>
    <row r="64" spans="1:19" ht="15" thickBot="1">
      <c r="M64" s="188" t="s">
        <v>1251</v>
      </c>
      <c r="N64" s="193">
        <v>0.86</v>
      </c>
      <c r="O64" s="194">
        <v>0.86</v>
      </c>
      <c r="P64" s="194">
        <v>0.86</v>
      </c>
      <c r="Q64" s="194">
        <v>0.86</v>
      </c>
      <c r="R64" s="194">
        <v>0.86</v>
      </c>
      <c r="S64" s="194">
        <v>0.86</v>
      </c>
    </row>
    <row r="65" spans="13:19">
      <c r="M65" s="201" t="s">
        <v>1264</v>
      </c>
      <c r="N65"/>
      <c r="O65"/>
      <c r="P65"/>
      <c r="Q65"/>
      <c r="R65"/>
      <c r="S65"/>
    </row>
    <row r="66" spans="13:19">
      <c r="M66" s="201" t="s">
        <v>1252</v>
      </c>
      <c r="N66"/>
      <c r="O66"/>
      <c r="P66"/>
      <c r="Q66"/>
      <c r="R66"/>
      <c r="S66"/>
    </row>
    <row r="67" spans="13:19">
      <c r="M67" s="201"/>
      <c r="N67"/>
      <c r="O67"/>
      <c r="P67"/>
      <c r="Q67"/>
      <c r="R67"/>
      <c r="S67"/>
    </row>
    <row r="68" spans="13:19" ht="18.600000000000001" thickBot="1">
      <c r="M68" s="175" t="s">
        <v>1253</v>
      </c>
      <c r="N68" s="176">
        <v>2007</v>
      </c>
      <c r="O68" s="176">
        <v>2008</v>
      </c>
      <c r="P68" s="176">
        <v>2009</v>
      </c>
      <c r="Q68" s="176">
        <v>2010</v>
      </c>
      <c r="R68" s="176">
        <v>2011</v>
      </c>
      <c r="S68" s="176">
        <v>2012</v>
      </c>
    </row>
    <row r="69" spans="13:19" ht="15" thickBot="1">
      <c r="M69" s="202" t="s">
        <v>1254</v>
      </c>
      <c r="N69" s="203">
        <v>445</v>
      </c>
      <c r="O69" s="203">
        <v>449</v>
      </c>
      <c r="P69" s="203">
        <v>438</v>
      </c>
      <c r="Q69" s="203">
        <v>426</v>
      </c>
      <c r="R69" s="203">
        <v>359</v>
      </c>
      <c r="S69" s="204">
        <v>288</v>
      </c>
    </row>
    <row r="70" spans="13:19" ht="15" thickBot="1">
      <c r="M70" s="205" t="s">
        <v>1255</v>
      </c>
      <c r="N70" s="206">
        <v>493</v>
      </c>
      <c r="O70" s="206">
        <v>500</v>
      </c>
      <c r="P70" s="206">
        <v>490</v>
      </c>
      <c r="Q70" s="206">
        <v>477</v>
      </c>
      <c r="R70" s="206">
        <v>405</v>
      </c>
      <c r="S70" s="204">
        <v>335</v>
      </c>
    </row>
    <row r="71" spans="13:19" ht="15" thickBot="1">
      <c r="M71" s="205" t="s">
        <v>1256</v>
      </c>
      <c r="N71" s="206">
        <v>350</v>
      </c>
      <c r="O71" s="206">
        <v>349</v>
      </c>
      <c r="P71" s="206">
        <v>336</v>
      </c>
      <c r="Q71" s="206">
        <v>327</v>
      </c>
      <c r="R71" s="206">
        <v>270</v>
      </c>
      <c r="S71" s="204">
        <v>199</v>
      </c>
    </row>
    <row r="72" spans="13:19" ht="15" thickBot="1">
      <c r="M72" s="205" t="s">
        <v>1257</v>
      </c>
      <c r="N72" s="206">
        <v>506</v>
      </c>
      <c r="O72" s="206">
        <v>517</v>
      </c>
      <c r="P72" s="206">
        <v>506</v>
      </c>
      <c r="Q72" s="206">
        <v>492</v>
      </c>
      <c r="R72" s="206">
        <v>416</v>
      </c>
      <c r="S72" s="204">
        <v>344</v>
      </c>
    </row>
    <row r="73" spans="13:19" ht="15" thickBot="1">
      <c r="M73" s="205" t="s">
        <v>1258</v>
      </c>
      <c r="N73" s="207">
        <v>5447084</v>
      </c>
      <c r="O73" s="207">
        <v>5475791</v>
      </c>
      <c r="P73" s="207">
        <v>5511451</v>
      </c>
      <c r="Q73" s="207">
        <v>5534738</v>
      </c>
      <c r="R73" s="207">
        <v>5560628</v>
      </c>
      <c r="S73" s="208">
        <v>5580516</v>
      </c>
    </row>
    <row r="74" spans="13:19" ht="15" thickBot="1">
      <c r="M74" s="205" t="s">
        <v>1259</v>
      </c>
      <c r="N74" s="207">
        <v>76459</v>
      </c>
      <c r="O74" s="207">
        <v>76913</v>
      </c>
      <c r="P74" s="207">
        <v>76793</v>
      </c>
      <c r="Q74" s="207">
        <v>76439</v>
      </c>
      <c r="R74" s="207">
        <v>76193</v>
      </c>
      <c r="S74" s="207">
        <v>76094</v>
      </c>
    </row>
    <row r="75" spans="13:19" ht="15" thickBot="1">
      <c r="M75" s="188"/>
      <c r="N75" s="188"/>
      <c r="O75" s="188"/>
      <c r="P75" s="188"/>
      <c r="Q75" s="188"/>
      <c r="R75" s="188"/>
      <c r="S75" s="188"/>
    </row>
    <row r="76" spans="13:19" ht="15" thickBot="1">
      <c r="M76" s="202" t="s">
        <v>1260</v>
      </c>
      <c r="N76" s="209">
        <v>1.4E-2</v>
      </c>
      <c r="O76" s="209">
        <v>1.4E-2</v>
      </c>
      <c r="P76" s="209">
        <v>1.4E-2</v>
      </c>
      <c r="Q76" s="209">
        <v>1.4E-2</v>
      </c>
      <c r="R76" s="209">
        <v>1.4E-2</v>
      </c>
      <c r="S76" s="209">
        <v>1.4E-2</v>
      </c>
    </row>
    <row r="77" spans="13:19" ht="15" thickBot="1">
      <c r="M77" s="188"/>
      <c r="N77" s="188"/>
      <c r="O77" s="188"/>
      <c r="P77" s="188"/>
      <c r="Q77" s="188"/>
      <c r="R77" s="188"/>
      <c r="S77" s="188"/>
    </row>
    <row r="78" spans="13:19" ht="15" thickBot="1">
      <c r="M78" s="210" t="s">
        <v>1261</v>
      </c>
      <c r="N78" s="211">
        <v>2807</v>
      </c>
      <c r="O78" s="211">
        <v>2853</v>
      </c>
      <c r="P78" s="211">
        <v>3061</v>
      </c>
      <c r="Q78" s="211">
        <v>3742</v>
      </c>
      <c r="R78" s="211">
        <v>2970</v>
      </c>
      <c r="S78" s="211">
        <v>3234</v>
      </c>
    </row>
    <row r="79" spans="13:19" ht="15" thickBot="1">
      <c r="M79" s="212" t="s">
        <v>1262</v>
      </c>
      <c r="N79" s="213">
        <v>3136</v>
      </c>
      <c r="O79" s="213">
        <v>3120</v>
      </c>
      <c r="P79" s="213">
        <v>3127</v>
      </c>
      <c r="Q79" s="213">
        <v>3171</v>
      </c>
      <c r="R79" s="213">
        <v>3156</v>
      </c>
      <c r="S79" s="213">
        <v>3166</v>
      </c>
    </row>
    <row r="80" spans="13:19">
      <c r="M80" s="201"/>
      <c r="N80"/>
      <c r="O80"/>
      <c r="P80"/>
      <c r="Q80"/>
      <c r="R80"/>
      <c r="S80"/>
    </row>
  </sheetData>
  <sortState ref="A2:C218">
    <sortCondition ref="C1"/>
  </sortState>
  <mergeCells count="3">
    <mergeCell ref="AF4:AG4"/>
    <mergeCell ref="AI4:AJ4"/>
    <mergeCell ref="F32:K33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8"/>
  <sheetViews>
    <sheetView workbookViewId="0">
      <selection activeCell="O10" sqref="O10"/>
    </sheetView>
  </sheetViews>
  <sheetFormatPr defaultRowHeight="14.4"/>
  <cols>
    <col min="1" max="1" width="25.21875" style="1" customWidth="1"/>
    <col min="2" max="2" width="25.21875" style="42" customWidth="1"/>
    <col min="3" max="5" width="6" bestFit="1" customWidth="1"/>
    <col min="6" max="6" width="5.44140625" bestFit="1" customWidth="1"/>
    <col min="7" max="7" width="6" bestFit="1" customWidth="1"/>
    <col min="8" max="8" width="6.44140625" bestFit="1" customWidth="1"/>
    <col min="9" max="9" width="7" style="432" bestFit="1" customWidth="1"/>
    <col min="10" max="10" width="6.44140625" bestFit="1" customWidth="1"/>
    <col min="11" max="12" width="6" bestFit="1" customWidth="1"/>
  </cols>
  <sheetData>
    <row r="1" spans="1:12" s="1" customFormat="1">
      <c r="A1" s="44" t="s">
        <v>1386</v>
      </c>
      <c r="B1" s="44" t="s">
        <v>598</v>
      </c>
      <c r="C1" s="44">
        <v>2007</v>
      </c>
      <c r="D1" s="44">
        <v>2008</v>
      </c>
      <c r="E1" s="44">
        <v>2009</v>
      </c>
      <c r="F1" s="44">
        <v>2010</v>
      </c>
      <c r="G1" s="44">
        <v>2011</v>
      </c>
      <c r="H1" s="44">
        <v>2012</v>
      </c>
      <c r="I1" s="44">
        <v>2013</v>
      </c>
      <c r="J1" s="44">
        <v>2014</v>
      </c>
      <c r="K1" s="44">
        <v>2015</v>
      </c>
      <c r="L1" s="44">
        <v>2016</v>
      </c>
    </row>
    <row r="2" spans="1:12" s="42" customFormat="1">
      <c r="A2" s="44" t="s">
        <v>1767</v>
      </c>
      <c r="B2" s="11" t="s">
        <v>2222</v>
      </c>
      <c r="C2" s="11">
        <v>30.88</v>
      </c>
      <c r="D2" s="11">
        <v>31.47</v>
      </c>
      <c r="E2" s="11">
        <v>37.1</v>
      </c>
      <c r="F2" s="11">
        <v>40.6</v>
      </c>
      <c r="G2" s="11">
        <v>44.66</v>
      </c>
      <c r="H2" s="11">
        <v>48.18</v>
      </c>
      <c r="I2" s="10">
        <v>48.18</v>
      </c>
      <c r="J2" s="10"/>
      <c r="K2" s="10">
        <v>48.81</v>
      </c>
      <c r="L2" s="10">
        <v>48.81</v>
      </c>
    </row>
    <row r="3" spans="1:12" ht="15.6">
      <c r="A3" s="44" t="s">
        <v>684</v>
      </c>
      <c r="B3" s="11" t="s">
        <v>2223</v>
      </c>
      <c r="C3" s="415">
        <v>6.64</v>
      </c>
      <c r="D3" s="415">
        <v>6.64</v>
      </c>
      <c r="E3" s="415">
        <v>6.64</v>
      </c>
      <c r="F3" s="415">
        <v>6.64</v>
      </c>
      <c r="G3" s="415">
        <v>6.64</v>
      </c>
      <c r="H3" s="415">
        <v>6.89</v>
      </c>
      <c r="I3" s="28">
        <v>6.89</v>
      </c>
      <c r="J3" s="28"/>
      <c r="K3" s="28">
        <v>6.26</v>
      </c>
      <c r="L3" s="1175">
        <f>'Varme 201016'!AQ293</f>
        <v>6.2194375580026238</v>
      </c>
    </row>
    <row r="4" spans="1:12" s="42" customFormat="1">
      <c r="A4" s="44" t="s">
        <v>684</v>
      </c>
      <c r="B4" s="11" t="s">
        <v>2225</v>
      </c>
      <c r="C4" s="431">
        <f t="shared" ref="C4:K4" si="0">1000*C3/11</f>
        <v>603.63636363636363</v>
      </c>
      <c r="D4" s="431">
        <f t="shared" si="0"/>
        <v>603.63636363636363</v>
      </c>
      <c r="E4" s="431">
        <f t="shared" si="0"/>
        <v>603.63636363636363</v>
      </c>
      <c r="F4" s="431">
        <f t="shared" si="0"/>
        <v>603.63636363636363</v>
      </c>
      <c r="G4" s="431">
        <f t="shared" si="0"/>
        <v>603.63636363636363</v>
      </c>
      <c r="H4" s="431">
        <f t="shared" si="0"/>
        <v>626.36363636363637</v>
      </c>
      <c r="I4" s="431">
        <f t="shared" si="0"/>
        <v>626.36363636363637</v>
      </c>
      <c r="J4" s="1173"/>
      <c r="K4" s="1173">
        <f t="shared" si="0"/>
        <v>569.09090909090912</v>
      </c>
      <c r="L4" s="1173">
        <f t="shared" ref="L4" si="1">1000*L3/11</f>
        <v>565.40341436387484</v>
      </c>
    </row>
    <row r="5" spans="1:12">
      <c r="A5" s="44" t="s">
        <v>1387</v>
      </c>
      <c r="B5" s="11" t="s">
        <v>2224</v>
      </c>
      <c r="C5" s="415">
        <v>1.1299999999999999</v>
      </c>
      <c r="D5" s="415">
        <v>1.1299999999999999</v>
      </c>
      <c r="E5" s="415">
        <v>1.24</v>
      </c>
      <c r="F5" s="415">
        <v>1.27</v>
      </c>
      <c r="G5" s="415">
        <v>1.41</v>
      </c>
      <c r="H5" s="415">
        <v>1.51</v>
      </c>
      <c r="I5" s="415">
        <v>1.52</v>
      </c>
      <c r="J5" s="28"/>
      <c r="K5" s="28">
        <v>1.62</v>
      </c>
      <c r="L5" s="28">
        <v>1.59</v>
      </c>
    </row>
    <row r="6" spans="1:12" s="738" customFormat="1">
      <c r="A6" s="44" t="s">
        <v>2254</v>
      </c>
      <c r="B6" s="11" t="s">
        <v>2224</v>
      </c>
      <c r="C6" s="415"/>
      <c r="D6" s="415"/>
      <c r="E6" s="415"/>
      <c r="F6" s="415"/>
      <c r="G6" s="415"/>
      <c r="H6" s="415"/>
      <c r="I6" s="415"/>
      <c r="J6" s="28"/>
      <c r="K6" s="28"/>
      <c r="L6" s="1175">
        <v>0.6</v>
      </c>
    </row>
    <row r="7" spans="1:12">
      <c r="A7" s="44" t="s">
        <v>1162</v>
      </c>
      <c r="B7" s="11" t="s">
        <v>2226</v>
      </c>
      <c r="C7" s="415">
        <v>64</v>
      </c>
      <c r="D7" s="415">
        <v>64</v>
      </c>
      <c r="E7" s="415">
        <v>75</v>
      </c>
      <c r="F7" s="415">
        <v>75</v>
      </c>
      <c r="G7" s="415">
        <v>80</v>
      </c>
      <c r="H7" s="415">
        <v>80</v>
      </c>
      <c r="I7" s="415">
        <v>82</v>
      </c>
      <c r="J7" s="28"/>
      <c r="K7" s="28">
        <v>89</v>
      </c>
      <c r="L7" s="28">
        <v>89</v>
      </c>
    </row>
    <row r="8" spans="1:12">
      <c r="A8" s="44" t="s">
        <v>1162</v>
      </c>
      <c r="B8" s="11" t="s">
        <v>2225</v>
      </c>
      <c r="C8" s="431">
        <f t="shared" ref="C8:K8" si="2">3.6*C7</f>
        <v>230.4</v>
      </c>
      <c r="D8" s="431">
        <f t="shared" si="2"/>
        <v>230.4</v>
      </c>
      <c r="E8" s="415">
        <f t="shared" si="2"/>
        <v>270</v>
      </c>
      <c r="F8" s="415">
        <f t="shared" si="2"/>
        <v>270</v>
      </c>
      <c r="G8" s="415">
        <f t="shared" si="2"/>
        <v>288</v>
      </c>
      <c r="H8" s="415">
        <f t="shared" si="2"/>
        <v>288</v>
      </c>
      <c r="I8" s="415">
        <f t="shared" si="2"/>
        <v>295.2</v>
      </c>
      <c r="J8" s="28"/>
      <c r="K8" s="415">
        <f t="shared" si="2"/>
        <v>320.40000000000003</v>
      </c>
      <c r="L8" s="415">
        <f t="shared" ref="L8" si="3">3.6*L7</f>
        <v>320.40000000000003</v>
      </c>
    </row>
    <row r="9" spans="1:12">
      <c r="A9" s="44" t="s">
        <v>1158</v>
      </c>
      <c r="B9" s="11" t="s">
        <v>2225</v>
      </c>
      <c r="C9" s="415">
        <v>360</v>
      </c>
      <c r="D9" s="415">
        <v>380</v>
      </c>
      <c r="E9" s="415">
        <v>380</v>
      </c>
      <c r="F9" s="415">
        <v>360</v>
      </c>
      <c r="G9" s="415">
        <v>360</v>
      </c>
      <c r="H9" s="415">
        <v>432</v>
      </c>
      <c r="I9" s="415">
        <v>432</v>
      </c>
      <c r="J9" s="28"/>
      <c r="K9" s="28">
        <v>432</v>
      </c>
      <c r="L9" s="28">
        <v>400</v>
      </c>
    </row>
    <row r="10" spans="1:12">
      <c r="A10" s="44" t="s">
        <v>1160</v>
      </c>
      <c r="B10" s="11" t="s">
        <v>2225</v>
      </c>
      <c r="C10" s="415">
        <v>535</v>
      </c>
      <c r="D10" s="415">
        <v>660</v>
      </c>
      <c r="E10" s="415">
        <v>570</v>
      </c>
      <c r="F10" s="415">
        <v>540</v>
      </c>
      <c r="G10" s="415">
        <v>640</v>
      </c>
      <c r="H10" s="415">
        <v>540</v>
      </c>
      <c r="I10" s="415">
        <v>594.37</v>
      </c>
      <c r="J10" s="28"/>
      <c r="K10" s="28">
        <v>540</v>
      </c>
      <c r="L10" s="28">
        <v>540</v>
      </c>
    </row>
    <row r="11" spans="1:12" s="738" customFormat="1">
      <c r="A11" s="44" t="s">
        <v>2232</v>
      </c>
      <c r="B11" s="11" t="s">
        <v>2225</v>
      </c>
      <c r="C11" s="415"/>
      <c r="D11" s="415"/>
      <c r="E11" s="415"/>
      <c r="F11" s="415"/>
      <c r="G11" s="415"/>
      <c r="H11" s="415"/>
      <c r="I11" s="415"/>
      <c r="J11" s="28"/>
      <c r="K11" s="28"/>
      <c r="L11" s="28"/>
    </row>
    <row r="12" spans="1:12">
      <c r="A12" s="44" t="s">
        <v>1161</v>
      </c>
      <c r="B12" s="11" t="s">
        <v>2225</v>
      </c>
      <c r="C12" s="415">
        <v>375</v>
      </c>
      <c r="D12" s="415">
        <v>375</v>
      </c>
      <c r="E12" s="415">
        <v>375</v>
      </c>
      <c r="F12" s="415">
        <v>375</v>
      </c>
      <c r="G12" s="415">
        <v>350</v>
      </c>
      <c r="H12" s="415">
        <v>375</v>
      </c>
      <c r="I12" s="415">
        <v>350</v>
      </c>
      <c r="J12" s="28"/>
      <c r="K12" s="28">
        <v>450</v>
      </c>
      <c r="L12" s="28">
        <v>425</v>
      </c>
    </row>
    <row r="13" spans="1:12">
      <c r="A13" s="44" t="s">
        <v>683</v>
      </c>
      <c r="B13" s="11" t="s">
        <v>2225</v>
      </c>
      <c r="C13" s="11">
        <v>340</v>
      </c>
      <c r="D13" s="11">
        <v>358</v>
      </c>
      <c r="E13" s="11">
        <v>390</v>
      </c>
      <c r="F13" s="11">
        <v>530</v>
      </c>
      <c r="G13" s="11">
        <v>475</v>
      </c>
      <c r="H13" s="11">
        <v>475</v>
      </c>
      <c r="I13" s="11">
        <v>375</v>
      </c>
      <c r="J13" s="10"/>
      <c r="K13" s="10">
        <v>325</v>
      </c>
      <c r="L13" s="10">
        <v>325</v>
      </c>
    </row>
    <row r="14" spans="1:12" s="432" customFormat="1">
      <c r="A14" s="44" t="s">
        <v>1088</v>
      </c>
      <c r="B14" s="11" t="s">
        <v>2227</v>
      </c>
      <c r="C14" s="11">
        <f>10.06/1.25</f>
        <v>8.048</v>
      </c>
      <c r="D14" s="11">
        <f>10.49/1.25</f>
        <v>8.3919999999999995</v>
      </c>
      <c r="E14" s="11">
        <f>9.88/1.25</f>
        <v>7.9040000000000008</v>
      </c>
      <c r="F14" s="11">
        <f>11.05/1.25</f>
        <v>8.84</v>
      </c>
      <c r="G14" s="11">
        <f>12.39/1.25</f>
        <v>9.9120000000000008</v>
      </c>
      <c r="H14" s="11">
        <f>13.15/1.25</f>
        <v>10.52</v>
      </c>
      <c r="I14" s="10"/>
      <c r="J14" s="10"/>
      <c r="K14" s="10"/>
      <c r="L14" s="10"/>
    </row>
    <row r="15" spans="1:12">
      <c r="A15" s="44" t="s">
        <v>1087</v>
      </c>
      <c r="B15" s="11" t="s">
        <v>2227</v>
      </c>
      <c r="C15" s="11">
        <f>8.9/1.25</f>
        <v>7.12</v>
      </c>
      <c r="D15" s="11">
        <f>10.09/1.25</f>
        <v>8.0719999999999992</v>
      </c>
      <c r="E15" s="11">
        <f>8.6/1.25</f>
        <v>6.88</v>
      </c>
      <c r="F15" s="11">
        <f>9.7/1.25</f>
        <v>7.76</v>
      </c>
      <c r="G15" s="11">
        <f>11.29/1.25</f>
        <v>9.032</v>
      </c>
      <c r="H15" s="11">
        <f>11.93/1.25</f>
        <v>9.5440000000000005</v>
      </c>
      <c r="I15" s="10"/>
      <c r="J15" s="10"/>
      <c r="K15" s="10"/>
      <c r="L15" s="10"/>
    </row>
    <row r="17" spans="1:11">
      <c r="A17" s="1" t="s">
        <v>1388</v>
      </c>
    </row>
    <row r="18" spans="1:11">
      <c r="A18" s="1" t="s">
        <v>2217</v>
      </c>
    </row>
    <row r="19" spans="1:11">
      <c r="A19" s="1" t="s">
        <v>2228</v>
      </c>
      <c r="J19" s="163"/>
    </row>
    <row r="20" spans="1:11">
      <c r="J20" s="163"/>
    </row>
    <row r="21" spans="1:11">
      <c r="A21" s="1158" t="s">
        <v>2231</v>
      </c>
      <c r="B21" s="1159"/>
      <c r="C21" s="1160"/>
      <c r="D21" s="1160"/>
      <c r="E21" s="1159"/>
      <c r="F21" s="1159"/>
      <c r="G21" s="1159"/>
      <c r="H21" s="1159"/>
      <c r="I21" s="1159"/>
      <c r="J21" s="1161"/>
      <c r="K21" s="1162"/>
    </row>
    <row r="22" spans="1:11">
      <c r="A22" s="1163" t="s">
        <v>2229</v>
      </c>
      <c r="B22" s="166"/>
      <c r="C22" s="1164">
        <v>2007</v>
      </c>
      <c r="D22" s="1164">
        <v>2008</v>
      </c>
      <c r="E22" s="1164">
        <v>2009</v>
      </c>
      <c r="F22" s="1164">
        <v>2010</v>
      </c>
      <c r="G22" s="1164">
        <v>2011</v>
      </c>
      <c r="H22" s="1164">
        <v>2012</v>
      </c>
      <c r="I22" s="1164">
        <v>2013</v>
      </c>
      <c r="J22" s="1164">
        <v>2014</v>
      </c>
      <c r="K22" s="1165">
        <v>2015</v>
      </c>
    </row>
    <row r="23" spans="1:11">
      <c r="A23" s="1166" t="s">
        <v>1088</v>
      </c>
      <c r="B23" s="166" t="s">
        <v>2227</v>
      </c>
      <c r="C23" s="1167">
        <v>8.0513333333333339</v>
      </c>
      <c r="D23" s="1167">
        <v>8.3933333333333326</v>
      </c>
      <c r="E23" s="1167">
        <v>7.9026666666666658</v>
      </c>
      <c r="F23" s="1167">
        <v>8.8426666666666662</v>
      </c>
      <c r="G23" s="1167">
        <v>9.871333333333336</v>
      </c>
      <c r="H23" s="1167">
        <v>10.521999999999998</v>
      </c>
      <c r="I23" s="1167">
        <v>10.35</v>
      </c>
      <c r="J23" s="1167">
        <v>10.037333333333333</v>
      </c>
      <c r="K23" s="1168">
        <v>9.2593333333333305</v>
      </c>
    </row>
    <row r="24" spans="1:11">
      <c r="A24" s="1169" t="s">
        <v>1087</v>
      </c>
      <c r="B24" s="1170" t="s">
        <v>2227</v>
      </c>
      <c r="C24" s="1171">
        <v>7.1686666666666667</v>
      </c>
      <c r="D24" s="1171">
        <v>8.0739999999999998</v>
      </c>
      <c r="E24" s="1171">
        <v>6.8293333333333326</v>
      </c>
      <c r="F24" s="1171">
        <v>7.7806666666666686</v>
      </c>
      <c r="G24" s="1171">
        <v>9.0366666666666653</v>
      </c>
      <c r="H24" s="1171">
        <v>9.5486666666666657</v>
      </c>
      <c r="I24" s="1171">
        <v>9.32</v>
      </c>
      <c r="J24" s="1171">
        <v>8.934666666666665</v>
      </c>
      <c r="K24" s="1172">
        <v>7.9346666666666676</v>
      </c>
    </row>
    <row r="25" spans="1:11">
      <c r="A25" s="432"/>
      <c r="J25" s="163"/>
    </row>
    <row r="26" spans="1:11">
      <c r="A26" s="432"/>
      <c r="J26" s="163"/>
    </row>
    <row r="27" spans="1:11">
      <c r="A27" s="432"/>
      <c r="J27" s="163"/>
    </row>
    <row r="28" spans="1:11">
      <c r="A28" s="432"/>
      <c r="J28" s="163"/>
    </row>
  </sheetData>
  <pageMargins left="0.7" right="0.7" top="0.75" bottom="0.75" header="0.3" footer="0.3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T20"/>
  <sheetViews>
    <sheetView topLeftCell="A12" zoomScale="120" zoomScaleNormal="120" workbookViewId="0">
      <selection activeCell="H57" sqref="H57"/>
    </sheetView>
  </sheetViews>
  <sheetFormatPr defaultColWidth="9.109375" defaultRowHeight="14.4" outlineLevelCol="1"/>
  <cols>
    <col min="1" max="1" width="2.6640625" style="432" customWidth="1"/>
    <col min="2" max="2" width="24.88671875" style="432" customWidth="1"/>
    <col min="3" max="12" width="9.6640625" style="432" customWidth="1"/>
    <col min="13" max="13" width="9.109375" style="432"/>
    <col min="14" max="14" width="10.6640625" style="432" customWidth="1" outlineLevel="1"/>
    <col min="15" max="19" width="14.6640625" style="432" customWidth="1" outlineLevel="1"/>
    <col min="20" max="20" width="10.6640625" style="432" customWidth="1"/>
    <col min="21" max="16384" width="9.109375" style="432"/>
  </cols>
  <sheetData>
    <row r="1" spans="2:20" ht="15.75" customHeight="1">
      <c r="B1" s="451" t="s">
        <v>1714</v>
      </c>
      <c r="C1" s="451"/>
      <c r="F1" s="452"/>
      <c r="P1" s="453"/>
      <c r="T1" s="166"/>
    </row>
    <row r="2" spans="2:20" s="6" customFormat="1" ht="16.2" thickBot="1">
      <c r="B2" s="452"/>
      <c r="C2" s="452"/>
      <c r="D2" s="452"/>
      <c r="E2" s="452"/>
      <c r="F2" s="452"/>
      <c r="N2"/>
      <c r="O2"/>
      <c r="P2"/>
      <c r="Q2"/>
      <c r="R2"/>
      <c r="S2"/>
      <c r="T2"/>
    </row>
    <row r="3" spans="2:20" ht="27" thickBot="1">
      <c r="B3" s="169" t="s">
        <v>1715</v>
      </c>
      <c r="C3" s="169"/>
      <c r="D3" s="1255" t="s">
        <v>2069</v>
      </c>
      <c r="E3" s="1255"/>
      <c r="F3" s="1255"/>
      <c r="G3" s="1255"/>
      <c r="H3" s="1256"/>
      <c r="I3" s="1256"/>
      <c r="J3" s="1256"/>
      <c r="K3" s="1256"/>
      <c r="L3" s="1256"/>
      <c r="N3"/>
      <c r="O3"/>
      <c r="P3"/>
      <c r="Q3"/>
      <c r="R3"/>
      <c r="S3"/>
      <c r="T3"/>
    </row>
    <row r="4" spans="2:20" ht="15" thickBot="1">
      <c r="B4" s="456" t="s">
        <v>1716</v>
      </c>
      <c r="C4" s="1">
        <v>2015</v>
      </c>
      <c r="D4" s="455">
        <v>2014</v>
      </c>
      <c r="E4" s="455">
        <v>2013</v>
      </c>
      <c r="F4" s="455">
        <v>2012</v>
      </c>
      <c r="G4" s="455">
        <v>2011</v>
      </c>
      <c r="H4" s="455">
        <v>2010</v>
      </c>
      <c r="I4" s="170"/>
      <c r="J4" s="170"/>
      <c r="K4" s="170"/>
      <c r="L4" s="170"/>
      <c r="N4"/>
      <c r="O4"/>
      <c r="P4"/>
      <c r="Q4"/>
      <c r="R4"/>
      <c r="S4"/>
      <c r="T4"/>
    </row>
    <row r="5" spans="2:20">
      <c r="B5" s="457" t="s">
        <v>1717</v>
      </c>
      <c r="C5" s="1143">
        <v>0.18845748845200772</v>
      </c>
      <c r="D5" s="693">
        <v>0.30046380995508848</v>
      </c>
      <c r="E5" s="693">
        <v>0.38418132069029687</v>
      </c>
      <c r="F5" s="693">
        <v>0.27390373598962314</v>
      </c>
      <c r="G5" s="693">
        <v>0.34642240118269813</v>
      </c>
      <c r="H5" s="693">
        <v>0.41014690683775057</v>
      </c>
      <c r="I5" s="458"/>
      <c r="J5" s="458"/>
      <c r="K5" s="458"/>
      <c r="L5" s="458"/>
      <c r="N5"/>
      <c r="O5"/>
      <c r="P5"/>
      <c r="Q5"/>
      <c r="R5"/>
      <c r="S5"/>
      <c r="T5"/>
    </row>
    <row r="6" spans="2:20">
      <c r="B6" s="457" t="s">
        <v>684</v>
      </c>
      <c r="C6" s="1143">
        <v>5.8065588112666995E-2</v>
      </c>
      <c r="D6" s="693">
        <v>6.652030730056771E-2</v>
      </c>
      <c r="E6" s="693">
        <v>0.10193972752136428</v>
      </c>
      <c r="F6" s="693">
        <v>0.12129190039677198</v>
      </c>
      <c r="G6" s="693">
        <v>0.15552703922685684</v>
      </c>
      <c r="H6" s="693">
        <v>0.20142733055092529</v>
      </c>
      <c r="I6" s="458"/>
      <c r="J6" s="458"/>
      <c r="K6" s="458"/>
      <c r="L6" s="458"/>
      <c r="N6"/>
      <c r="O6"/>
      <c r="P6"/>
      <c r="Q6"/>
      <c r="R6"/>
      <c r="S6"/>
      <c r="T6"/>
    </row>
    <row r="7" spans="2:20">
      <c r="B7" s="457" t="s">
        <v>1718</v>
      </c>
      <c r="C7" s="1143">
        <v>0.57610459910214673</v>
      </c>
      <c r="D7" s="693">
        <v>0.46528943102371312</v>
      </c>
      <c r="E7" s="693">
        <v>0.35189985151384445</v>
      </c>
      <c r="F7" s="693">
        <v>0.40797378340736712</v>
      </c>
      <c r="G7" s="693">
        <v>0.33488718532377865</v>
      </c>
      <c r="H7" s="693">
        <v>0.22686863517012898</v>
      </c>
      <c r="I7" s="458"/>
      <c r="J7" s="458"/>
      <c r="K7" s="458"/>
      <c r="L7" s="458"/>
      <c r="N7"/>
      <c r="O7"/>
      <c r="P7"/>
      <c r="Q7"/>
      <c r="R7"/>
      <c r="S7"/>
      <c r="T7"/>
    </row>
    <row r="8" spans="2:20">
      <c r="B8" s="457" t="s">
        <v>1719</v>
      </c>
      <c r="C8" s="1143">
        <v>0.13258121983605445</v>
      </c>
      <c r="D8" s="693">
        <v>0.13368886579223474</v>
      </c>
      <c r="E8" s="693">
        <v>0.13474101266823266</v>
      </c>
      <c r="F8" s="693">
        <v>0.13894964192058426</v>
      </c>
      <c r="G8" s="693">
        <v>0.1262147341890634</v>
      </c>
      <c r="H8" s="693">
        <v>0.12537407591136115</v>
      </c>
      <c r="I8" s="458"/>
      <c r="J8" s="458"/>
      <c r="K8" s="458"/>
      <c r="L8" s="458"/>
      <c r="N8"/>
      <c r="O8"/>
      <c r="P8"/>
      <c r="Q8"/>
      <c r="R8"/>
      <c r="S8"/>
      <c r="T8"/>
    </row>
    <row r="9" spans="2:20">
      <c r="B9" s="457" t="s">
        <v>1720</v>
      </c>
      <c r="C9" s="1143">
        <v>0</v>
      </c>
      <c r="D9" s="693">
        <v>4.4382387054640194E-3</v>
      </c>
      <c r="E9" s="693">
        <v>5.4749555099699856E-3</v>
      </c>
      <c r="F9" s="693">
        <v>6.7580931802061145E-3</v>
      </c>
      <c r="G9" s="693">
        <v>8.1943678815445224E-3</v>
      </c>
      <c r="H9" s="693">
        <v>1.4580011432219602E-2</v>
      </c>
      <c r="I9" s="458"/>
      <c r="J9" s="458"/>
      <c r="K9" s="458"/>
      <c r="L9" s="458"/>
      <c r="N9"/>
      <c r="O9"/>
      <c r="P9"/>
      <c r="Q9"/>
      <c r="R9"/>
      <c r="S9"/>
      <c r="T9"/>
    </row>
    <row r="10" spans="2:20" ht="15" thickBot="1">
      <c r="B10" s="454" t="s">
        <v>1721</v>
      </c>
      <c r="C10" s="1144">
        <v>3.887801208256448E-2</v>
      </c>
      <c r="D10" s="693">
        <v>2.959934722293199E-2</v>
      </c>
      <c r="E10" s="693">
        <v>2.1763132096291667E-2</v>
      </c>
      <c r="F10" s="693">
        <v>5.1122845105447484E-2</v>
      </c>
      <c r="G10" s="693">
        <v>2.8754272196058417E-2</v>
      </c>
      <c r="H10" s="693">
        <v>2.1603040097614476E-2</v>
      </c>
      <c r="I10" s="458"/>
      <c r="J10" s="458"/>
      <c r="K10" s="458"/>
      <c r="L10" s="458"/>
      <c r="N10"/>
      <c r="O10"/>
      <c r="P10"/>
      <c r="Q10"/>
      <c r="R10"/>
      <c r="S10"/>
      <c r="T10"/>
    </row>
    <row r="11" spans="2:20">
      <c r="B11" s="459"/>
      <c r="C11" s="459"/>
      <c r="D11" s="459"/>
      <c r="E11" s="459"/>
      <c r="F11" s="459"/>
      <c r="G11" s="459"/>
      <c r="H11" s="459"/>
      <c r="I11" s="459"/>
      <c r="J11" s="459"/>
      <c r="K11" s="459"/>
      <c r="L11" s="459"/>
      <c r="N11"/>
      <c r="O11"/>
      <c r="P11"/>
      <c r="Q11"/>
      <c r="R11"/>
      <c r="S11"/>
      <c r="T11"/>
    </row>
    <row r="12" spans="2:20" ht="15" thickBot="1"/>
    <row r="13" spans="2:20" ht="15" thickBot="1">
      <c r="B13" s="456" t="s">
        <v>1716</v>
      </c>
      <c r="C13" s="460">
        <v>2007</v>
      </c>
      <c r="D13" s="460">
        <v>2008</v>
      </c>
      <c r="E13" s="460">
        <v>2009</v>
      </c>
      <c r="F13" s="455">
        <v>2010</v>
      </c>
      <c r="G13" s="455">
        <v>2011</v>
      </c>
      <c r="H13" s="455">
        <v>2012</v>
      </c>
      <c r="I13" s="455">
        <v>2013</v>
      </c>
      <c r="J13" s="694">
        <f t="shared" ref="J13:J19" si="0">D4</f>
        <v>2014</v>
      </c>
      <c r="K13" s="1142">
        <v>2015</v>
      </c>
    </row>
    <row r="14" spans="2:20">
      <c r="B14" s="457" t="s">
        <v>1717</v>
      </c>
      <c r="C14" s="693">
        <v>0.45356847123919797</v>
      </c>
      <c r="D14" s="693">
        <v>0.46386090406826302</v>
      </c>
      <c r="E14" s="693">
        <v>0.44574081629615048</v>
      </c>
      <c r="F14" s="693">
        <v>0.41014690683775057</v>
      </c>
      <c r="G14" s="693">
        <v>0.34642240118269813</v>
      </c>
      <c r="H14" s="693">
        <v>0.27390373598962314</v>
      </c>
      <c r="I14" s="693">
        <v>0.38418132069029687</v>
      </c>
      <c r="J14" s="695">
        <f t="shared" si="0"/>
        <v>0.30046380995508848</v>
      </c>
      <c r="K14" s="695">
        <f>C5</f>
        <v>0.18845748845200772</v>
      </c>
    </row>
    <row r="15" spans="2:20">
      <c r="B15" s="457" t="s">
        <v>684</v>
      </c>
      <c r="C15" s="693">
        <v>0.19060807437106209</v>
      </c>
      <c r="D15" s="693">
        <v>0.19857325674844437</v>
      </c>
      <c r="E15" s="693">
        <v>0.20024549645661024</v>
      </c>
      <c r="F15" s="693">
        <v>0.20142733055092529</v>
      </c>
      <c r="G15" s="693">
        <v>0.15552703922685684</v>
      </c>
      <c r="H15" s="693">
        <v>0.12129190039677198</v>
      </c>
      <c r="I15" s="693">
        <v>0.10193972752136428</v>
      </c>
      <c r="J15" s="695">
        <f t="shared" si="0"/>
        <v>6.652030730056771E-2</v>
      </c>
      <c r="K15" s="695">
        <f t="shared" ref="K15:K19" si="1">C6</f>
        <v>5.8065588112666995E-2</v>
      </c>
    </row>
    <row r="16" spans="2:20">
      <c r="B16" s="457" t="s">
        <v>1718</v>
      </c>
      <c r="C16" s="693">
        <v>0.25890873630624783</v>
      </c>
      <c r="D16" s="693">
        <v>0.24138571972726655</v>
      </c>
      <c r="E16" s="693">
        <v>0.25026306364629614</v>
      </c>
      <c r="F16" s="693">
        <v>0.22686863517012898</v>
      </c>
      <c r="G16" s="693">
        <v>0.33488718532377865</v>
      </c>
      <c r="H16" s="693">
        <v>0.40797378340736712</v>
      </c>
      <c r="I16" s="693">
        <v>0.35189985151384445</v>
      </c>
      <c r="J16" s="695">
        <f t="shared" si="0"/>
        <v>0.46528943102371312</v>
      </c>
      <c r="K16" s="695">
        <f t="shared" si="1"/>
        <v>0.57610459910214673</v>
      </c>
    </row>
    <row r="17" spans="2:13">
      <c r="B17" s="457" t="s">
        <v>1719</v>
      </c>
      <c r="C17" s="693">
        <v>8.7175756946643118E-2</v>
      </c>
      <c r="D17" s="693">
        <v>8.6837547280302699E-2</v>
      </c>
      <c r="E17" s="693">
        <v>9.1532169777260988E-2</v>
      </c>
      <c r="F17" s="693">
        <v>0.12537407591136115</v>
      </c>
      <c r="G17" s="693">
        <v>0.1262147341890634</v>
      </c>
      <c r="H17" s="693">
        <v>0.13894964192058426</v>
      </c>
      <c r="I17" s="693">
        <v>0.13474101266823266</v>
      </c>
      <c r="J17" s="695">
        <f t="shared" si="0"/>
        <v>0.13368886579223474</v>
      </c>
      <c r="K17" s="695">
        <f t="shared" si="1"/>
        <v>0.13258121983605445</v>
      </c>
    </row>
    <row r="18" spans="2:13">
      <c r="B18" s="457" t="s">
        <v>1720</v>
      </c>
      <c r="C18" s="693">
        <v>9.7389611368488786E-3</v>
      </c>
      <c r="D18" s="693">
        <v>9.3425721757233425E-3</v>
      </c>
      <c r="E18" s="693">
        <v>1.2218453823682101E-2</v>
      </c>
      <c r="F18" s="693">
        <v>1.4580011432219602E-2</v>
      </c>
      <c r="G18" s="693">
        <v>8.1943678815445224E-3</v>
      </c>
      <c r="H18" s="693">
        <v>6.7580931802061145E-3</v>
      </c>
      <c r="I18" s="693">
        <v>5.4749555099699856E-3</v>
      </c>
      <c r="J18" s="695">
        <f t="shared" si="0"/>
        <v>4.4382387054640194E-3</v>
      </c>
      <c r="K18" s="695">
        <f t="shared" si="1"/>
        <v>0</v>
      </c>
    </row>
    <row r="19" spans="2:13">
      <c r="B19" s="454" t="s">
        <v>1721</v>
      </c>
      <c r="C19" s="693">
        <v>0</v>
      </c>
      <c r="D19" s="693">
        <v>0</v>
      </c>
      <c r="E19" s="693">
        <v>0</v>
      </c>
      <c r="F19" s="693">
        <v>2.1603040097614476E-2</v>
      </c>
      <c r="G19" s="693">
        <v>2.8754272196058417E-2</v>
      </c>
      <c r="H19" s="693">
        <v>5.1122845105447484E-2</v>
      </c>
      <c r="I19" s="693">
        <v>2.1763132096291667E-2</v>
      </c>
      <c r="J19" s="695">
        <f t="shared" si="0"/>
        <v>2.959934722293199E-2</v>
      </c>
      <c r="K19" s="695">
        <f t="shared" si="1"/>
        <v>3.887801208256448E-2</v>
      </c>
    </row>
    <row r="20" spans="2:13">
      <c r="M20" s="432">
        <f>SUM(M14:M19)</f>
        <v>0</v>
      </c>
    </row>
  </sheetData>
  <mergeCells count="2">
    <mergeCell ref="D3:G3"/>
    <mergeCell ref="H3:L3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8"/>
  <sheetViews>
    <sheetView topLeftCell="A16" zoomScale="90" zoomScaleNormal="90" workbookViewId="0">
      <pane xSplit="1" topLeftCell="B1" activePane="topRight" state="frozen"/>
      <selection pane="topRight" activeCell="J17" sqref="J17"/>
    </sheetView>
  </sheetViews>
  <sheetFormatPr defaultRowHeight="14.4"/>
  <cols>
    <col min="1" max="1" width="45.109375" bestFit="1" customWidth="1"/>
    <col min="2" max="2" width="11.109375" bestFit="1" customWidth="1"/>
    <col min="3" max="4" width="11" bestFit="1" customWidth="1"/>
    <col min="5" max="5" width="11.109375" bestFit="1" customWidth="1"/>
    <col min="6" max="7" width="11" bestFit="1" customWidth="1"/>
    <col min="8" max="12" width="11" style="432" customWidth="1"/>
    <col min="14" max="14" width="11.6640625" customWidth="1"/>
  </cols>
  <sheetData>
    <row r="1" spans="1:17" s="1" customFormat="1" ht="28.8">
      <c r="A1" s="479" t="s">
        <v>1410</v>
      </c>
      <c r="B1" s="479">
        <v>2007</v>
      </c>
      <c r="C1" s="479">
        <v>2008</v>
      </c>
      <c r="D1" s="479">
        <v>2009</v>
      </c>
      <c r="E1" s="479">
        <v>2010</v>
      </c>
      <c r="F1" s="479">
        <v>2011</v>
      </c>
      <c r="G1" s="479">
        <v>2012</v>
      </c>
      <c r="H1" s="479">
        <v>2013</v>
      </c>
      <c r="I1" s="479">
        <v>2014</v>
      </c>
      <c r="J1" s="479">
        <v>2015</v>
      </c>
      <c r="K1" s="479"/>
      <c r="L1" s="479">
        <v>2020</v>
      </c>
      <c r="M1" s="479" t="s">
        <v>598</v>
      </c>
      <c r="N1" s="576" t="s">
        <v>1682</v>
      </c>
      <c r="O1" s="1" t="s">
        <v>1930</v>
      </c>
      <c r="P1" s="1" t="s">
        <v>2095</v>
      </c>
      <c r="Q1" s="1" t="s">
        <v>2204</v>
      </c>
    </row>
    <row r="2" spans="1:17">
      <c r="A2" s="480" t="s">
        <v>1411</v>
      </c>
      <c r="B2" s="375">
        <f>'EL 200916'!F241</f>
        <v>12888.724</v>
      </c>
      <c r="C2" s="375">
        <f>'EL 200916'!G241</f>
        <v>12480.768</v>
      </c>
      <c r="D2" s="375">
        <f>'EL 200916'!H241</f>
        <v>12001.615</v>
      </c>
      <c r="E2" s="375">
        <f>'EL 200916'!I241</f>
        <v>11754.27</v>
      </c>
      <c r="F2" s="375">
        <f>'EL 200916'!J241</f>
        <v>11316.661059999999</v>
      </c>
      <c r="G2" s="375">
        <f>'EL 200916'!K241</f>
        <v>11051.852999999999</v>
      </c>
      <c r="H2" s="375">
        <f>'EL 200916'!L241</f>
        <v>10732.082</v>
      </c>
      <c r="I2" s="375">
        <f>'EL 200916'!M241</f>
        <v>10569.71</v>
      </c>
      <c r="J2" s="620">
        <f>'EL 200916'!N241</f>
        <v>9752.2189999999991</v>
      </c>
      <c r="K2" s="375"/>
      <c r="L2" s="375"/>
      <c r="M2" s="480" t="s">
        <v>673</v>
      </c>
      <c r="N2" s="439">
        <f>(B2-G2)/B2</f>
        <v>0.14251767669165707</v>
      </c>
      <c r="O2" s="438">
        <f>(B2-H2)/B2</f>
        <v>0.16732781305581529</v>
      </c>
      <c r="P2" s="438">
        <f>(B2-I2)/B2</f>
        <v>0.17992580180939563</v>
      </c>
      <c r="Q2" s="438">
        <f>($B2-J2)/$B2</f>
        <v>0.24335263909755542</v>
      </c>
    </row>
    <row r="3" spans="1:17">
      <c r="A3" s="480" t="s">
        <v>1412</v>
      </c>
      <c r="B3" s="555">
        <f>'Varme 201016'!BA265</f>
        <v>47571.081138904992</v>
      </c>
      <c r="C3" s="555">
        <f>'Varme 201016'!BB265</f>
        <v>46212.873366076456</v>
      </c>
      <c r="D3" s="555">
        <f>'Varme 201016'!BC265</f>
        <v>43656.152385136375</v>
      </c>
      <c r="E3" s="555">
        <f>'Varme 201016'!BD265</f>
        <v>42592.471620528195</v>
      </c>
      <c r="F3" s="555">
        <f>'Varme 201016'!BE265</f>
        <v>42446.685907345134</v>
      </c>
      <c r="G3" s="555">
        <f>'Varme 201016'!BF265</f>
        <v>40652.140277699633</v>
      </c>
      <c r="H3" s="555">
        <f>'Varme 201016'!BG265</f>
        <v>38624.81264514658</v>
      </c>
      <c r="I3" s="555">
        <f>'Varme 201016'!BH265</f>
        <v>38712.011376433627</v>
      </c>
      <c r="J3" s="555">
        <f>'Varme 201016'!BI265</f>
        <v>36829.70575340592</v>
      </c>
      <c r="K3" s="555"/>
      <c r="L3" s="555"/>
      <c r="M3" s="480" t="s">
        <v>673</v>
      </c>
      <c r="N3" s="439">
        <f>(B3-G3)/B3</f>
        <v>0.14544426352225262</v>
      </c>
      <c r="O3" s="438">
        <f>(B3-H3)/B3</f>
        <v>0.18806107154966251</v>
      </c>
      <c r="P3" s="438">
        <f t="shared" ref="P3:P4" si="0">(B3-I3)/B3</f>
        <v>0.18622805179901963</v>
      </c>
      <c r="Q3" s="438">
        <f t="shared" ref="Q3:Q6" si="1">($B3-J3)/$B3</f>
        <v>0.22579632685107229</v>
      </c>
    </row>
    <row r="4" spans="1:17">
      <c r="A4" s="480" t="s">
        <v>1413</v>
      </c>
      <c r="B4" s="375">
        <f>'Ny gadelys 060916'!B395</f>
        <v>4997.6322149999996</v>
      </c>
      <c r="C4" s="375">
        <f>'Ny gadelys 060916'!C395</f>
        <v>4955.4402149999996</v>
      </c>
      <c r="D4" s="375">
        <f>'Ny gadelys 060916'!D395</f>
        <v>4850.9379300000001</v>
      </c>
      <c r="E4" s="375">
        <f>'Ny gadelys 060916'!E395</f>
        <v>4900.7339799999945</v>
      </c>
      <c r="F4" s="375">
        <f>'Ny gadelys 060916'!F395</f>
        <v>4523.9929300000031</v>
      </c>
      <c r="G4" s="375">
        <f>'Ny gadelys 060916'!G395</f>
        <v>4461.2503699999997</v>
      </c>
      <c r="H4" s="375">
        <f>'Ny gadelys 060916'!H395</f>
        <v>4343.2126099999987</v>
      </c>
      <c r="I4" s="375">
        <f>'Ny gadelys 060916'!I395</f>
        <v>4256.7455500000015</v>
      </c>
      <c r="J4" s="375">
        <f>'Ny gadelys 060916'!J395</f>
        <v>3752.7526700000003</v>
      </c>
      <c r="K4" s="375"/>
      <c r="L4" s="375"/>
      <c r="M4" s="480" t="s">
        <v>673</v>
      </c>
      <c r="N4" s="439">
        <f>(B4-G4)/B4</f>
        <v>0.10732719454426679</v>
      </c>
      <c r="O4" s="438">
        <f>(B4-H4)/B4</f>
        <v>0.13094593136241839</v>
      </c>
      <c r="P4" s="438">
        <f t="shared" si="0"/>
        <v>0.14824753665871715</v>
      </c>
      <c r="Q4" s="438">
        <f t="shared" si="1"/>
        <v>0.24909386914539078</v>
      </c>
    </row>
    <row r="5" spans="1:17">
      <c r="A5" s="480" t="s">
        <v>1414</v>
      </c>
      <c r="B5" s="555">
        <f>'Brændstof 290916'!D16</f>
        <v>201282.99999999997</v>
      </c>
      <c r="C5" s="555">
        <f>'Brændstof 290916'!G16</f>
        <v>244806</v>
      </c>
      <c r="D5" s="555">
        <f>'Brændstof 290916'!J16</f>
        <v>258122</v>
      </c>
      <c r="E5" s="375">
        <f>'Brændstof 290916'!M16</f>
        <v>239969</v>
      </c>
      <c r="F5" s="375">
        <f>'Brændstof 290916'!P16</f>
        <v>329540</v>
      </c>
      <c r="G5" s="375">
        <f>'Brændstof 290916'!S16</f>
        <v>369717</v>
      </c>
      <c r="H5" s="375">
        <f>'Brændstof 290916'!$V$16</f>
        <v>351102</v>
      </c>
      <c r="I5" s="375">
        <f>'Brændstof 290916'!Y16</f>
        <v>496491</v>
      </c>
      <c r="J5" s="375">
        <f>'Brændstof 290916'!AB16</f>
        <v>461606</v>
      </c>
      <c r="K5" s="549"/>
      <c r="L5" s="549"/>
      <c r="M5" s="480" t="s">
        <v>1417</v>
      </c>
      <c r="N5" t="s">
        <v>1954</v>
      </c>
      <c r="Q5" s="438"/>
    </row>
    <row r="6" spans="1:17">
      <c r="A6" s="480" t="s">
        <v>1420</v>
      </c>
      <c r="B6" s="375">
        <f>'Brændstof 290916'!D31</f>
        <v>355990</v>
      </c>
      <c r="C6" s="375">
        <f>'Brændstof 290916'!G31</f>
        <v>304468</v>
      </c>
      <c r="D6" s="375">
        <f>'Brændstof 290916'!J31</f>
        <v>306938</v>
      </c>
      <c r="E6" s="375">
        <f>'Brændstof 290916'!M31</f>
        <v>398763</v>
      </c>
      <c r="F6" s="375">
        <f>'Brændstof 290916'!P31</f>
        <v>301658</v>
      </c>
      <c r="G6" s="375">
        <f>'Brændstof 290916'!S31</f>
        <v>278445</v>
      </c>
      <c r="H6" s="620">
        <f>'Brændstof 290916'!V31</f>
        <v>285887</v>
      </c>
      <c r="I6" s="620">
        <f>'Brændstof 290916'!Y31</f>
        <v>278481</v>
      </c>
      <c r="J6" s="620">
        <f>'Brændstof 290916'!AB31</f>
        <v>273193</v>
      </c>
      <c r="K6" s="549"/>
      <c r="L6" s="549"/>
      <c r="M6" s="480" t="s">
        <v>1417</v>
      </c>
      <c r="N6" s="439">
        <f>(B6-G6)/B6</f>
        <v>0.21782915250428384</v>
      </c>
      <c r="O6" s="438">
        <f>(B6-H6)/B6</f>
        <v>0.196924070900868</v>
      </c>
      <c r="P6" s="438">
        <f t="shared" ref="P6" si="2">(B6-I6)/B6</f>
        <v>0.21772802606814798</v>
      </c>
      <c r="Q6" s="438">
        <f t="shared" si="1"/>
        <v>0.23258237590943565</v>
      </c>
    </row>
    <row r="7" spans="1:17">
      <c r="A7" s="480" t="s">
        <v>1415</v>
      </c>
      <c r="B7" s="375">
        <f>'Brændstof 290916'!D35</f>
        <v>13577</v>
      </c>
      <c r="C7" s="375">
        <f>'Brændstof 290916'!G35</f>
        <v>17286</v>
      </c>
      <c r="D7" s="375">
        <f>'Brændstof 290916'!J35</f>
        <v>20270</v>
      </c>
      <c r="E7" s="375">
        <f>'Brændstof 290916'!M35</f>
        <v>16680</v>
      </c>
      <c r="F7" s="375">
        <f>'Brændstof 290916'!P35</f>
        <v>17508.960000000003</v>
      </c>
      <c r="G7" s="375">
        <f>'Brændstof 290916'!S35</f>
        <v>19044.72</v>
      </c>
      <c r="H7" s="620">
        <f>'Brændstof 290916'!V35</f>
        <v>22370.58</v>
      </c>
      <c r="I7" s="620">
        <f>'Brændstof 290916'!Y35</f>
        <v>25460.460000000003</v>
      </c>
      <c r="J7" s="620">
        <f>'Brændstof 290916'!AB35</f>
        <v>28720.440000000002</v>
      </c>
      <c r="K7" s="549"/>
      <c r="L7" s="549"/>
      <c r="M7" s="480" t="s">
        <v>1422</v>
      </c>
      <c r="N7" s="439"/>
    </row>
    <row r="8" spans="1:17">
      <c r="A8" s="556" t="s">
        <v>1416</v>
      </c>
      <c r="B8" s="480"/>
      <c r="C8" s="480"/>
      <c r="D8" s="480"/>
      <c r="E8" s="480"/>
      <c r="F8" s="480"/>
      <c r="G8" s="480"/>
      <c r="H8" s="480"/>
      <c r="I8" s="480"/>
      <c r="J8" s="480"/>
      <c r="K8" s="480"/>
      <c r="L8" s="480"/>
      <c r="M8" s="480"/>
      <c r="N8" s="439"/>
    </row>
    <row r="9" spans="1:17">
      <c r="A9" s="556" t="s">
        <v>1423</v>
      </c>
      <c r="B9" s="480"/>
      <c r="C9" s="480"/>
      <c r="D9" s="480"/>
      <c r="E9" s="480"/>
      <c r="F9" s="480"/>
      <c r="G9" s="480"/>
      <c r="H9" s="480"/>
      <c r="I9" s="480"/>
      <c r="J9" s="480"/>
      <c r="K9" s="480"/>
      <c r="L9" s="480"/>
      <c r="M9" s="480"/>
      <c r="N9" s="439"/>
    </row>
    <row r="10" spans="1:17" s="432" customFormat="1">
      <c r="A10" s="575"/>
      <c r="B10" s="557"/>
      <c r="C10" s="557"/>
      <c r="D10" s="557"/>
      <c r="E10" s="557"/>
      <c r="F10" s="557"/>
      <c r="G10" s="557"/>
      <c r="H10" s="557"/>
      <c r="I10" s="557"/>
      <c r="J10" s="557"/>
      <c r="K10" s="557"/>
      <c r="L10" s="557"/>
      <c r="M10" s="480"/>
      <c r="N10" s="439"/>
    </row>
    <row r="11" spans="1:17" ht="15.6">
      <c r="A11" s="479" t="s">
        <v>2209</v>
      </c>
      <c r="B11" s="479">
        <v>2007</v>
      </c>
      <c r="C11" s="479">
        <v>2008</v>
      </c>
      <c r="D11" s="479">
        <v>2009</v>
      </c>
      <c r="E11" s="479">
        <v>2010</v>
      </c>
      <c r="F11" s="479">
        <v>2011</v>
      </c>
      <c r="G11" s="479">
        <v>2012</v>
      </c>
      <c r="H11" s="479">
        <v>2013</v>
      </c>
      <c r="I11" s="479">
        <v>2014</v>
      </c>
      <c r="J11" s="479">
        <v>2015</v>
      </c>
      <c r="K11" s="480"/>
      <c r="L11" s="480"/>
      <c r="M11" s="479" t="s">
        <v>598</v>
      </c>
    </row>
    <row r="12" spans="1:17">
      <c r="A12" s="480" t="s">
        <v>2211</v>
      </c>
      <c r="B12" s="557"/>
      <c r="C12" s="557"/>
      <c r="D12" s="557"/>
      <c r="E12" s="375">
        <f>'Brændstof 290916'!M24</f>
        <v>106637.4</v>
      </c>
      <c r="F12" s="375">
        <f>'Brændstof 290916'!P24</f>
        <v>97308.933333333334</v>
      </c>
      <c r="G12" s="375">
        <f>'Brændstof 290916'!S24</f>
        <v>92882</v>
      </c>
      <c r="H12" s="620">
        <f>'Brændstof 290916'!V24</f>
        <v>89905.2</v>
      </c>
      <c r="I12" s="620">
        <f>'Brændstof 290916'!Y24</f>
        <v>96516.733333333337</v>
      </c>
      <c r="J12" s="620">
        <f>'Brændstof 290916'!AB24</f>
        <v>81865.933333333334</v>
      </c>
      <c r="K12" s="549"/>
      <c r="L12" s="549"/>
      <c r="M12" s="480" t="s">
        <v>1417</v>
      </c>
      <c r="N12" s="42" t="s">
        <v>1712</v>
      </c>
    </row>
    <row r="13" spans="1:17">
      <c r="A13" s="480" t="s">
        <v>1425</v>
      </c>
      <c r="B13" s="555">
        <f>'Vand 060916'!H255</f>
        <v>162103</v>
      </c>
      <c r="C13" s="555">
        <f>'Vand 060916'!I255</f>
        <v>151632</v>
      </c>
      <c r="D13" s="555">
        <f>'Vand 060916'!J255</f>
        <v>141181</v>
      </c>
      <c r="E13" s="555">
        <f>'Vand 060916'!K255</f>
        <v>130505</v>
      </c>
      <c r="F13" s="555">
        <f>'Vand 060916'!L255</f>
        <v>119145.28</v>
      </c>
      <c r="G13" s="555">
        <f>'Vand 060916'!M255</f>
        <v>116870.54000000001</v>
      </c>
      <c r="H13" s="555">
        <f>'Vand 060916'!N255</f>
        <v>105900</v>
      </c>
      <c r="I13" s="555">
        <f>'Vand 060916'!O255</f>
        <v>108148</v>
      </c>
      <c r="J13" s="555">
        <f>'Vand 060916'!P255</f>
        <v>107990</v>
      </c>
      <c r="K13" s="610"/>
      <c r="L13" s="610"/>
      <c r="M13" s="480" t="s">
        <v>1426</v>
      </c>
    </row>
    <row r="14" spans="1:17">
      <c r="A14" s="480" t="s">
        <v>2210</v>
      </c>
      <c r="B14" s="480"/>
      <c r="C14" s="480"/>
      <c r="D14" s="480"/>
      <c r="E14" s="480"/>
      <c r="F14" s="480"/>
      <c r="G14" s="480"/>
      <c r="H14" s="480"/>
      <c r="I14" s="480"/>
      <c r="J14" s="1154">
        <f>'Solceller 060916'!F48/1000</f>
        <v>534.03532199999995</v>
      </c>
      <c r="K14" s="480"/>
      <c r="L14" s="480"/>
      <c r="M14" s="480" t="s">
        <v>673</v>
      </c>
      <c r="N14" t="s">
        <v>2212</v>
      </c>
    </row>
    <row r="15" spans="1:17">
      <c r="A15" s="480"/>
      <c r="B15" s="480"/>
      <c r="C15" s="480"/>
      <c r="D15" s="480"/>
      <c r="E15" s="480"/>
      <c r="F15" s="480"/>
      <c r="G15" s="480"/>
      <c r="H15" s="480"/>
      <c r="I15" s="480"/>
      <c r="J15" s="480"/>
      <c r="K15" s="480"/>
      <c r="L15" s="480"/>
      <c r="M15" s="480"/>
    </row>
    <row r="16" spans="1:17">
      <c r="A16" s="479" t="s">
        <v>1427</v>
      </c>
      <c r="B16" s="479">
        <v>2007</v>
      </c>
      <c r="C16" s="479">
        <v>2008</v>
      </c>
      <c r="D16" s="479">
        <v>2009</v>
      </c>
      <c r="E16" s="479">
        <v>2010</v>
      </c>
      <c r="F16" s="479">
        <v>2011</v>
      </c>
      <c r="G16" s="479">
        <v>2012</v>
      </c>
      <c r="H16" s="479">
        <v>2013</v>
      </c>
      <c r="I16" s="479">
        <v>2014</v>
      </c>
      <c r="J16" s="479">
        <v>2015</v>
      </c>
      <c r="K16" s="479">
        <v>2020</v>
      </c>
      <c r="L16" s="479">
        <v>2029</v>
      </c>
      <c r="M16" s="479" t="s">
        <v>598</v>
      </c>
    </row>
    <row r="17" spans="1:17">
      <c r="A17" s="480" t="s">
        <v>1411</v>
      </c>
      <c r="B17" s="375">
        <f>'EL 200916'!P241</f>
        <v>6129.9376543720828</v>
      </c>
      <c r="C17" s="375">
        <f>'EL 200916'!Q241</f>
        <v>5998.1680141121014</v>
      </c>
      <c r="D17" s="375">
        <f>'EL 200916'!R241</f>
        <v>5621.809131578947</v>
      </c>
      <c r="E17" s="375">
        <f>'EL 200916'!S241</f>
        <v>5345.0996210526318</v>
      </c>
      <c r="F17" s="375">
        <f>'EL 200916'!T241</f>
        <v>4347.9803019999999</v>
      </c>
      <c r="G17" s="375">
        <f>'EL 200916'!U241</f>
        <v>3396.9906063157896</v>
      </c>
      <c r="H17" s="375">
        <f>'EL 200916'!V241</f>
        <v>4100.7850168421055</v>
      </c>
      <c r="I17" s="375">
        <f>'EL 200916'!W241</f>
        <v>3248.7950736842108</v>
      </c>
      <c r="J17" s="375">
        <f>'EL 200916'!X241</f>
        <v>2001.7712684210526</v>
      </c>
      <c r="K17" s="375"/>
      <c r="L17" s="375"/>
      <c r="M17" s="480" t="s">
        <v>1366</v>
      </c>
      <c r="N17" s="439">
        <f t="shared" ref="N17:N23" si="3">(B17-G17)/B17</f>
        <v>0.44583602675095091</v>
      </c>
      <c r="O17" s="438">
        <f>(B17-H17)/B17</f>
        <v>0.33102337282055644</v>
      </c>
      <c r="P17" s="438">
        <f>($B17-I17)/$B17</f>
        <v>0.47001172656836759</v>
      </c>
      <c r="Q17" s="438">
        <f>($B17-J17)/$B17</f>
        <v>0.67344345386721505</v>
      </c>
    </row>
    <row r="18" spans="1:17">
      <c r="A18" s="480" t="s">
        <v>1412</v>
      </c>
      <c r="B18" s="375">
        <f>'Varme 201016'!BJ265</f>
        <v>9360.5602338782373</v>
      </c>
      <c r="C18" s="375">
        <f>'Varme 201016'!BK265</f>
        <v>9015.5542004095278</v>
      </c>
      <c r="D18" s="375">
        <f>'Varme 201016'!BL265</f>
        <v>8628.3828365244208</v>
      </c>
      <c r="E18" s="375">
        <f>'Varme 201016'!BM265</f>
        <v>8468.1914112473278</v>
      </c>
      <c r="F18" s="375">
        <f>'Varme 201016'!BN265</f>
        <v>8318.3314103262946</v>
      </c>
      <c r="G18" s="375">
        <f>'Varme 201016'!BO265</f>
        <v>7451.0028940242055</v>
      </c>
      <c r="H18" s="375">
        <f>'Varme 201016'!BP265</f>
        <v>5895.4439337419544</v>
      </c>
      <c r="I18" s="375">
        <f>'Varme 201016'!BQ265</f>
        <v>5412.8919544264518</v>
      </c>
      <c r="J18" s="375">
        <f>'Varme 201016'!BR265</f>
        <v>5068.9643404615654</v>
      </c>
      <c r="K18" s="610"/>
      <c r="L18" s="610"/>
      <c r="M18" s="480" t="s">
        <v>1366</v>
      </c>
      <c r="N18" s="439">
        <f t="shared" si="3"/>
        <v>0.20400032606412385</v>
      </c>
      <c r="O18" s="438">
        <f>(B18-H18)/B18</f>
        <v>0.37018257599530741</v>
      </c>
      <c r="P18" s="438">
        <f t="shared" ref="P18:Q23" si="4">($B18-I18)/$B18</f>
        <v>0.42173418906746357</v>
      </c>
      <c r="Q18" s="438">
        <f t="shared" si="4"/>
        <v>0.45847639309923993</v>
      </c>
    </row>
    <row r="19" spans="1:17">
      <c r="A19" s="480" t="s">
        <v>1413</v>
      </c>
      <c r="B19" s="557">
        <f>'Ny gadelys 060916'!L395</f>
        <v>2376.8973482116189</v>
      </c>
      <c r="C19" s="557">
        <f>'Ny gadelys 060916'!M395</f>
        <v>2381.5491958073248</v>
      </c>
      <c r="D19" s="557">
        <f>'Ny gadelys 060916'!N395</f>
        <v>2272.2814514210527</v>
      </c>
      <c r="E19" s="557">
        <f>'Ny gadelys 060916'!O395</f>
        <v>2228.5442940631556</v>
      </c>
      <c r="F19" s="557">
        <f>'Ny gadelys 060916'!P395</f>
        <v>1738.1657046842117</v>
      </c>
      <c r="G19" s="557">
        <f>'Ny gadelys 060916'!Q395</f>
        <v>1371.2474821473686</v>
      </c>
      <c r="H19" s="557">
        <f>'Ny gadelys 060916'!R395</f>
        <v>1659.5643972947362</v>
      </c>
      <c r="I19" s="557">
        <f>'Ny gadelys 060916'!S395</f>
        <v>1308.3891585263166</v>
      </c>
      <c r="J19" s="557">
        <f>'Ny gadelys 060916'!T395</f>
        <v>770.30186384210538</v>
      </c>
      <c r="K19" s="557"/>
      <c r="L19" s="557"/>
      <c r="M19" s="480" t="s">
        <v>1366</v>
      </c>
      <c r="N19" s="439">
        <f t="shared" si="3"/>
        <v>0.42309352013914392</v>
      </c>
      <c r="O19" s="438">
        <f>(B19-H19)/B19</f>
        <v>0.30179382860459042</v>
      </c>
      <c r="P19" s="438">
        <f t="shared" si="4"/>
        <v>0.44953905581545178</v>
      </c>
      <c r="Q19" s="438">
        <f t="shared" si="4"/>
        <v>0.67592127425204895</v>
      </c>
    </row>
    <row r="20" spans="1:17">
      <c r="A20" s="480" t="s">
        <v>1414</v>
      </c>
      <c r="B20" s="375">
        <f>'Brændstof 290916'!D19</f>
        <v>498.16515956699988</v>
      </c>
      <c r="C20" s="375">
        <f>'Brændstof 290916'!G19</f>
        <v>605.88236489399992</v>
      </c>
      <c r="D20" s="375">
        <f>'Brændstof 290916'!J19</f>
        <v>638.83878577799999</v>
      </c>
      <c r="E20" s="375">
        <f>'Brændstof 290916'!M19</f>
        <v>593.91103658099996</v>
      </c>
      <c r="F20" s="375">
        <f>'Brændstof 290916'!P19</f>
        <v>850.41789295000012</v>
      </c>
      <c r="G20" s="375">
        <f>'Brændstof 290916'!S19</f>
        <v>954.87386001000004</v>
      </c>
      <c r="H20" s="620">
        <f>'Brændstof 290916'!$V$19</f>
        <v>894.02410639000004</v>
      </c>
      <c r="I20" s="620">
        <f>'Brændstof 290916'!Y19</f>
        <v>1262.1019612</v>
      </c>
      <c r="J20" s="620">
        <f>'Brændstof 290916'!AB19</f>
        <v>1174.3039504799999</v>
      </c>
      <c r="K20" s="549"/>
      <c r="L20" s="549"/>
      <c r="M20" s="480" t="s">
        <v>1366</v>
      </c>
      <c r="N20" s="432" t="s">
        <v>1954</v>
      </c>
      <c r="P20" s="438"/>
      <c r="Q20" s="438"/>
    </row>
    <row r="21" spans="1:17">
      <c r="A21" s="480" t="s">
        <v>1420</v>
      </c>
      <c r="B21" s="375">
        <f>'Brændstof 290916'!D32</f>
        <v>941.89368772000012</v>
      </c>
      <c r="C21" s="375">
        <f>'Brændstof 290916'!G32</f>
        <v>805.13472135999996</v>
      </c>
      <c r="D21" s="375">
        <f>'Brændstof 290916'!J32</f>
        <v>812.39748544000008</v>
      </c>
      <c r="E21" s="375">
        <f>'Brændstof 290916'!M32</f>
        <v>1056.6478199500002</v>
      </c>
      <c r="F21" s="375">
        <f>'Brændstof 290916'!P32</f>
        <v>799.81755071000009</v>
      </c>
      <c r="G21" s="375">
        <f>'Brændstof 290916'!S32</f>
        <v>738.6912744</v>
      </c>
      <c r="H21" s="375">
        <f>'Brændstof 290916'!V32</f>
        <v>758.09630522999998</v>
      </c>
      <c r="I21" s="375">
        <f>'Brændstof 290916'!Y32</f>
        <v>667.81136204999996</v>
      </c>
      <c r="J21" s="375">
        <f>'Brændstof 290916'!AB32</f>
        <v>655.13047365000011</v>
      </c>
      <c r="K21" s="549"/>
      <c r="L21" s="549"/>
      <c r="M21" s="480" t="s">
        <v>1366</v>
      </c>
      <c r="N21" s="439">
        <f t="shared" si="3"/>
        <v>0.21573816235235965</v>
      </c>
      <c r="O21" s="438">
        <f>(B21-H21)/B21</f>
        <v>0.19513601682044418</v>
      </c>
      <c r="P21" s="438">
        <f t="shared" si="4"/>
        <v>0.290990723521525</v>
      </c>
      <c r="Q21" s="438">
        <f t="shared" si="4"/>
        <v>0.30445390791837124</v>
      </c>
    </row>
    <row r="22" spans="1:17">
      <c r="A22" s="480" t="s">
        <v>1415</v>
      </c>
      <c r="B22" s="375">
        <f>'Brændstof 290916'!D36</f>
        <v>40.595230000000001</v>
      </c>
      <c r="C22" s="375">
        <f>'Brændstof 290916'!G36</f>
        <v>51.685139999999997</v>
      </c>
      <c r="D22" s="375">
        <f>'Brændstof 290916'!J36</f>
        <v>60.607300000000002</v>
      </c>
      <c r="E22" s="375">
        <f>'Brændstof 290916'!M36</f>
        <v>49.873199999999997</v>
      </c>
      <c r="F22" s="375">
        <f>'Brændstof 290916'!P36</f>
        <v>52.351790400000006</v>
      </c>
      <c r="G22" s="375">
        <f>'Brændstof 290916'!S36</f>
        <v>56.943712800000007</v>
      </c>
      <c r="H22" s="620">
        <f>'Brændstof 290916'!V36</f>
        <v>66.888034200000007</v>
      </c>
      <c r="I22" s="620">
        <f>'Brændstof 290916'!Y36</f>
        <v>76.1267754</v>
      </c>
      <c r="J22" s="620">
        <f>'Brændstof 290916'!AB36</f>
        <v>85.87411560000001</v>
      </c>
      <c r="K22" s="549"/>
      <c r="L22" s="549"/>
      <c r="M22" s="480" t="s">
        <v>1366</v>
      </c>
      <c r="N22" s="439"/>
      <c r="O22" s="438"/>
      <c r="P22" s="438"/>
      <c r="Q22" s="438"/>
    </row>
    <row r="23" spans="1:17">
      <c r="A23" s="479" t="s">
        <v>2202</v>
      </c>
      <c r="B23" s="558">
        <f t="shared" ref="B23:G23" si="5">SUM(B17:B22)</f>
        <v>19348.049313748939</v>
      </c>
      <c r="C23" s="558">
        <f t="shared" si="5"/>
        <v>18857.973636582956</v>
      </c>
      <c r="D23" s="558">
        <f t="shared" si="5"/>
        <v>18034.31699074242</v>
      </c>
      <c r="E23" s="558">
        <f t="shared" si="5"/>
        <v>17742.267382894119</v>
      </c>
      <c r="F23" s="558">
        <f t="shared" si="5"/>
        <v>16107.064651070506</v>
      </c>
      <c r="G23" s="558">
        <f t="shared" si="5"/>
        <v>13969.749829697364</v>
      </c>
      <c r="H23" s="558">
        <f>SUM(H17:H22)</f>
        <v>13374.801793698794</v>
      </c>
      <c r="I23" s="558">
        <f>SUM(I17:I22)</f>
        <v>11976.11628528698</v>
      </c>
      <c r="J23" s="558">
        <f>SUM(J17:J22)</f>
        <v>9756.3460124547237</v>
      </c>
      <c r="K23" s="558"/>
      <c r="L23" s="558"/>
      <c r="M23" s="479" t="s">
        <v>1366</v>
      </c>
      <c r="N23" s="439">
        <f t="shared" si="3"/>
        <v>0.27797631672510237</v>
      </c>
      <c r="O23" s="627">
        <f>(B23-H23)/B23</f>
        <v>0.30872608515657901</v>
      </c>
      <c r="P23" s="438">
        <f t="shared" si="4"/>
        <v>0.38101686164420623</v>
      </c>
      <c r="Q23" s="438">
        <f t="shared" si="4"/>
        <v>0.49574523745286531</v>
      </c>
    </row>
    <row r="24" spans="1:17" s="738" customFormat="1">
      <c r="A24" s="461"/>
      <c r="B24" s="1141"/>
      <c r="C24" s="1141"/>
      <c r="D24" s="1141"/>
      <c r="E24" s="1141"/>
      <c r="F24" s="1141"/>
      <c r="G24" s="1141"/>
      <c r="H24" s="1141"/>
      <c r="I24" s="1141"/>
      <c r="J24" s="1141"/>
      <c r="K24" s="1141"/>
      <c r="L24" s="1141"/>
      <c r="M24" s="461"/>
      <c r="N24" s="439"/>
      <c r="O24" s="627"/>
      <c r="P24" s="439"/>
    </row>
    <row r="25" spans="1:17" s="738" customFormat="1">
      <c r="A25" s="479" t="s">
        <v>2203</v>
      </c>
      <c r="B25" s="558"/>
      <c r="C25" s="558"/>
      <c r="D25" s="558"/>
      <c r="E25" s="558"/>
      <c r="F25" s="558"/>
      <c r="G25" s="558"/>
      <c r="H25" s="558"/>
      <c r="I25" s="558"/>
      <c r="J25" s="558">
        <f>0.75*B23</f>
        <v>14511.036985311704</v>
      </c>
      <c r="K25" s="558">
        <f>0.5*B23</f>
        <v>9674.0246568744697</v>
      </c>
      <c r="L25" s="558">
        <v>0</v>
      </c>
      <c r="M25" s="479"/>
      <c r="N25" s="439"/>
      <c r="O25" s="627"/>
      <c r="P25" s="439"/>
    </row>
    <row r="26" spans="1:17">
      <c r="H26" s="621"/>
      <c r="I26" s="621"/>
    </row>
    <row r="27" spans="1:17" s="432" customFormat="1">
      <c r="A27" s="480" t="s">
        <v>1428</v>
      </c>
      <c r="B27" s="375">
        <f>'Brændstof 290916'!$AE$17</f>
        <v>0</v>
      </c>
      <c r="C27" s="375">
        <f>'Brændstof 290916'!$AF$17</f>
        <v>0</v>
      </c>
      <c r="D27" s="375">
        <f>'Brændstof 290916'!$AG$17</f>
        <v>0</v>
      </c>
      <c r="E27" s="375">
        <f>'Brændstof 290916'!$AH$17</f>
        <v>262.32800400000002</v>
      </c>
      <c r="F27" s="375">
        <f>'Brændstof 290916'!$AI$17</f>
        <v>239.379976</v>
      </c>
      <c r="G27" s="375">
        <f>'Brændstof 290916'!$AJ$17</f>
        <v>228.48972000000001</v>
      </c>
      <c r="H27" s="375">
        <f>'Brændstof 290916'!$AK$17</f>
        <v>221.16679199999999</v>
      </c>
      <c r="I27" s="375">
        <f>'Brændstof 290916'!Y26</f>
        <v>237.431164</v>
      </c>
      <c r="J27" s="375">
        <f>'Brændstof 290916'!AB26</f>
        <v>201.390196</v>
      </c>
      <c r="K27" s="375"/>
      <c r="L27" s="375"/>
      <c r="M27" s="480" t="s">
        <v>1366</v>
      </c>
      <c r="N27" s="439" t="s">
        <v>1787</v>
      </c>
      <c r="O27" s="438"/>
    </row>
    <row r="48" spans="1:1">
      <c r="A48" s="430" t="s">
        <v>1939</v>
      </c>
    </row>
    <row r="49" spans="1:2">
      <c r="A49" s="430" t="s">
        <v>1786</v>
      </c>
    </row>
    <row r="50" spans="1:2" s="432" customFormat="1">
      <c r="A50" s="430" t="s">
        <v>1785</v>
      </c>
    </row>
    <row r="51" spans="1:2" s="432" customFormat="1"/>
    <row r="52" spans="1:2">
      <c r="A52" s="577" t="s">
        <v>1775</v>
      </c>
      <c r="B52" s="430"/>
    </row>
    <row r="53" spans="1:2">
      <c r="A53" s="430" t="s">
        <v>1780</v>
      </c>
      <c r="B53" s="430" t="s">
        <v>1777</v>
      </c>
    </row>
    <row r="54" spans="1:2" s="432" customFormat="1">
      <c r="A54" s="430" t="s">
        <v>1781</v>
      </c>
      <c r="B54" s="430" t="s">
        <v>1936</v>
      </c>
    </row>
    <row r="55" spans="1:2">
      <c r="A55" s="430" t="s">
        <v>1782</v>
      </c>
      <c r="B55" s="430" t="s">
        <v>1776</v>
      </c>
    </row>
    <row r="56" spans="1:2">
      <c r="A56" s="430" t="s">
        <v>1783</v>
      </c>
      <c r="B56" s="430" t="s">
        <v>1778</v>
      </c>
    </row>
    <row r="57" spans="1:2">
      <c r="A57" s="430" t="s">
        <v>1784</v>
      </c>
      <c r="B57" s="430" t="s">
        <v>1779</v>
      </c>
    </row>
    <row r="58" spans="1:2" s="432" customFormat="1"/>
    <row r="59" spans="1:2">
      <c r="A59" s="430" t="s">
        <v>1788</v>
      </c>
    </row>
    <row r="60" spans="1:2" ht="15.6">
      <c r="A60" s="430" t="s">
        <v>2215</v>
      </c>
    </row>
    <row r="61" spans="1:2" ht="15.6">
      <c r="A61" s="430" t="s">
        <v>2205</v>
      </c>
      <c r="B61" s="430" t="s">
        <v>2216</v>
      </c>
    </row>
    <row r="62" spans="1:2" s="738" customFormat="1">
      <c r="A62" s="430" t="s">
        <v>2213</v>
      </c>
    </row>
    <row r="63" spans="1:2">
      <c r="A63" s="430" t="s">
        <v>2214</v>
      </c>
    </row>
    <row r="65" spans="1:14">
      <c r="A65" s="1" t="s">
        <v>1943</v>
      </c>
    </row>
    <row r="66" spans="1:14">
      <c r="A66" t="s">
        <v>1427</v>
      </c>
      <c r="B66">
        <v>2007</v>
      </c>
      <c r="C66">
        <v>2008</v>
      </c>
      <c r="D66">
        <v>2009</v>
      </c>
      <c r="E66">
        <v>2010</v>
      </c>
      <c r="F66">
        <v>2011</v>
      </c>
      <c r="G66">
        <v>2012</v>
      </c>
      <c r="H66" s="432">
        <v>2013</v>
      </c>
      <c r="I66" s="432">
        <v>2014</v>
      </c>
      <c r="J66" s="432">
        <v>2015</v>
      </c>
      <c r="K66" s="432" t="s">
        <v>1945</v>
      </c>
      <c r="L66" s="432">
        <v>2015</v>
      </c>
      <c r="M66" s="432">
        <v>2020</v>
      </c>
      <c r="N66" s="432">
        <v>2029</v>
      </c>
    </row>
    <row r="67" spans="1:14">
      <c r="A67" t="s">
        <v>1944</v>
      </c>
      <c r="B67" s="318">
        <f>B23</f>
        <v>19348.049313748939</v>
      </c>
      <c r="C67" s="318">
        <f t="shared" ref="C67:J67" si="6">C23</f>
        <v>18857.973636582956</v>
      </c>
      <c r="D67" s="318">
        <f t="shared" si="6"/>
        <v>18034.31699074242</v>
      </c>
      <c r="E67" s="318">
        <f t="shared" si="6"/>
        <v>17742.267382894119</v>
      </c>
      <c r="F67" s="318">
        <f t="shared" si="6"/>
        <v>16107.064651070506</v>
      </c>
      <c r="G67" s="318">
        <f t="shared" si="6"/>
        <v>13969.749829697364</v>
      </c>
      <c r="H67" s="318">
        <f t="shared" si="6"/>
        <v>13374.801793698794</v>
      </c>
      <c r="I67" s="318">
        <f t="shared" si="6"/>
        <v>11976.11628528698</v>
      </c>
      <c r="J67" s="318">
        <f t="shared" si="6"/>
        <v>9756.3460124547237</v>
      </c>
      <c r="L67" s="318"/>
      <c r="M67" s="318"/>
      <c r="N67" s="318"/>
    </row>
    <row r="68" spans="1:14">
      <c r="B68" s="318"/>
      <c r="C68" s="318"/>
      <c r="D68" s="318"/>
      <c r="E68" s="318"/>
      <c r="F68" s="318"/>
      <c r="G68" s="318"/>
      <c r="H68" s="318"/>
      <c r="I68" s="318"/>
      <c r="L68" s="318">
        <f>J25</f>
        <v>14511.036985311704</v>
      </c>
      <c r="M68" s="318">
        <f>K25</f>
        <v>9674.0246568744697</v>
      </c>
      <c r="N68" s="318"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N249"/>
  <sheetViews>
    <sheetView topLeftCell="AB221" zoomScaleNormal="100" workbookViewId="0">
      <selection activeCell="AI247" sqref="AI247"/>
    </sheetView>
  </sheetViews>
  <sheetFormatPr defaultColWidth="9.109375" defaultRowHeight="13.2"/>
  <cols>
    <col min="1" max="1" width="52.88671875" style="79" customWidth="1"/>
    <col min="2" max="2" width="33.5546875" style="79" customWidth="1"/>
    <col min="3" max="3" width="8.44140625" style="290" customWidth="1"/>
    <col min="4" max="4" width="3.5546875" style="290" bestFit="1" customWidth="1"/>
    <col min="5" max="5" width="6.6640625" style="311" bestFit="1" customWidth="1"/>
    <col min="6" max="8" width="10.109375" style="311" bestFit="1" customWidth="1"/>
    <col min="9" max="9" width="10.21875" style="311" bestFit="1" customWidth="1"/>
    <col min="10" max="13" width="10.109375" style="311" bestFit="1" customWidth="1"/>
    <col min="14" max="14" width="10.88671875" style="771" bestFit="1" customWidth="1"/>
    <col min="15" max="15" width="8.21875" style="81" bestFit="1" customWidth="1"/>
    <col min="16" max="22" width="6.6640625" style="78" bestFit="1" customWidth="1"/>
    <col min="23" max="23" width="6.5546875" style="78" customWidth="1"/>
    <col min="24" max="24" width="6.5546875" style="752" bestFit="1" customWidth="1"/>
    <col min="25" max="25" width="6.5546875" style="752" customWidth="1"/>
    <col min="26" max="32" width="14.109375" style="311" bestFit="1" customWidth="1"/>
    <col min="33" max="34" width="14.109375" style="78" bestFit="1" customWidth="1"/>
    <col min="35" max="35" width="3.88671875" style="78" customWidth="1"/>
    <col min="36" max="36" width="27.77734375" style="752" customWidth="1"/>
    <col min="37" max="37" width="14.44140625" style="78" customWidth="1"/>
    <col min="38" max="38" width="13.88671875" style="78" customWidth="1"/>
    <col min="39" max="39" width="14.44140625" style="78" customWidth="1"/>
    <col min="40" max="16384" width="9.109375" style="78"/>
  </cols>
  <sheetData>
    <row r="1" spans="1:39" ht="14.4" customHeight="1">
      <c r="B1" s="944"/>
      <c r="C1" s="945"/>
      <c r="D1" s="945"/>
      <c r="E1" s="944"/>
      <c r="F1" s="1243" t="s">
        <v>1409</v>
      </c>
      <c r="G1" s="1243"/>
      <c r="H1" s="1243"/>
      <c r="I1" s="1243"/>
      <c r="J1" s="1243"/>
      <c r="K1" s="1243"/>
      <c r="L1" s="1243"/>
      <c r="M1" s="1243"/>
      <c r="N1" s="1243"/>
      <c r="O1" s="1244" t="s">
        <v>1408</v>
      </c>
      <c r="P1" s="1244"/>
      <c r="Q1" s="1244"/>
      <c r="R1" s="1244"/>
      <c r="S1" s="1244"/>
      <c r="T1" s="1244"/>
      <c r="U1" s="1244"/>
      <c r="V1" s="1244"/>
      <c r="W1" s="1244"/>
      <c r="X1" s="1244"/>
      <c r="Y1" s="1174"/>
      <c r="Z1" s="1242" t="s">
        <v>1692</v>
      </c>
      <c r="AA1" s="1242"/>
      <c r="AB1" s="1242"/>
      <c r="AC1" s="1242"/>
      <c r="AD1" s="1242"/>
      <c r="AE1" s="1242"/>
      <c r="AF1" s="440"/>
      <c r="AG1" s="440"/>
      <c r="AH1" s="440"/>
      <c r="AI1" s="440"/>
      <c r="AJ1" s="877"/>
      <c r="AK1" s="1198" t="s">
        <v>2241</v>
      </c>
      <c r="AL1" s="1198"/>
    </row>
    <row r="2" spans="1:39" s="535" customFormat="1">
      <c r="A2" s="791" t="s">
        <v>337</v>
      </c>
      <c r="B2" s="946" t="s">
        <v>339</v>
      </c>
      <c r="C2" s="947" t="s">
        <v>2098</v>
      </c>
      <c r="D2" s="947"/>
      <c r="E2" s="946" t="s">
        <v>678</v>
      </c>
      <c r="F2" s="946">
        <v>2007</v>
      </c>
      <c r="G2" s="946">
        <v>2008</v>
      </c>
      <c r="H2" s="946">
        <v>2009</v>
      </c>
      <c r="I2" s="946">
        <v>2010</v>
      </c>
      <c r="J2" s="946">
        <v>2011</v>
      </c>
      <c r="K2" s="946">
        <v>2012</v>
      </c>
      <c r="L2" s="948">
        <v>2013</v>
      </c>
      <c r="M2" s="946">
        <v>2014</v>
      </c>
      <c r="N2" s="946">
        <v>2015</v>
      </c>
      <c r="O2" s="306" t="s">
        <v>598</v>
      </c>
      <c r="P2" s="285">
        <v>2007</v>
      </c>
      <c r="Q2" s="285">
        <v>2008</v>
      </c>
      <c r="R2" s="285">
        <v>2009</v>
      </c>
      <c r="S2" s="285">
        <v>2010</v>
      </c>
      <c r="T2" s="535">
        <v>2011</v>
      </c>
      <c r="U2" s="535">
        <v>2012</v>
      </c>
      <c r="V2" s="535">
        <v>2013</v>
      </c>
      <c r="W2" s="535">
        <v>2014</v>
      </c>
      <c r="X2" s="535">
        <v>2015</v>
      </c>
      <c r="Z2" s="314">
        <v>2007</v>
      </c>
      <c r="AA2" s="314">
        <v>2008</v>
      </c>
      <c r="AB2" s="314">
        <v>2009</v>
      </c>
      <c r="AC2" s="314">
        <v>2010</v>
      </c>
      <c r="AD2" s="314">
        <v>2011</v>
      </c>
      <c r="AE2" s="314">
        <v>2012</v>
      </c>
      <c r="AF2" s="314">
        <v>2013</v>
      </c>
      <c r="AG2" s="314">
        <v>2014</v>
      </c>
      <c r="AH2" s="314">
        <v>2015</v>
      </c>
      <c r="AK2" s="1199">
        <v>2007</v>
      </c>
      <c r="AL2" s="1200">
        <v>2015</v>
      </c>
      <c r="AM2" s="1200" t="s">
        <v>2242</v>
      </c>
    </row>
    <row r="3" spans="1:39" s="428" customFormat="1">
      <c r="A3" s="424"/>
      <c r="B3" s="949"/>
      <c r="C3" s="950"/>
      <c r="D3" s="950"/>
      <c r="E3" s="949"/>
      <c r="F3" s="951"/>
      <c r="G3" s="951"/>
      <c r="H3" s="951"/>
      <c r="I3" s="951"/>
      <c r="J3" s="951"/>
      <c r="K3" s="951"/>
      <c r="L3" s="952"/>
      <c r="M3" s="952"/>
      <c r="N3" s="953"/>
      <c r="O3" s="425" t="s">
        <v>1365</v>
      </c>
      <c r="P3" s="426">
        <f>'CO2 faktorer 060916'!D29</f>
        <v>475.60469557514637</v>
      </c>
      <c r="Q3" s="426">
        <f>'CO2 faktorer 060916'!E29</f>
        <v>480.59286208285431</v>
      </c>
      <c r="R3" s="426">
        <f>'CO2 faktorer 060916'!F29</f>
        <v>468.42105263157896</v>
      </c>
      <c r="S3" s="426">
        <f>'CO2 faktorer 060916'!G29</f>
        <v>454.73684210526318</v>
      </c>
      <c r="T3" s="426">
        <f>'CO2 faktorer 060916'!H29</f>
        <v>384.21052631578948</v>
      </c>
      <c r="U3" s="426">
        <f>'CO2 faktorer 060916'!I29</f>
        <v>307.36842105263162</v>
      </c>
      <c r="V3" s="426">
        <f>'CO2 faktorer 060916'!J29</f>
        <v>382.10526315789474</v>
      </c>
      <c r="W3" s="426">
        <f>'CO2 faktorer 060916'!K29</f>
        <v>307.36842105263162</v>
      </c>
      <c r="X3" s="426">
        <f>'CO2 faktorer 060916'!L29</f>
        <v>205.26315789473685</v>
      </c>
      <c r="Y3" s="426"/>
      <c r="Z3" s="562">
        <f>'Priser 201016'!C5</f>
        <v>1.1299999999999999</v>
      </c>
      <c r="AA3" s="562">
        <f>'Priser 201016'!D5</f>
        <v>1.1299999999999999</v>
      </c>
      <c r="AB3" s="562">
        <f>'Priser 201016'!E5</f>
        <v>1.24</v>
      </c>
      <c r="AC3" s="562">
        <f>'Priser 201016'!F5</f>
        <v>1.27</v>
      </c>
      <c r="AD3" s="562">
        <f>'Priser 201016'!G5</f>
        <v>1.41</v>
      </c>
      <c r="AE3" s="562">
        <f>'Priser 201016'!H5</f>
        <v>1.51</v>
      </c>
      <c r="AF3" s="562">
        <f>'Priser 201016'!I5</f>
        <v>1.52</v>
      </c>
      <c r="AG3" s="562">
        <f>'Priser 201016'!J5</f>
        <v>0</v>
      </c>
      <c r="AH3" s="562">
        <f>'Priser 201016'!K5</f>
        <v>1.62</v>
      </c>
      <c r="AI3" s="427"/>
      <c r="AJ3" s="427"/>
      <c r="AK3" s="428">
        <f>'Priser 201016'!$L$5</f>
        <v>1.59</v>
      </c>
      <c r="AL3" s="428">
        <f>'Priser 201016'!$L$5</f>
        <v>1.59</v>
      </c>
    </row>
    <row r="4" spans="1:39">
      <c r="A4" s="2" t="s">
        <v>296</v>
      </c>
      <c r="B4" s="3" t="s">
        <v>297</v>
      </c>
      <c r="C4" s="792">
        <v>6300</v>
      </c>
      <c r="D4" s="764"/>
      <c r="E4" s="798" t="s">
        <v>1057</v>
      </c>
      <c r="F4" s="794">
        <v>7766</v>
      </c>
      <c r="G4" s="308">
        <v>6568</v>
      </c>
      <c r="H4" s="309">
        <v>5039</v>
      </c>
      <c r="I4" s="309">
        <v>5329</v>
      </c>
      <c r="J4" s="310">
        <v>7173</v>
      </c>
      <c r="K4" s="310">
        <v>6899</v>
      </c>
      <c r="L4" s="635">
        <v>7855</v>
      </c>
      <c r="M4" s="643">
        <v>8342</v>
      </c>
      <c r="N4" s="643">
        <v>7976</v>
      </c>
      <c r="O4" s="307" t="s">
        <v>1366</v>
      </c>
      <c r="P4" s="294">
        <f>F4*$P$3/1000000</f>
        <v>3.6935460658365864</v>
      </c>
      <c r="Q4" s="294">
        <f>G4*$Q$3/1000000</f>
        <v>3.156533918160187</v>
      </c>
      <c r="R4" s="294">
        <f>H4*$R$3/1000000</f>
        <v>2.3603736842105265</v>
      </c>
      <c r="S4" s="294">
        <f>I4*$S$3/1000000</f>
        <v>2.4232926315789474</v>
      </c>
      <c r="T4" s="294">
        <f>J4*$T$3/1000000</f>
        <v>2.7559421052631579</v>
      </c>
      <c r="U4" s="294">
        <f>K4*$U$3/1000000</f>
        <v>2.1205347368421057</v>
      </c>
      <c r="V4" s="294">
        <f>L4*$V$3/1000000</f>
        <v>3.0014368421052633</v>
      </c>
      <c r="W4" s="294">
        <f>M4*$W$3/1000000</f>
        <v>2.5640673684210529</v>
      </c>
      <c r="X4" s="766">
        <f>N4*X$3/1000000</f>
        <v>1.6371789473684211</v>
      </c>
      <c r="Y4" s="766"/>
      <c r="Z4" s="563">
        <f>$Z$3*F4</f>
        <v>8775.58</v>
      </c>
      <c r="AA4" s="563">
        <f>$AA$3*G4</f>
        <v>7421.8399999999992</v>
      </c>
      <c r="AB4" s="563">
        <f>$AB$3*H4</f>
        <v>6248.36</v>
      </c>
      <c r="AC4" s="563">
        <f>$AC$3*I4</f>
        <v>6767.83</v>
      </c>
      <c r="AD4" s="563">
        <f>$AD$3*J4</f>
        <v>10113.93</v>
      </c>
      <c r="AE4" s="563">
        <f>$AE$3*K4</f>
        <v>10417.49</v>
      </c>
      <c r="AF4" s="563">
        <f>$AF$3*L4</f>
        <v>11939.6</v>
      </c>
      <c r="AG4" s="777">
        <f>$AG$3*M4</f>
        <v>0</v>
      </c>
      <c r="AH4" s="777">
        <f>$AH$3*N4</f>
        <v>12921.12</v>
      </c>
      <c r="AI4" s="429"/>
      <c r="AJ4" s="774"/>
      <c r="AK4" s="417">
        <f>$AK$3*F4</f>
        <v>12347.94</v>
      </c>
      <c r="AL4" s="417">
        <f>$AL$3*N4</f>
        <v>12681.84</v>
      </c>
      <c r="AM4" s="775">
        <f>AK4-AL4</f>
        <v>-333.89999999999964</v>
      </c>
    </row>
    <row r="5" spans="1:39">
      <c r="A5" s="2" t="s">
        <v>276</v>
      </c>
      <c r="B5" s="3" t="s">
        <v>277</v>
      </c>
      <c r="C5" s="792">
        <v>6400</v>
      </c>
      <c r="D5" s="764"/>
      <c r="E5" s="798" t="s">
        <v>1057</v>
      </c>
      <c r="F5" s="794">
        <v>11134</v>
      </c>
      <c r="G5" s="308">
        <v>12843</v>
      </c>
      <c r="H5" s="309">
        <v>14914</v>
      </c>
      <c r="I5" s="309">
        <v>14445</v>
      </c>
      <c r="J5" s="310">
        <v>12774</v>
      </c>
      <c r="K5" s="310">
        <v>10406</v>
      </c>
      <c r="L5" s="635">
        <v>12367</v>
      </c>
      <c r="M5" s="643">
        <v>12229</v>
      </c>
      <c r="N5" s="643">
        <v>11509</v>
      </c>
      <c r="O5" s="307" t="s">
        <v>1366</v>
      </c>
      <c r="P5" s="294">
        <f t="shared" ref="P5:P67" si="0">F5*$P$3/1000000</f>
        <v>5.2953826805336792</v>
      </c>
      <c r="Q5" s="294">
        <f t="shared" ref="Q5:Q67" si="1">G5*$Q$3/1000000</f>
        <v>6.1722541277300973</v>
      </c>
      <c r="R5" s="294">
        <f t="shared" ref="R5:R67" si="2">H5*$R$3/1000000</f>
        <v>6.9860315789473688</v>
      </c>
      <c r="S5" s="294">
        <f t="shared" ref="S5:S67" si="3">I5*$S$3/1000000</f>
        <v>6.5686736842105269</v>
      </c>
      <c r="T5" s="294">
        <f t="shared" ref="T5:T67" si="4">J5*$T$3/1000000</f>
        <v>4.907905263157895</v>
      </c>
      <c r="U5" s="294">
        <f t="shared" ref="U5:U67" si="5">K5*$U$3/1000000</f>
        <v>3.1984757894736844</v>
      </c>
      <c r="V5" s="294">
        <f t="shared" ref="V5:V67" si="6">L5*$V$3/1000000</f>
        <v>4.7254957894736842</v>
      </c>
      <c r="W5" s="294">
        <f t="shared" ref="W5:W64" si="7">M5*$W$3/1000000</f>
        <v>3.758808421052632</v>
      </c>
      <c r="X5" s="766">
        <f t="shared" ref="X5:X8" si="8">N5*X$3/1000000</f>
        <v>2.3623736842105263</v>
      </c>
      <c r="Y5" s="766"/>
      <c r="Z5" s="563">
        <f t="shared" ref="Z5:Z67" si="9">$Z$3*F5</f>
        <v>12581.419999999998</v>
      </c>
      <c r="AA5" s="563">
        <f t="shared" ref="AA5:AA67" si="10">$AA$3*G5</f>
        <v>14512.589999999998</v>
      </c>
      <c r="AB5" s="563">
        <f t="shared" ref="AB5:AB67" si="11">$AB$3*H5</f>
        <v>18493.36</v>
      </c>
      <c r="AC5" s="563">
        <f t="shared" ref="AC5:AC67" si="12">$AC$3*I5</f>
        <v>18345.150000000001</v>
      </c>
      <c r="AD5" s="563">
        <f t="shared" ref="AD5:AD67" si="13">$AD$3*J5</f>
        <v>18011.34</v>
      </c>
      <c r="AE5" s="563">
        <f t="shared" ref="AE5:AE67" si="14">$AE$3*K5</f>
        <v>15713.06</v>
      </c>
      <c r="AF5" s="563">
        <f t="shared" ref="AF5:AF67" si="15">$AF$3*L5</f>
        <v>18797.84</v>
      </c>
      <c r="AG5" s="777">
        <f t="shared" ref="AG5:AG68" si="16">$AG$3*M5</f>
        <v>0</v>
      </c>
      <c r="AH5" s="777">
        <f t="shared" ref="AH5:AH68" si="17">$AH$3*N5</f>
        <v>18644.580000000002</v>
      </c>
      <c r="AI5" s="429"/>
      <c r="AJ5" s="774"/>
      <c r="AK5" s="772">
        <f t="shared" ref="AK5:AK68" si="18">$AK$3*F5</f>
        <v>17703.060000000001</v>
      </c>
      <c r="AL5" s="772">
        <f t="shared" ref="AL5:AL68" si="19">$AL$3*N5</f>
        <v>18299.310000000001</v>
      </c>
      <c r="AM5" s="775">
        <f t="shared" ref="AM5:AM68" si="20">AK5-AL5</f>
        <v>-596.25</v>
      </c>
    </row>
    <row r="6" spans="1:39">
      <c r="A6" s="2" t="s">
        <v>2005</v>
      </c>
      <c r="B6" s="3" t="s">
        <v>2006</v>
      </c>
      <c r="C6" s="792" t="s">
        <v>342</v>
      </c>
      <c r="D6" s="764"/>
      <c r="E6" s="798" t="s">
        <v>1057</v>
      </c>
      <c r="F6" s="794"/>
      <c r="G6" s="308"/>
      <c r="H6" s="309"/>
      <c r="I6" s="309">
        <v>2912</v>
      </c>
      <c r="J6" s="310">
        <v>19624</v>
      </c>
      <c r="K6" s="310">
        <v>20724</v>
      </c>
      <c r="L6" s="635">
        <v>21756</v>
      </c>
      <c r="M6" s="643">
        <v>19722</v>
      </c>
      <c r="N6" s="643">
        <v>20259</v>
      </c>
      <c r="O6" s="307" t="s">
        <v>1366</v>
      </c>
      <c r="P6" s="766">
        <f t="shared" ref="P6" si="21">F6*$P$3/1000000</f>
        <v>0</v>
      </c>
      <c r="Q6" s="766">
        <f t="shared" ref="Q6" si="22">G6*$Q$3/1000000</f>
        <v>0</v>
      </c>
      <c r="R6" s="766">
        <f t="shared" ref="R6" si="23">H6*$R$3/1000000</f>
        <v>0</v>
      </c>
      <c r="S6" s="766">
        <f t="shared" ref="S6" si="24">I6*$S$3/1000000</f>
        <v>1.3241936842105262</v>
      </c>
      <c r="T6" s="766">
        <f t="shared" ref="T6" si="25">J6*$T$3/1000000</f>
        <v>7.539747368421053</v>
      </c>
      <c r="U6" s="766">
        <f t="shared" ref="U6" si="26">K6*$U$3/1000000</f>
        <v>6.369903157894738</v>
      </c>
      <c r="V6" s="766">
        <f t="shared" ref="V6" si="27">L6*$V$3/1000000</f>
        <v>8.3130821052631578</v>
      </c>
      <c r="W6" s="294">
        <f t="shared" si="7"/>
        <v>6.0619200000000006</v>
      </c>
      <c r="X6" s="766">
        <f t="shared" si="8"/>
        <v>4.1584263157894741</v>
      </c>
      <c r="Y6" s="766"/>
      <c r="Z6" s="777">
        <f t="shared" ref="Z6" si="28">$Z$3*F6</f>
        <v>0</v>
      </c>
      <c r="AA6" s="777">
        <f t="shared" ref="AA6" si="29">$AA$3*G6</f>
        <v>0</v>
      </c>
      <c r="AB6" s="777">
        <f t="shared" ref="AB6" si="30">$AB$3*H6</f>
        <v>0</v>
      </c>
      <c r="AC6" s="777">
        <f t="shared" ref="AC6" si="31">$AC$3*I6</f>
        <v>3698.2400000000002</v>
      </c>
      <c r="AD6" s="777">
        <f t="shared" ref="AD6" si="32">$AD$3*J6</f>
        <v>27669.84</v>
      </c>
      <c r="AE6" s="777">
        <f t="shared" ref="AE6" si="33">$AE$3*K6</f>
        <v>31293.24</v>
      </c>
      <c r="AF6" s="777">
        <f t="shared" ref="AF6" si="34">$AF$3*L6</f>
        <v>33069.120000000003</v>
      </c>
      <c r="AG6" s="777">
        <f t="shared" si="16"/>
        <v>0</v>
      </c>
      <c r="AH6" s="777">
        <f t="shared" si="17"/>
        <v>32819.58</v>
      </c>
      <c r="AI6" s="429"/>
      <c r="AJ6" s="774"/>
      <c r="AK6" s="772">
        <f t="shared" si="18"/>
        <v>0</v>
      </c>
      <c r="AL6" s="772">
        <f t="shared" si="19"/>
        <v>32211.81</v>
      </c>
      <c r="AM6" s="775">
        <f t="shared" si="20"/>
        <v>-32211.81</v>
      </c>
    </row>
    <row r="7" spans="1:39">
      <c r="A7" s="2" t="s">
        <v>170</v>
      </c>
      <c r="B7" s="3" t="s">
        <v>77</v>
      </c>
      <c r="C7" s="792">
        <v>6300</v>
      </c>
      <c r="D7" s="764"/>
      <c r="E7" s="798" t="s">
        <v>1057</v>
      </c>
      <c r="F7" s="794">
        <v>57547</v>
      </c>
      <c r="G7" s="308">
        <v>65133</v>
      </c>
      <c r="H7" s="309">
        <v>126950</v>
      </c>
      <c r="I7" s="309">
        <v>146980</v>
      </c>
      <c r="J7" s="310">
        <v>124636.8</v>
      </c>
      <c r="K7" s="310">
        <v>112457</v>
      </c>
      <c r="L7" s="635">
        <v>107006</v>
      </c>
      <c r="M7" s="641">
        <v>110900</v>
      </c>
      <c r="N7" s="780">
        <v>116141</v>
      </c>
      <c r="O7" s="307" t="s">
        <v>1366</v>
      </c>
      <c r="P7" s="294">
        <f t="shared" si="0"/>
        <v>27.369623416262947</v>
      </c>
      <c r="Q7" s="294">
        <f t="shared" si="1"/>
        <v>31.30245488604255</v>
      </c>
      <c r="R7" s="294">
        <f t="shared" si="2"/>
        <v>59.466052631578954</v>
      </c>
      <c r="S7" s="294">
        <f t="shared" si="3"/>
        <v>66.837221052631577</v>
      </c>
      <c r="T7" s="294">
        <f t="shared" si="4"/>
        <v>47.886770526315793</v>
      </c>
      <c r="U7" s="294">
        <f t="shared" si="5"/>
        <v>34.565730526315797</v>
      </c>
      <c r="V7" s="294">
        <f t="shared" si="6"/>
        <v>40.88755578947368</v>
      </c>
      <c r="W7" s="294">
        <f t="shared" si="7"/>
        <v>34.087157894736848</v>
      </c>
      <c r="X7" s="766">
        <f t="shared" si="8"/>
        <v>23.839468421052629</v>
      </c>
      <c r="Y7" s="766"/>
      <c r="Z7" s="563">
        <f t="shared" si="9"/>
        <v>65028.109999999993</v>
      </c>
      <c r="AA7" s="563">
        <f t="shared" si="10"/>
        <v>73600.289999999994</v>
      </c>
      <c r="AB7" s="563">
        <f t="shared" si="11"/>
        <v>157418</v>
      </c>
      <c r="AC7" s="563">
        <f t="shared" si="12"/>
        <v>186664.6</v>
      </c>
      <c r="AD7" s="563">
        <f t="shared" si="13"/>
        <v>175737.88800000001</v>
      </c>
      <c r="AE7" s="563">
        <f t="shared" si="14"/>
        <v>169810.07</v>
      </c>
      <c r="AF7" s="563">
        <f t="shared" si="15"/>
        <v>162649.12</v>
      </c>
      <c r="AG7" s="777">
        <f t="shared" si="16"/>
        <v>0</v>
      </c>
      <c r="AH7" s="777">
        <f t="shared" si="17"/>
        <v>188148.42</v>
      </c>
      <c r="AI7" s="429"/>
      <c r="AJ7" s="774"/>
      <c r="AK7" s="772">
        <f t="shared" si="18"/>
        <v>91499.73000000001</v>
      </c>
      <c r="AL7" s="772">
        <f t="shared" si="19"/>
        <v>184664.19</v>
      </c>
      <c r="AM7" s="775">
        <f t="shared" si="20"/>
        <v>-93164.459999999992</v>
      </c>
    </row>
    <row r="8" spans="1:39">
      <c r="A8" s="2" t="s">
        <v>2015</v>
      </c>
      <c r="B8" s="3" t="s">
        <v>54</v>
      </c>
      <c r="C8" s="792">
        <v>6300</v>
      </c>
      <c r="D8" s="764"/>
      <c r="E8" s="798" t="s">
        <v>1057</v>
      </c>
      <c r="F8" s="794"/>
      <c r="G8" s="308"/>
      <c r="H8" s="309"/>
      <c r="I8" s="309"/>
      <c r="J8" s="310">
        <v>19747</v>
      </c>
      <c r="K8" s="310">
        <v>20180</v>
      </c>
      <c r="L8" s="635">
        <v>20120</v>
      </c>
      <c r="M8" s="310">
        <v>21700</v>
      </c>
      <c r="N8" s="770">
        <v>21700</v>
      </c>
      <c r="O8" s="307" t="s">
        <v>1366</v>
      </c>
      <c r="P8" s="294">
        <f t="shared" si="0"/>
        <v>0</v>
      </c>
      <c r="Q8" s="294">
        <f t="shared" si="1"/>
        <v>0</v>
      </c>
      <c r="R8" s="294">
        <f t="shared" si="2"/>
        <v>0</v>
      </c>
      <c r="S8" s="294">
        <f t="shared" si="3"/>
        <v>0</v>
      </c>
      <c r="T8" s="294">
        <f t="shared" si="4"/>
        <v>7.587005263157895</v>
      </c>
      <c r="U8" s="294">
        <f t="shared" si="5"/>
        <v>6.2026947368421057</v>
      </c>
      <c r="V8" s="294">
        <f t="shared" si="6"/>
        <v>7.6879578947368419</v>
      </c>
      <c r="W8" s="294">
        <f t="shared" si="7"/>
        <v>6.6698947368421058</v>
      </c>
      <c r="X8" s="766">
        <f t="shared" si="8"/>
        <v>4.4542105263157898</v>
      </c>
      <c r="Y8" s="766"/>
      <c r="Z8" s="563">
        <f t="shared" si="9"/>
        <v>0</v>
      </c>
      <c r="AA8" s="563">
        <f t="shared" si="10"/>
        <v>0</v>
      </c>
      <c r="AB8" s="563">
        <f t="shared" si="11"/>
        <v>0</v>
      </c>
      <c r="AC8" s="563">
        <f t="shared" si="12"/>
        <v>0</v>
      </c>
      <c r="AD8" s="563">
        <f t="shared" si="13"/>
        <v>27843.269999999997</v>
      </c>
      <c r="AE8" s="563">
        <f t="shared" si="14"/>
        <v>30471.8</v>
      </c>
      <c r="AF8" s="563">
        <f t="shared" si="15"/>
        <v>30582.400000000001</v>
      </c>
      <c r="AG8" s="777">
        <f t="shared" si="16"/>
        <v>0</v>
      </c>
      <c r="AH8" s="777">
        <f t="shared" si="17"/>
        <v>35154</v>
      </c>
      <c r="AI8" s="429"/>
      <c r="AJ8" s="774"/>
      <c r="AK8" s="772">
        <f t="shared" si="18"/>
        <v>0</v>
      </c>
      <c r="AL8" s="772">
        <f t="shared" si="19"/>
        <v>34503</v>
      </c>
      <c r="AM8" s="775">
        <f t="shared" si="20"/>
        <v>-34503</v>
      </c>
    </row>
    <row r="9" spans="1:39">
      <c r="A9" s="2" t="s">
        <v>330</v>
      </c>
      <c r="B9" s="3" t="s">
        <v>329</v>
      </c>
      <c r="C9" s="792">
        <v>6400</v>
      </c>
      <c r="D9" s="764"/>
      <c r="E9" s="798" t="s">
        <v>1057</v>
      </c>
      <c r="F9" s="794">
        <v>7240</v>
      </c>
      <c r="G9" s="308">
        <v>5765</v>
      </c>
      <c r="H9" s="309">
        <v>5795</v>
      </c>
      <c r="I9" s="309">
        <v>5764</v>
      </c>
      <c r="J9" s="310">
        <v>5758</v>
      </c>
      <c r="K9" s="310">
        <v>5604</v>
      </c>
      <c r="L9" s="636">
        <v>5538</v>
      </c>
      <c r="M9" s="642">
        <v>6002</v>
      </c>
      <c r="N9" s="642">
        <v>6560</v>
      </c>
      <c r="O9" s="307" t="s">
        <v>1366</v>
      </c>
      <c r="P9" s="294">
        <f t="shared" si="0"/>
        <v>3.4433779959640596</v>
      </c>
      <c r="Q9" s="294">
        <f t="shared" si="1"/>
        <v>2.7706178499076555</v>
      </c>
      <c r="R9" s="294">
        <f t="shared" si="2"/>
        <v>2.7145000000000001</v>
      </c>
      <c r="S9" s="294">
        <f t="shared" si="3"/>
        <v>2.621103157894737</v>
      </c>
      <c r="T9" s="294">
        <f t="shared" si="4"/>
        <v>2.2122842105263159</v>
      </c>
      <c r="U9" s="294">
        <f t="shared" si="5"/>
        <v>1.7224926315789477</v>
      </c>
      <c r="V9" s="294">
        <f t="shared" si="6"/>
        <v>2.1160989473684211</v>
      </c>
      <c r="W9" s="294">
        <f t="shared" si="7"/>
        <v>1.844825263157895</v>
      </c>
      <c r="X9" s="766">
        <f t="shared" ref="X9:X18" si="35">N9*X$3/1000000</f>
        <v>1.3465263157894738</v>
      </c>
      <c r="Y9" s="766"/>
      <c r="Z9" s="563">
        <f t="shared" si="9"/>
        <v>8181.1999999999989</v>
      </c>
      <c r="AA9" s="563">
        <f t="shared" si="10"/>
        <v>6514.45</v>
      </c>
      <c r="AB9" s="563">
        <f t="shared" si="11"/>
        <v>7185.8</v>
      </c>
      <c r="AC9" s="563">
        <f t="shared" si="12"/>
        <v>7320.28</v>
      </c>
      <c r="AD9" s="563">
        <f t="shared" si="13"/>
        <v>8118.78</v>
      </c>
      <c r="AE9" s="563">
        <f t="shared" si="14"/>
        <v>8462.0400000000009</v>
      </c>
      <c r="AF9" s="563">
        <f t="shared" si="15"/>
        <v>8417.76</v>
      </c>
      <c r="AG9" s="777">
        <f t="shared" si="16"/>
        <v>0</v>
      </c>
      <c r="AH9" s="777">
        <f t="shared" si="17"/>
        <v>10627.2</v>
      </c>
      <c r="AI9" s="429"/>
      <c r="AJ9" s="774"/>
      <c r="AK9" s="772">
        <f t="shared" si="18"/>
        <v>11511.6</v>
      </c>
      <c r="AL9" s="772">
        <f t="shared" si="19"/>
        <v>10430.4</v>
      </c>
      <c r="AM9" s="775">
        <f t="shared" si="20"/>
        <v>1081.2000000000007</v>
      </c>
    </row>
    <row r="10" spans="1:39">
      <c r="A10" s="2" t="s">
        <v>1958</v>
      </c>
      <c r="B10" s="3" t="s">
        <v>1959</v>
      </c>
      <c r="C10" s="792" t="s">
        <v>342</v>
      </c>
      <c r="D10" s="764"/>
      <c r="E10" s="798" t="s">
        <v>1057</v>
      </c>
      <c r="F10" s="794"/>
      <c r="G10" s="308">
        <v>2486</v>
      </c>
      <c r="H10" s="309">
        <v>2369</v>
      </c>
      <c r="I10" s="309">
        <v>2726</v>
      </c>
      <c r="J10" s="310">
        <v>3253</v>
      </c>
      <c r="K10" s="310">
        <v>2983</v>
      </c>
      <c r="L10" s="636">
        <v>3132</v>
      </c>
      <c r="M10" s="642">
        <v>2400</v>
      </c>
      <c r="N10" s="642">
        <v>2383</v>
      </c>
      <c r="O10" s="307" t="s">
        <v>1366</v>
      </c>
      <c r="P10" s="294"/>
      <c r="Q10" s="294">
        <f t="shared" si="1"/>
        <v>1.1947538551379759</v>
      </c>
      <c r="R10" s="294">
        <f t="shared" si="2"/>
        <v>1.1096894736842107</v>
      </c>
      <c r="S10" s="294">
        <f t="shared" si="3"/>
        <v>1.2396126315789475</v>
      </c>
      <c r="T10" s="294">
        <f t="shared" si="4"/>
        <v>1.2498368421052632</v>
      </c>
      <c r="U10" s="294">
        <f t="shared" si="5"/>
        <v>0.91688000000000014</v>
      </c>
      <c r="V10" s="294">
        <f t="shared" si="6"/>
        <v>1.1967536842105262</v>
      </c>
      <c r="W10" s="294">
        <f t="shared" si="7"/>
        <v>0.73768421052631583</v>
      </c>
      <c r="X10" s="766">
        <f t="shared" si="35"/>
        <v>0.48914210526315793</v>
      </c>
      <c r="Y10" s="766"/>
      <c r="Z10" s="563"/>
      <c r="AA10" s="563">
        <f t="shared" si="10"/>
        <v>2809.18</v>
      </c>
      <c r="AB10" s="563">
        <f t="shared" si="11"/>
        <v>2937.56</v>
      </c>
      <c r="AC10" s="563">
        <f t="shared" si="12"/>
        <v>3462.02</v>
      </c>
      <c r="AD10" s="563">
        <f t="shared" si="13"/>
        <v>4586.7299999999996</v>
      </c>
      <c r="AE10" s="563">
        <f t="shared" si="14"/>
        <v>4504.33</v>
      </c>
      <c r="AF10" s="563">
        <f t="shared" si="15"/>
        <v>4760.6400000000003</v>
      </c>
      <c r="AG10" s="777">
        <f t="shared" si="16"/>
        <v>0</v>
      </c>
      <c r="AH10" s="777">
        <f t="shared" si="17"/>
        <v>3860.46</v>
      </c>
      <c r="AI10" s="429"/>
      <c r="AJ10" s="774"/>
      <c r="AK10" s="772">
        <f t="shared" si="18"/>
        <v>0</v>
      </c>
      <c r="AL10" s="772">
        <f t="shared" si="19"/>
        <v>3788.9700000000003</v>
      </c>
      <c r="AM10" s="775">
        <f t="shared" si="20"/>
        <v>-3788.9700000000003</v>
      </c>
    </row>
    <row r="11" spans="1:39">
      <c r="A11" s="2" t="s">
        <v>201</v>
      </c>
      <c r="B11" s="3" t="s">
        <v>8</v>
      </c>
      <c r="C11" s="792">
        <v>6400</v>
      </c>
      <c r="D11" s="764"/>
      <c r="E11" s="798" t="s">
        <v>1057</v>
      </c>
      <c r="F11" s="794">
        <v>2397</v>
      </c>
      <c r="G11" s="308">
        <v>2364</v>
      </c>
      <c r="H11" s="309">
        <v>2362</v>
      </c>
      <c r="I11" s="309">
        <v>2265</v>
      </c>
      <c r="J11" s="310">
        <v>2416</v>
      </c>
      <c r="K11" s="310">
        <v>2291</v>
      </c>
      <c r="L11" s="635">
        <v>2347</v>
      </c>
      <c r="M11" s="641">
        <v>2348</v>
      </c>
      <c r="N11" s="780">
        <v>1842</v>
      </c>
      <c r="O11" s="307" t="s">
        <v>1366</v>
      </c>
      <c r="P11" s="294">
        <f t="shared" si="0"/>
        <v>1.1400244552936258</v>
      </c>
      <c r="Q11" s="294">
        <f t="shared" si="1"/>
        <v>1.1361215259638675</v>
      </c>
      <c r="R11" s="294">
        <f t="shared" si="2"/>
        <v>1.1064105263157895</v>
      </c>
      <c r="S11" s="294">
        <f t="shared" si="3"/>
        <v>1.0299789473684211</v>
      </c>
      <c r="T11" s="294">
        <f t="shared" si="4"/>
        <v>0.92825263157894744</v>
      </c>
      <c r="U11" s="294">
        <f t="shared" si="5"/>
        <v>0.70418105263157904</v>
      </c>
      <c r="V11" s="294">
        <f t="shared" si="6"/>
        <v>0.89680105263157894</v>
      </c>
      <c r="W11" s="294">
        <f t="shared" si="7"/>
        <v>0.72170105263157902</v>
      </c>
      <c r="X11" s="766">
        <f t="shared" si="35"/>
        <v>0.37809473684210526</v>
      </c>
      <c r="Y11" s="766"/>
      <c r="Z11" s="563">
        <f t="shared" si="9"/>
        <v>2708.6099999999997</v>
      </c>
      <c r="AA11" s="563">
        <f t="shared" si="10"/>
        <v>2671.3199999999997</v>
      </c>
      <c r="AB11" s="563">
        <f t="shared" si="11"/>
        <v>2928.88</v>
      </c>
      <c r="AC11" s="563">
        <f t="shared" si="12"/>
        <v>2876.55</v>
      </c>
      <c r="AD11" s="563">
        <f t="shared" si="13"/>
        <v>3406.56</v>
      </c>
      <c r="AE11" s="563">
        <f t="shared" si="14"/>
        <v>3459.41</v>
      </c>
      <c r="AF11" s="563">
        <f t="shared" si="15"/>
        <v>3567.44</v>
      </c>
      <c r="AG11" s="777">
        <f t="shared" si="16"/>
        <v>0</v>
      </c>
      <c r="AH11" s="777">
        <f t="shared" si="17"/>
        <v>2984.0400000000004</v>
      </c>
      <c r="AI11" s="429"/>
      <c r="AJ11" s="774"/>
      <c r="AK11" s="772">
        <f t="shared" si="18"/>
        <v>3811.23</v>
      </c>
      <c r="AL11" s="772">
        <f t="shared" si="19"/>
        <v>2928.78</v>
      </c>
      <c r="AM11" s="775">
        <f t="shared" si="20"/>
        <v>882.44999999999982</v>
      </c>
    </row>
    <row r="12" spans="1:39">
      <c r="A12" s="2" t="s">
        <v>290</v>
      </c>
      <c r="B12" s="3" t="s">
        <v>40</v>
      </c>
      <c r="C12" s="792">
        <v>6400</v>
      </c>
      <c r="D12" s="764"/>
      <c r="E12" s="798" t="s">
        <v>1057</v>
      </c>
      <c r="F12" s="794">
        <v>3766</v>
      </c>
      <c r="G12" s="308">
        <v>3893</v>
      </c>
      <c r="H12" s="309">
        <v>3148</v>
      </c>
      <c r="I12" s="309">
        <v>3806</v>
      </c>
      <c r="J12" s="310">
        <v>3152</v>
      </c>
      <c r="K12" s="310">
        <v>2724</v>
      </c>
      <c r="L12" s="636">
        <v>2883</v>
      </c>
      <c r="M12" s="641">
        <v>3356</v>
      </c>
      <c r="N12" s="780">
        <v>10835</v>
      </c>
      <c r="O12" s="307" t="s">
        <v>1366</v>
      </c>
      <c r="P12" s="294">
        <f t="shared" si="0"/>
        <v>1.791127283536001</v>
      </c>
      <c r="Q12" s="294">
        <f t="shared" si="1"/>
        <v>1.870948012088552</v>
      </c>
      <c r="R12" s="294">
        <f t="shared" si="2"/>
        <v>1.4745894736842107</v>
      </c>
      <c r="S12" s="294">
        <f t="shared" si="3"/>
        <v>1.7307284210526317</v>
      </c>
      <c r="T12" s="294">
        <f t="shared" si="4"/>
        <v>1.2110315789473685</v>
      </c>
      <c r="U12" s="294">
        <f t="shared" si="5"/>
        <v>0.83727157894736859</v>
      </c>
      <c r="V12" s="294">
        <f t="shared" si="6"/>
        <v>1.1016094736842106</v>
      </c>
      <c r="W12" s="294">
        <f t="shared" si="7"/>
        <v>1.0315284210526316</v>
      </c>
      <c r="X12" s="766">
        <f t="shared" si="35"/>
        <v>2.2240263157894735</v>
      </c>
      <c r="Y12" s="766"/>
      <c r="Z12" s="563">
        <f t="shared" si="9"/>
        <v>4255.58</v>
      </c>
      <c r="AA12" s="563">
        <f t="shared" si="10"/>
        <v>4399.0899999999992</v>
      </c>
      <c r="AB12" s="563">
        <f t="shared" si="11"/>
        <v>3903.52</v>
      </c>
      <c r="AC12" s="563">
        <f t="shared" si="12"/>
        <v>4833.62</v>
      </c>
      <c r="AD12" s="563">
        <f t="shared" si="13"/>
        <v>4444.32</v>
      </c>
      <c r="AE12" s="563">
        <f t="shared" si="14"/>
        <v>4113.24</v>
      </c>
      <c r="AF12" s="563">
        <f t="shared" si="15"/>
        <v>4382.16</v>
      </c>
      <c r="AG12" s="777">
        <f t="shared" si="16"/>
        <v>0</v>
      </c>
      <c r="AH12" s="777">
        <f t="shared" si="17"/>
        <v>17552.7</v>
      </c>
      <c r="AI12" s="429"/>
      <c r="AJ12" s="774"/>
      <c r="AK12" s="772">
        <f t="shared" si="18"/>
        <v>5987.9400000000005</v>
      </c>
      <c r="AL12" s="772">
        <f t="shared" si="19"/>
        <v>17227.650000000001</v>
      </c>
      <c r="AM12" s="775">
        <f t="shared" si="20"/>
        <v>-11239.710000000001</v>
      </c>
    </row>
    <row r="13" spans="1:39" s="288" customFormat="1">
      <c r="A13" s="2" t="s">
        <v>310</v>
      </c>
      <c r="B13" s="3" t="s">
        <v>40</v>
      </c>
      <c r="C13" s="792">
        <v>6400</v>
      </c>
      <c r="D13" s="764"/>
      <c r="E13" s="799" t="s">
        <v>1057</v>
      </c>
      <c r="F13" s="794">
        <v>62816</v>
      </c>
      <c r="G13" s="308">
        <v>49722</v>
      </c>
      <c r="H13" s="309">
        <v>37183</v>
      </c>
      <c r="I13" s="309">
        <v>23923</v>
      </c>
      <c r="J13" s="310">
        <v>45361</v>
      </c>
      <c r="K13" s="310">
        <v>42013</v>
      </c>
      <c r="L13" s="635">
        <v>33456</v>
      </c>
      <c r="M13" s="310">
        <v>43973</v>
      </c>
      <c r="N13" s="770">
        <v>31852</v>
      </c>
      <c r="O13" s="307" t="s">
        <v>1366</v>
      </c>
      <c r="P13" s="294">
        <f t="shared" si="0"/>
        <v>29.875584557248395</v>
      </c>
      <c r="Q13" s="294">
        <f t="shared" si="1"/>
        <v>23.896038288483684</v>
      </c>
      <c r="R13" s="294">
        <f t="shared" si="2"/>
        <v>17.417300000000001</v>
      </c>
      <c r="S13" s="294">
        <f t="shared" si="3"/>
        <v>10.87866947368421</v>
      </c>
      <c r="T13" s="294">
        <f t="shared" si="4"/>
        <v>17.428173684210527</v>
      </c>
      <c r="U13" s="294">
        <f t="shared" si="5"/>
        <v>12.913469473684213</v>
      </c>
      <c r="V13" s="294">
        <f t="shared" si="6"/>
        <v>12.783713684210525</v>
      </c>
      <c r="W13" s="294">
        <f t="shared" si="7"/>
        <v>13.515911578947371</v>
      </c>
      <c r="X13" s="766">
        <f t="shared" si="35"/>
        <v>6.5380421052631581</v>
      </c>
      <c r="Y13" s="766"/>
      <c r="Z13" s="563">
        <f t="shared" si="9"/>
        <v>70982.079999999987</v>
      </c>
      <c r="AA13" s="563">
        <f t="shared" si="10"/>
        <v>56185.859999999993</v>
      </c>
      <c r="AB13" s="563">
        <f t="shared" si="11"/>
        <v>46106.92</v>
      </c>
      <c r="AC13" s="563">
        <f t="shared" si="12"/>
        <v>30382.21</v>
      </c>
      <c r="AD13" s="563">
        <f t="shared" si="13"/>
        <v>63959.009999999995</v>
      </c>
      <c r="AE13" s="563">
        <f t="shared" si="14"/>
        <v>63439.63</v>
      </c>
      <c r="AF13" s="563">
        <f t="shared" si="15"/>
        <v>50853.120000000003</v>
      </c>
      <c r="AG13" s="777">
        <f t="shared" si="16"/>
        <v>0</v>
      </c>
      <c r="AH13" s="777">
        <f t="shared" si="17"/>
        <v>51600.240000000005</v>
      </c>
      <c r="AI13" s="429"/>
      <c r="AJ13" s="774"/>
      <c r="AK13" s="772">
        <f t="shared" si="18"/>
        <v>99877.440000000002</v>
      </c>
      <c r="AL13" s="772">
        <f t="shared" si="19"/>
        <v>50644.68</v>
      </c>
      <c r="AM13" s="775">
        <f t="shared" si="20"/>
        <v>49232.76</v>
      </c>
    </row>
    <row r="14" spans="1:39">
      <c r="A14" s="2" t="s">
        <v>2079</v>
      </c>
      <c r="B14" s="3" t="s">
        <v>128</v>
      </c>
      <c r="C14" s="792">
        <v>6400</v>
      </c>
      <c r="D14" s="764"/>
      <c r="E14" s="798" t="s">
        <v>1057</v>
      </c>
      <c r="F14" s="794">
        <v>25065</v>
      </c>
      <c r="G14" s="308">
        <v>27865</v>
      </c>
      <c r="H14" s="309">
        <v>23686</v>
      </c>
      <c r="I14" s="309">
        <v>22602</v>
      </c>
      <c r="J14" s="310">
        <v>21303</v>
      </c>
      <c r="K14" s="310">
        <v>20358</v>
      </c>
      <c r="L14" s="635">
        <v>18850</v>
      </c>
      <c r="M14" s="643">
        <v>18180</v>
      </c>
      <c r="N14" s="643">
        <v>21884</v>
      </c>
      <c r="O14" s="307" t="s">
        <v>1366</v>
      </c>
      <c r="P14" s="294">
        <f t="shared" si="0"/>
        <v>11.921031694591044</v>
      </c>
      <c r="Q14" s="294">
        <f t="shared" si="1"/>
        <v>13.391720101938736</v>
      </c>
      <c r="R14" s="294">
        <f t="shared" si="2"/>
        <v>11.09502105263158</v>
      </c>
      <c r="S14" s="294">
        <f t="shared" si="3"/>
        <v>10.277962105263159</v>
      </c>
      <c r="T14" s="294">
        <f t="shared" si="4"/>
        <v>8.1848368421052626</v>
      </c>
      <c r="U14" s="294">
        <f t="shared" si="5"/>
        <v>6.2574063157894741</v>
      </c>
      <c r="V14" s="294">
        <f t="shared" si="6"/>
        <v>7.2026842105263151</v>
      </c>
      <c r="W14" s="294">
        <f t="shared" si="7"/>
        <v>5.5879578947368431</v>
      </c>
      <c r="X14" s="766">
        <f t="shared" si="35"/>
        <v>4.4919789473684215</v>
      </c>
      <c r="Y14" s="766"/>
      <c r="Z14" s="563">
        <f t="shared" si="9"/>
        <v>28323.449999999997</v>
      </c>
      <c r="AA14" s="563">
        <f t="shared" si="10"/>
        <v>31487.449999999997</v>
      </c>
      <c r="AB14" s="563">
        <f t="shared" si="11"/>
        <v>29370.639999999999</v>
      </c>
      <c r="AC14" s="563">
        <f t="shared" si="12"/>
        <v>28704.54</v>
      </c>
      <c r="AD14" s="563">
        <f t="shared" si="13"/>
        <v>30037.23</v>
      </c>
      <c r="AE14" s="563">
        <f t="shared" si="14"/>
        <v>30740.58</v>
      </c>
      <c r="AF14" s="563">
        <f t="shared" si="15"/>
        <v>28652</v>
      </c>
      <c r="AG14" s="777">
        <f t="shared" si="16"/>
        <v>0</v>
      </c>
      <c r="AH14" s="777">
        <f t="shared" si="17"/>
        <v>35452.080000000002</v>
      </c>
      <c r="AI14" s="429"/>
      <c r="AJ14" s="774"/>
      <c r="AK14" s="772">
        <f t="shared" si="18"/>
        <v>39853.35</v>
      </c>
      <c r="AL14" s="772">
        <f t="shared" si="19"/>
        <v>34795.560000000005</v>
      </c>
      <c r="AM14" s="775">
        <f t="shared" si="20"/>
        <v>5057.7899999999936</v>
      </c>
    </row>
    <row r="15" spans="1:39">
      <c r="A15" s="2" t="s">
        <v>331</v>
      </c>
      <c r="B15" s="4" t="s">
        <v>49</v>
      </c>
      <c r="C15" s="792">
        <v>6440</v>
      </c>
      <c r="D15" s="764"/>
      <c r="E15" s="798" t="s">
        <v>1057</v>
      </c>
      <c r="F15" s="794">
        <v>33387</v>
      </c>
      <c r="G15" s="308">
        <v>23679</v>
      </c>
      <c r="H15" s="309">
        <v>22523</v>
      </c>
      <c r="I15" s="309">
        <v>26062</v>
      </c>
      <c r="J15" s="310">
        <v>28686</v>
      </c>
      <c r="K15" s="310">
        <v>30692</v>
      </c>
      <c r="L15" s="636">
        <v>18071</v>
      </c>
      <c r="M15" s="310">
        <v>10512</v>
      </c>
      <c r="N15" s="770">
        <v>15725</v>
      </c>
      <c r="O15" s="307" t="s">
        <v>1366</v>
      </c>
      <c r="P15" s="294">
        <f t="shared" si="0"/>
        <v>15.879013971167412</v>
      </c>
      <c r="Q15" s="294">
        <f t="shared" si="1"/>
        <v>11.379958381259907</v>
      </c>
      <c r="R15" s="294">
        <f t="shared" si="2"/>
        <v>10.550247368421054</v>
      </c>
      <c r="S15" s="294">
        <f t="shared" si="3"/>
        <v>11.851351578947369</v>
      </c>
      <c r="T15" s="294">
        <f t="shared" si="4"/>
        <v>11.021463157894736</v>
      </c>
      <c r="U15" s="294">
        <f t="shared" si="5"/>
        <v>9.4337515789473692</v>
      </c>
      <c r="V15" s="294">
        <f t="shared" si="6"/>
        <v>6.9050242105263155</v>
      </c>
      <c r="W15" s="294">
        <f t="shared" si="7"/>
        <v>3.2310568421052634</v>
      </c>
      <c r="X15" s="766">
        <f t="shared" si="35"/>
        <v>3.2277631578947372</v>
      </c>
      <c r="Y15" s="766"/>
      <c r="Z15" s="563">
        <f t="shared" si="9"/>
        <v>37727.31</v>
      </c>
      <c r="AA15" s="563">
        <f t="shared" si="10"/>
        <v>26757.269999999997</v>
      </c>
      <c r="AB15" s="563">
        <f t="shared" si="11"/>
        <v>27928.52</v>
      </c>
      <c r="AC15" s="563">
        <f t="shared" si="12"/>
        <v>33098.74</v>
      </c>
      <c r="AD15" s="563">
        <f t="shared" si="13"/>
        <v>40447.259999999995</v>
      </c>
      <c r="AE15" s="563">
        <f t="shared" si="14"/>
        <v>46344.92</v>
      </c>
      <c r="AF15" s="563">
        <f t="shared" si="15"/>
        <v>27467.920000000002</v>
      </c>
      <c r="AG15" s="777">
        <f t="shared" si="16"/>
        <v>0</v>
      </c>
      <c r="AH15" s="777">
        <f t="shared" si="17"/>
        <v>25474.5</v>
      </c>
      <c r="AI15" s="429"/>
      <c r="AJ15" s="774"/>
      <c r="AK15" s="772">
        <f t="shared" si="18"/>
        <v>53085.33</v>
      </c>
      <c r="AL15" s="772">
        <f t="shared" si="19"/>
        <v>25002.75</v>
      </c>
      <c r="AM15" s="775">
        <f t="shared" si="20"/>
        <v>28082.58</v>
      </c>
    </row>
    <row r="16" spans="1:39">
      <c r="A16" s="2" t="s">
        <v>331</v>
      </c>
      <c r="B16" s="4" t="s">
        <v>48</v>
      </c>
      <c r="C16" s="792">
        <v>6400</v>
      </c>
      <c r="D16" s="764"/>
      <c r="E16" s="798" t="s">
        <v>1057</v>
      </c>
      <c r="F16" s="794">
        <v>10285</v>
      </c>
      <c r="G16" s="308">
        <v>8779</v>
      </c>
      <c r="H16" s="309">
        <v>9680</v>
      </c>
      <c r="I16" s="309">
        <v>10525</v>
      </c>
      <c r="J16" s="310">
        <v>10418</v>
      </c>
      <c r="K16" s="310">
        <v>8133</v>
      </c>
      <c r="L16" s="636">
        <v>4734</v>
      </c>
      <c r="M16" s="310">
        <v>3581</v>
      </c>
      <c r="N16" s="770">
        <v>4601</v>
      </c>
      <c r="O16" s="307" t="s">
        <v>1366</v>
      </c>
      <c r="P16" s="294">
        <f t="shared" si="0"/>
        <v>4.89159429399038</v>
      </c>
      <c r="Q16" s="294">
        <f t="shared" si="1"/>
        <v>4.2191247362253774</v>
      </c>
      <c r="R16" s="294">
        <f t="shared" si="2"/>
        <v>4.5343157894736841</v>
      </c>
      <c r="S16" s="294">
        <f t="shared" si="3"/>
        <v>4.7861052631578946</v>
      </c>
      <c r="T16" s="294">
        <f t="shared" si="4"/>
        <v>4.0027052631578952</v>
      </c>
      <c r="U16" s="294">
        <f t="shared" si="5"/>
        <v>2.499827368421053</v>
      </c>
      <c r="V16" s="294">
        <f t="shared" si="6"/>
        <v>1.8088863157894737</v>
      </c>
      <c r="W16" s="294">
        <f t="shared" si="7"/>
        <v>1.1006863157894737</v>
      </c>
      <c r="X16" s="766">
        <f t="shared" si="35"/>
        <v>0.94441578947368432</v>
      </c>
      <c r="Y16" s="766"/>
      <c r="Z16" s="563">
        <f t="shared" si="9"/>
        <v>11622.05</v>
      </c>
      <c r="AA16" s="563">
        <f t="shared" si="10"/>
        <v>9920.2699999999986</v>
      </c>
      <c r="AB16" s="563">
        <f t="shared" si="11"/>
        <v>12003.2</v>
      </c>
      <c r="AC16" s="563">
        <f t="shared" si="12"/>
        <v>13366.75</v>
      </c>
      <c r="AD16" s="563">
        <f t="shared" si="13"/>
        <v>14689.38</v>
      </c>
      <c r="AE16" s="563">
        <f t="shared" si="14"/>
        <v>12280.83</v>
      </c>
      <c r="AF16" s="563">
        <f t="shared" si="15"/>
        <v>7195.68</v>
      </c>
      <c r="AG16" s="777">
        <f t="shared" si="16"/>
        <v>0</v>
      </c>
      <c r="AH16" s="777">
        <f t="shared" si="17"/>
        <v>7453.6200000000008</v>
      </c>
      <c r="AI16" s="429"/>
      <c r="AJ16" s="774"/>
      <c r="AK16" s="772">
        <f t="shared" si="18"/>
        <v>16353.150000000001</v>
      </c>
      <c r="AL16" s="772">
        <f t="shared" si="19"/>
        <v>7315.59</v>
      </c>
      <c r="AM16" s="775">
        <f t="shared" si="20"/>
        <v>9037.5600000000013</v>
      </c>
    </row>
    <row r="17" spans="1:39">
      <c r="A17" s="2" t="s">
        <v>163</v>
      </c>
      <c r="B17" s="3" t="s">
        <v>123</v>
      </c>
      <c r="C17" s="792">
        <v>6400</v>
      </c>
      <c r="D17" s="764"/>
      <c r="E17" s="798" t="s">
        <v>1057</v>
      </c>
      <c r="F17" s="794">
        <v>1096</v>
      </c>
      <c r="G17" s="308">
        <v>1077</v>
      </c>
      <c r="H17" s="309">
        <v>1022</v>
      </c>
      <c r="I17" s="309">
        <v>1109</v>
      </c>
      <c r="J17" s="310">
        <v>1086</v>
      </c>
      <c r="K17" s="310">
        <v>1003</v>
      </c>
      <c r="L17" s="636">
        <v>822</v>
      </c>
      <c r="M17" s="642">
        <v>823</v>
      </c>
      <c r="N17" s="642">
        <v>857</v>
      </c>
      <c r="O17" s="307" t="s">
        <v>1366</v>
      </c>
      <c r="P17" s="294">
        <f t="shared" si="0"/>
        <v>0.52126274635036041</v>
      </c>
      <c r="Q17" s="294">
        <f t="shared" si="1"/>
        <v>0.51759851246323407</v>
      </c>
      <c r="R17" s="294">
        <f t="shared" si="2"/>
        <v>0.47872631578947372</v>
      </c>
      <c r="S17" s="294">
        <f t="shared" si="3"/>
        <v>0.5043031578947369</v>
      </c>
      <c r="T17" s="294">
        <f t="shared" si="4"/>
        <v>0.41725263157894737</v>
      </c>
      <c r="U17" s="294">
        <f t="shared" si="5"/>
        <v>0.30829052631578951</v>
      </c>
      <c r="V17" s="294">
        <f t="shared" si="6"/>
        <v>0.31409052631578949</v>
      </c>
      <c r="W17" s="294">
        <f t="shared" si="7"/>
        <v>0.25296421052631579</v>
      </c>
      <c r="X17" s="766">
        <f t="shared" si="35"/>
        <v>0.17591052631578946</v>
      </c>
      <c r="Y17" s="766"/>
      <c r="Z17" s="563">
        <f t="shared" si="9"/>
        <v>1238.4799999999998</v>
      </c>
      <c r="AA17" s="563">
        <f t="shared" si="10"/>
        <v>1217.01</v>
      </c>
      <c r="AB17" s="563">
        <f t="shared" si="11"/>
        <v>1267.28</v>
      </c>
      <c r="AC17" s="563">
        <f t="shared" si="12"/>
        <v>1408.43</v>
      </c>
      <c r="AD17" s="563">
        <f t="shared" si="13"/>
        <v>1531.26</v>
      </c>
      <c r="AE17" s="563">
        <f t="shared" si="14"/>
        <v>1514.53</v>
      </c>
      <c r="AF17" s="563">
        <f t="shared" si="15"/>
        <v>1249.44</v>
      </c>
      <c r="AG17" s="777">
        <f t="shared" si="16"/>
        <v>0</v>
      </c>
      <c r="AH17" s="777">
        <f t="shared" si="17"/>
        <v>1388.3400000000001</v>
      </c>
      <c r="AI17" s="429"/>
      <c r="AJ17" s="774"/>
      <c r="AK17" s="772">
        <f t="shared" si="18"/>
        <v>1742.64</v>
      </c>
      <c r="AL17" s="772">
        <f t="shared" si="19"/>
        <v>1362.63</v>
      </c>
      <c r="AM17" s="775">
        <f t="shared" si="20"/>
        <v>380.01</v>
      </c>
    </row>
    <row r="18" spans="1:39">
      <c r="A18" s="2" t="s">
        <v>114</v>
      </c>
      <c r="B18" s="3" t="s">
        <v>242</v>
      </c>
      <c r="C18" s="792">
        <v>6470</v>
      </c>
      <c r="D18" s="764"/>
      <c r="E18" s="798" t="s">
        <v>1057</v>
      </c>
      <c r="F18" s="794">
        <v>17647</v>
      </c>
      <c r="G18" s="308">
        <v>14617</v>
      </c>
      <c r="H18" s="309">
        <v>13658</v>
      </c>
      <c r="I18" s="309">
        <v>11141</v>
      </c>
      <c r="J18" s="310">
        <v>14641</v>
      </c>
      <c r="K18" s="310">
        <v>13222</v>
      </c>
      <c r="L18" s="635">
        <v>13830</v>
      </c>
      <c r="M18" s="641">
        <v>13996</v>
      </c>
      <c r="N18" s="780">
        <v>12952</v>
      </c>
      <c r="O18" s="307" t="s">
        <v>1366</v>
      </c>
      <c r="P18" s="294">
        <f t="shared" si="0"/>
        <v>8.3929960628146087</v>
      </c>
      <c r="Q18" s="294">
        <f t="shared" si="1"/>
        <v>7.0248258650650808</v>
      </c>
      <c r="R18" s="294">
        <f t="shared" si="2"/>
        <v>6.3976947368421051</v>
      </c>
      <c r="S18" s="294">
        <f t="shared" si="3"/>
        <v>5.0662231578947372</v>
      </c>
      <c r="T18" s="294">
        <f t="shared" si="4"/>
        <v>5.6252263157894742</v>
      </c>
      <c r="U18" s="294">
        <f t="shared" si="5"/>
        <v>4.0640252631578955</v>
      </c>
      <c r="V18" s="294">
        <f t="shared" si="6"/>
        <v>5.2845157894736845</v>
      </c>
      <c r="W18" s="294">
        <f t="shared" si="7"/>
        <v>4.3019284210526321</v>
      </c>
      <c r="X18" s="766">
        <f t="shared" si="35"/>
        <v>2.6585684210526312</v>
      </c>
      <c r="Y18" s="766"/>
      <c r="Z18" s="563">
        <f t="shared" si="9"/>
        <v>19941.109999999997</v>
      </c>
      <c r="AA18" s="563">
        <f t="shared" si="10"/>
        <v>16517.21</v>
      </c>
      <c r="AB18" s="563">
        <f t="shared" si="11"/>
        <v>16935.919999999998</v>
      </c>
      <c r="AC18" s="563">
        <f t="shared" si="12"/>
        <v>14149.07</v>
      </c>
      <c r="AD18" s="563">
        <f t="shared" si="13"/>
        <v>20643.809999999998</v>
      </c>
      <c r="AE18" s="563">
        <f t="shared" si="14"/>
        <v>19965.22</v>
      </c>
      <c r="AF18" s="563">
        <f t="shared" si="15"/>
        <v>21021.599999999999</v>
      </c>
      <c r="AG18" s="777">
        <f t="shared" si="16"/>
        <v>0</v>
      </c>
      <c r="AH18" s="777">
        <f t="shared" si="17"/>
        <v>20982.240000000002</v>
      </c>
      <c r="AI18" s="429"/>
      <c r="AJ18" s="774"/>
      <c r="AK18" s="772">
        <f t="shared" si="18"/>
        <v>28058.730000000003</v>
      </c>
      <c r="AL18" s="772">
        <f t="shared" si="19"/>
        <v>20593.68</v>
      </c>
      <c r="AM18" s="775">
        <f t="shared" si="20"/>
        <v>7465.0500000000029</v>
      </c>
    </row>
    <row r="19" spans="1:39">
      <c r="A19" s="2" t="s">
        <v>151</v>
      </c>
      <c r="B19" s="3" t="s">
        <v>152</v>
      </c>
      <c r="C19" s="792">
        <v>6400</v>
      </c>
      <c r="D19" s="764"/>
      <c r="E19" s="798" t="s">
        <v>1057</v>
      </c>
      <c r="F19" s="794">
        <v>114010</v>
      </c>
      <c r="G19" s="308">
        <v>109068</v>
      </c>
      <c r="H19" s="309">
        <v>93612</v>
      </c>
      <c r="I19" s="309">
        <v>94110</v>
      </c>
      <c r="J19" s="310">
        <v>91114</v>
      </c>
      <c r="K19" s="310">
        <v>88795</v>
      </c>
      <c r="L19" s="636">
        <v>89120</v>
      </c>
      <c r="M19" s="643">
        <v>92374</v>
      </c>
      <c r="N19" s="643">
        <v>88769</v>
      </c>
      <c r="O19" s="307" t="s">
        <v>1366</v>
      </c>
      <c r="P19" s="294">
        <f t="shared" si="0"/>
        <v>54.223691342522436</v>
      </c>
      <c r="Q19" s="294">
        <f t="shared" si="1"/>
        <v>52.417302281652759</v>
      </c>
      <c r="R19" s="294">
        <f t="shared" si="2"/>
        <v>43.849831578947374</v>
      </c>
      <c r="S19" s="294">
        <f t="shared" si="3"/>
        <v>42.795284210526319</v>
      </c>
      <c r="T19" s="294">
        <f t="shared" si="4"/>
        <v>35.006957894736843</v>
      </c>
      <c r="U19" s="294">
        <f t="shared" si="5"/>
        <v>27.292778947368426</v>
      </c>
      <c r="V19" s="294">
        <f t="shared" si="6"/>
        <v>34.053221052631578</v>
      </c>
      <c r="W19" s="294">
        <f t="shared" si="7"/>
        <v>28.392850526315794</v>
      </c>
      <c r="X19" s="766">
        <f t="shared" ref="X19:X21" si="36">N19*X$3/1000000</f>
        <v>18.221005263157895</v>
      </c>
      <c r="Y19" s="766"/>
      <c r="Z19" s="563">
        <f t="shared" si="9"/>
        <v>128831.29999999999</v>
      </c>
      <c r="AA19" s="563">
        <f t="shared" si="10"/>
        <v>123246.83999999998</v>
      </c>
      <c r="AB19" s="563">
        <f t="shared" si="11"/>
        <v>116078.88</v>
      </c>
      <c r="AC19" s="563">
        <f t="shared" si="12"/>
        <v>119519.7</v>
      </c>
      <c r="AD19" s="563">
        <f t="shared" si="13"/>
        <v>128470.73999999999</v>
      </c>
      <c r="AE19" s="563">
        <f t="shared" si="14"/>
        <v>134080.45000000001</v>
      </c>
      <c r="AF19" s="563">
        <f t="shared" si="15"/>
        <v>135462.39999999999</v>
      </c>
      <c r="AG19" s="777">
        <f t="shared" si="16"/>
        <v>0</v>
      </c>
      <c r="AH19" s="777">
        <f t="shared" si="17"/>
        <v>143805.78</v>
      </c>
      <c r="AI19" s="429"/>
      <c r="AJ19" s="774"/>
      <c r="AK19" s="772">
        <f t="shared" si="18"/>
        <v>181275.90000000002</v>
      </c>
      <c r="AL19" s="772">
        <f t="shared" si="19"/>
        <v>141142.71000000002</v>
      </c>
      <c r="AM19" s="775">
        <f t="shared" si="20"/>
        <v>40133.19</v>
      </c>
    </row>
    <row r="20" spans="1:39">
      <c r="A20" s="2" t="s">
        <v>1980</v>
      </c>
      <c r="B20" s="3" t="s">
        <v>175</v>
      </c>
      <c r="C20" s="792">
        <v>6400</v>
      </c>
      <c r="D20" s="764"/>
      <c r="E20" s="798" t="s">
        <v>1057</v>
      </c>
      <c r="F20" s="794">
        <v>48778</v>
      </c>
      <c r="G20" s="308">
        <v>45660</v>
      </c>
      <c r="H20" s="309">
        <v>43804</v>
      </c>
      <c r="I20" s="309">
        <v>39752</v>
      </c>
      <c r="J20" s="310">
        <v>41788</v>
      </c>
      <c r="K20" s="310">
        <v>34423</v>
      </c>
      <c r="L20" s="635">
        <v>32938</v>
      </c>
      <c r="M20" s="310">
        <v>23210</v>
      </c>
      <c r="N20" s="770">
        <v>24438</v>
      </c>
      <c r="O20" s="307" t="s">
        <v>1366</v>
      </c>
      <c r="P20" s="294">
        <f t="shared" si="0"/>
        <v>23.199045840764487</v>
      </c>
      <c r="Q20" s="294">
        <f t="shared" si="1"/>
        <v>21.943870082703128</v>
      </c>
      <c r="R20" s="294">
        <f t="shared" si="2"/>
        <v>20.518715789473685</v>
      </c>
      <c r="S20" s="294">
        <f t="shared" si="3"/>
        <v>18.076698947368421</v>
      </c>
      <c r="T20" s="294">
        <f t="shared" si="4"/>
        <v>16.055389473684212</v>
      </c>
      <c r="U20" s="294">
        <f t="shared" si="5"/>
        <v>10.580543157894738</v>
      </c>
      <c r="V20" s="294">
        <f t="shared" si="6"/>
        <v>12.585783157894737</v>
      </c>
      <c r="W20" s="294">
        <f t="shared" si="7"/>
        <v>7.1340210526315806</v>
      </c>
      <c r="X20" s="766">
        <f t="shared" si="36"/>
        <v>5.0162210526315789</v>
      </c>
      <c r="Y20" s="766"/>
      <c r="Z20" s="563">
        <f t="shared" si="9"/>
        <v>55119.139999999992</v>
      </c>
      <c r="AA20" s="563">
        <f t="shared" si="10"/>
        <v>51595.799999999996</v>
      </c>
      <c r="AB20" s="563">
        <f t="shared" si="11"/>
        <v>54316.959999999999</v>
      </c>
      <c r="AC20" s="563">
        <f t="shared" si="12"/>
        <v>50485.04</v>
      </c>
      <c r="AD20" s="563">
        <f t="shared" si="13"/>
        <v>58921.079999999994</v>
      </c>
      <c r="AE20" s="563">
        <f t="shared" si="14"/>
        <v>51978.73</v>
      </c>
      <c r="AF20" s="563">
        <f t="shared" si="15"/>
        <v>50065.760000000002</v>
      </c>
      <c r="AG20" s="777">
        <f t="shared" si="16"/>
        <v>0</v>
      </c>
      <c r="AH20" s="777">
        <f t="shared" si="17"/>
        <v>39589.560000000005</v>
      </c>
      <c r="AI20" s="429"/>
      <c r="AJ20" s="774"/>
      <c r="AK20" s="772">
        <f t="shared" si="18"/>
        <v>77557.02</v>
      </c>
      <c r="AL20" s="772">
        <f t="shared" si="19"/>
        <v>38856.420000000006</v>
      </c>
      <c r="AM20" s="775">
        <f t="shared" si="20"/>
        <v>38700.6</v>
      </c>
    </row>
    <row r="21" spans="1:39">
      <c r="A21" s="2" t="s">
        <v>1287</v>
      </c>
      <c r="B21" s="3" t="s">
        <v>154</v>
      </c>
      <c r="C21" s="792">
        <v>6400</v>
      </c>
      <c r="D21" s="764"/>
      <c r="E21" s="798" t="s">
        <v>1057</v>
      </c>
      <c r="F21" s="794">
        <v>39152</v>
      </c>
      <c r="G21" s="308">
        <v>39387</v>
      </c>
      <c r="H21" s="309">
        <v>39699</v>
      </c>
      <c r="I21" s="309">
        <v>39004</v>
      </c>
      <c r="J21" s="310">
        <v>39585</v>
      </c>
      <c r="K21" s="310">
        <v>37182</v>
      </c>
      <c r="L21" s="636">
        <v>40041</v>
      </c>
      <c r="M21" s="642">
        <v>40523</v>
      </c>
      <c r="N21" s="642">
        <v>27034</v>
      </c>
      <c r="O21" s="307" t="s">
        <v>1366</v>
      </c>
      <c r="P21" s="294">
        <f t="shared" si="0"/>
        <v>18.620875041158133</v>
      </c>
      <c r="Q21" s="294">
        <f t="shared" si="1"/>
        <v>18.92911105885738</v>
      </c>
      <c r="R21" s="294">
        <f t="shared" si="2"/>
        <v>18.595847368421051</v>
      </c>
      <c r="S21" s="294">
        <f t="shared" si="3"/>
        <v>17.736555789473687</v>
      </c>
      <c r="T21" s="294">
        <f t="shared" si="4"/>
        <v>15.208973684210525</v>
      </c>
      <c r="U21" s="294">
        <f t="shared" si="5"/>
        <v>11.428572631578948</v>
      </c>
      <c r="V21" s="294">
        <f t="shared" si="6"/>
        <v>15.299876842105263</v>
      </c>
      <c r="W21" s="294">
        <f t="shared" si="7"/>
        <v>12.455490526315792</v>
      </c>
      <c r="X21" s="766">
        <f t="shared" si="36"/>
        <v>5.5490842105263161</v>
      </c>
      <c r="Y21" s="766"/>
      <c r="Z21" s="563">
        <f t="shared" si="9"/>
        <v>44241.759999999995</v>
      </c>
      <c r="AA21" s="563">
        <f t="shared" si="10"/>
        <v>44507.31</v>
      </c>
      <c r="AB21" s="563">
        <f t="shared" si="11"/>
        <v>49226.76</v>
      </c>
      <c r="AC21" s="563">
        <f t="shared" si="12"/>
        <v>49535.08</v>
      </c>
      <c r="AD21" s="563">
        <f t="shared" si="13"/>
        <v>55814.85</v>
      </c>
      <c r="AE21" s="563">
        <f t="shared" si="14"/>
        <v>56144.82</v>
      </c>
      <c r="AF21" s="563">
        <f t="shared" si="15"/>
        <v>60862.32</v>
      </c>
      <c r="AG21" s="777">
        <f t="shared" si="16"/>
        <v>0</v>
      </c>
      <c r="AH21" s="777">
        <f t="shared" si="17"/>
        <v>43795.08</v>
      </c>
      <c r="AI21" s="429"/>
      <c r="AJ21" s="774"/>
      <c r="AK21" s="772">
        <f t="shared" si="18"/>
        <v>62251.68</v>
      </c>
      <c r="AL21" s="772">
        <f t="shared" si="19"/>
        <v>42984.060000000005</v>
      </c>
      <c r="AM21" s="775">
        <f t="shared" si="20"/>
        <v>19267.619999999995</v>
      </c>
    </row>
    <row r="22" spans="1:39">
      <c r="A22" s="2" t="s">
        <v>129</v>
      </c>
      <c r="B22" s="3" t="s">
        <v>75</v>
      </c>
      <c r="C22" s="792">
        <v>6400</v>
      </c>
      <c r="D22" s="764"/>
      <c r="E22" s="798" t="s">
        <v>1057</v>
      </c>
      <c r="F22" s="794">
        <v>180031</v>
      </c>
      <c r="G22" s="308">
        <v>164898</v>
      </c>
      <c r="H22" s="309">
        <v>168872</v>
      </c>
      <c r="I22" s="309">
        <v>174588</v>
      </c>
      <c r="J22" s="310">
        <v>169297.2</v>
      </c>
      <c r="K22" s="310">
        <v>176214</v>
      </c>
      <c r="L22" s="635">
        <v>188348</v>
      </c>
      <c r="M22" s="641">
        <v>184901</v>
      </c>
      <c r="N22" s="780">
        <v>128617</v>
      </c>
      <c r="O22" s="307" t="s">
        <v>1366</v>
      </c>
      <c r="P22" s="294">
        <f t="shared" si="0"/>
        <v>85.623588949089168</v>
      </c>
      <c r="Q22" s="294">
        <f t="shared" si="1"/>
        <v>79.248801771738513</v>
      </c>
      <c r="R22" s="294">
        <f t="shared" si="2"/>
        <v>79.103200000000001</v>
      </c>
      <c r="S22" s="294">
        <f t="shared" si="3"/>
        <v>79.391595789473683</v>
      </c>
      <c r="T22" s="294">
        <f t="shared" si="4"/>
        <v>65.045766315789479</v>
      </c>
      <c r="U22" s="294">
        <f t="shared" si="5"/>
        <v>54.162618947368429</v>
      </c>
      <c r="V22" s="294">
        <f t="shared" si="6"/>
        <v>71.968762105263153</v>
      </c>
      <c r="W22" s="294">
        <f t="shared" si="7"/>
        <v>56.832728421052643</v>
      </c>
      <c r="X22" s="766">
        <f>N22*X$3/1000000</f>
        <v>26.40033157894737</v>
      </c>
      <c r="Y22" s="766"/>
      <c r="Z22" s="563">
        <f t="shared" si="9"/>
        <v>203435.02999999997</v>
      </c>
      <c r="AA22" s="563">
        <f t="shared" si="10"/>
        <v>186334.74</v>
      </c>
      <c r="AB22" s="563">
        <f t="shared" si="11"/>
        <v>209401.28</v>
      </c>
      <c r="AC22" s="563">
        <f t="shared" si="12"/>
        <v>221726.76</v>
      </c>
      <c r="AD22" s="563">
        <f t="shared" si="13"/>
        <v>238709.052</v>
      </c>
      <c r="AE22" s="563">
        <f t="shared" si="14"/>
        <v>266083.14</v>
      </c>
      <c r="AF22" s="563">
        <f t="shared" si="15"/>
        <v>286288.96000000002</v>
      </c>
      <c r="AG22" s="777">
        <f t="shared" si="16"/>
        <v>0</v>
      </c>
      <c r="AH22" s="777">
        <f t="shared" si="17"/>
        <v>208359.54</v>
      </c>
      <c r="AI22" s="429"/>
      <c r="AJ22" s="774"/>
      <c r="AK22" s="772">
        <f t="shared" si="18"/>
        <v>286249.29000000004</v>
      </c>
      <c r="AL22" s="772">
        <f t="shared" si="19"/>
        <v>204501.03</v>
      </c>
      <c r="AM22" s="775">
        <f t="shared" si="20"/>
        <v>81748.260000000038</v>
      </c>
    </row>
    <row r="23" spans="1:39">
      <c r="A23" s="2" t="s">
        <v>1288</v>
      </c>
      <c r="B23" s="3" t="s">
        <v>156</v>
      </c>
      <c r="C23" s="792">
        <v>6400</v>
      </c>
      <c r="D23" s="764"/>
      <c r="E23" s="798" t="s">
        <v>1057</v>
      </c>
      <c r="F23" s="794"/>
      <c r="G23" s="308"/>
      <c r="H23" s="309"/>
      <c r="I23" s="309"/>
      <c r="J23" s="310">
        <v>76451</v>
      </c>
      <c r="K23" s="310">
        <v>79207</v>
      </c>
      <c r="L23" s="635">
        <v>56234</v>
      </c>
      <c r="M23" s="641">
        <v>44226</v>
      </c>
      <c r="N23" s="780">
        <v>47297</v>
      </c>
      <c r="O23" s="307" t="s">
        <v>1366</v>
      </c>
      <c r="P23" s="294">
        <f t="shared" si="0"/>
        <v>0</v>
      </c>
      <c r="Q23" s="294">
        <f t="shared" si="1"/>
        <v>0</v>
      </c>
      <c r="R23" s="294">
        <f t="shared" si="2"/>
        <v>0</v>
      </c>
      <c r="S23" s="294">
        <f t="shared" si="3"/>
        <v>0</v>
      </c>
      <c r="T23" s="294">
        <f t="shared" si="4"/>
        <v>29.373278947368419</v>
      </c>
      <c r="U23" s="294">
        <f t="shared" si="5"/>
        <v>24.345730526315794</v>
      </c>
      <c r="V23" s="294">
        <f t="shared" si="6"/>
        <v>21.487307368421053</v>
      </c>
      <c r="W23" s="294">
        <f t="shared" si="7"/>
        <v>13.593675789473686</v>
      </c>
      <c r="X23" s="766">
        <f>N23*X$3/1000000</f>
        <v>9.7083315789473694</v>
      </c>
      <c r="Y23" s="766"/>
      <c r="Z23" s="563">
        <f t="shared" si="9"/>
        <v>0</v>
      </c>
      <c r="AA23" s="563">
        <f t="shared" si="10"/>
        <v>0</v>
      </c>
      <c r="AB23" s="563">
        <f t="shared" si="11"/>
        <v>0</v>
      </c>
      <c r="AC23" s="563">
        <f t="shared" si="12"/>
        <v>0</v>
      </c>
      <c r="AD23" s="563">
        <f t="shared" si="13"/>
        <v>107795.90999999999</v>
      </c>
      <c r="AE23" s="563">
        <f t="shared" si="14"/>
        <v>119602.57</v>
      </c>
      <c r="AF23" s="563">
        <f t="shared" si="15"/>
        <v>85475.680000000008</v>
      </c>
      <c r="AG23" s="777">
        <f t="shared" si="16"/>
        <v>0</v>
      </c>
      <c r="AH23" s="777">
        <f t="shared" si="17"/>
        <v>76621.14</v>
      </c>
      <c r="AI23" s="429"/>
      <c r="AJ23" s="774"/>
      <c r="AK23" s="772">
        <f t="shared" si="18"/>
        <v>0</v>
      </c>
      <c r="AL23" s="772">
        <f t="shared" si="19"/>
        <v>75202.23000000001</v>
      </c>
      <c r="AM23" s="775">
        <f t="shared" si="20"/>
        <v>-75202.23000000001</v>
      </c>
    </row>
    <row r="24" spans="1:39">
      <c r="A24" s="2" t="s">
        <v>2145</v>
      </c>
      <c r="B24" s="3" t="s">
        <v>7</v>
      </c>
      <c r="C24" s="792">
        <v>6400</v>
      </c>
      <c r="D24" s="764"/>
      <c r="E24" s="798" t="s">
        <v>1057</v>
      </c>
      <c r="F24" s="794">
        <v>11149</v>
      </c>
      <c r="G24" s="308">
        <v>10350</v>
      </c>
      <c r="H24" s="309">
        <v>11178</v>
      </c>
      <c r="I24" s="309">
        <v>7131</v>
      </c>
      <c r="J24" s="310">
        <v>4011</v>
      </c>
      <c r="K24" s="310">
        <v>26885</v>
      </c>
      <c r="L24" s="636">
        <v>13514</v>
      </c>
      <c r="M24" s="642">
        <v>18244</v>
      </c>
      <c r="N24" s="642">
        <v>17748</v>
      </c>
      <c r="O24" s="307" t="s">
        <v>1366</v>
      </c>
      <c r="P24" s="294">
        <f t="shared" si="0"/>
        <v>5.3025167509673068</v>
      </c>
      <c r="Q24" s="294">
        <f t="shared" si="1"/>
        <v>4.9741361225575424</v>
      </c>
      <c r="R24" s="294">
        <f t="shared" si="2"/>
        <v>5.2360105263157894</v>
      </c>
      <c r="S24" s="294">
        <f t="shared" si="3"/>
        <v>3.2427284210526319</v>
      </c>
      <c r="T24" s="294">
        <f t="shared" si="4"/>
        <v>1.5410684210526318</v>
      </c>
      <c r="U24" s="294">
        <f t="shared" si="5"/>
        <v>8.2636000000000003</v>
      </c>
      <c r="V24" s="294">
        <f t="shared" si="6"/>
        <v>5.1637705263157896</v>
      </c>
      <c r="W24" s="294">
        <f t="shared" si="7"/>
        <v>5.6076294736842112</v>
      </c>
      <c r="X24" s="766">
        <f t="shared" ref="X24:X32" si="37">N24*X$3/1000000</f>
        <v>3.6430105263157895</v>
      </c>
      <c r="Y24" s="766"/>
      <c r="Z24" s="563">
        <f t="shared" si="9"/>
        <v>12598.369999999999</v>
      </c>
      <c r="AA24" s="563">
        <f t="shared" si="10"/>
        <v>11695.499999999998</v>
      </c>
      <c r="AB24" s="563">
        <f t="shared" si="11"/>
        <v>13860.72</v>
      </c>
      <c r="AC24" s="563">
        <f t="shared" si="12"/>
        <v>9056.3700000000008</v>
      </c>
      <c r="AD24" s="563">
        <f t="shared" si="13"/>
        <v>5655.5099999999993</v>
      </c>
      <c r="AE24" s="563">
        <f t="shared" si="14"/>
        <v>40596.35</v>
      </c>
      <c r="AF24" s="563">
        <f t="shared" si="15"/>
        <v>20541.28</v>
      </c>
      <c r="AG24" s="777">
        <f t="shared" si="16"/>
        <v>0</v>
      </c>
      <c r="AH24" s="777">
        <f t="shared" si="17"/>
        <v>28751.760000000002</v>
      </c>
      <c r="AI24" s="429"/>
      <c r="AJ24" s="774"/>
      <c r="AK24" s="772">
        <f t="shared" si="18"/>
        <v>17726.91</v>
      </c>
      <c r="AL24" s="772">
        <f t="shared" si="19"/>
        <v>28219.32</v>
      </c>
      <c r="AM24" s="775">
        <f t="shared" si="20"/>
        <v>-10492.41</v>
      </c>
    </row>
    <row r="25" spans="1:39">
      <c r="A25" s="2" t="s">
        <v>1289</v>
      </c>
      <c r="B25" s="3" t="s">
        <v>6</v>
      </c>
      <c r="C25" s="792">
        <v>6400</v>
      </c>
      <c r="D25" s="764"/>
      <c r="E25" s="798" t="s">
        <v>1057</v>
      </c>
      <c r="F25" s="794">
        <v>10515</v>
      </c>
      <c r="G25" s="308">
        <v>14648</v>
      </c>
      <c r="H25" s="309">
        <v>14648</v>
      </c>
      <c r="I25" s="309">
        <v>14634</v>
      </c>
      <c r="J25" s="310">
        <v>13057</v>
      </c>
      <c r="K25" s="310">
        <v>10922</v>
      </c>
      <c r="L25" s="635">
        <v>10870</v>
      </c>
      <c r="M25" s="641">
        <v>11732</v>
      </c>
      <c r="N25" s="780">
        <v>11166</v>
      </c>
      <c r="O25" s="307" t="s">
        <v>1366</v>
      </c>
      <c r="P25" s="294">
        <f t="shared" si="0"/>
        <v>5.0009833739726632</v>
      </c>
      <c r="Q25" s="294">
        <f t="shared" si="1"/>
        <v>7.0397242437896494</v>
      </c>
      <c r="R25" s="294">
        <f t="shared" si="2"/>
        <v>6.8614315789473688</v>
      </c>
      <c r="S25" s="294">
        <f t="shared" si="3"/>
        <v>6.6546189473684212</v>
      </c>
      <c r="T25" s="294">
        <f t="shared" si="4"/>
        <v>5.016636842105263</v>
      </c>
      <c r="U25" s="294">
        <f t="shared" si="5"/>
        <v>3.3570778947368427</v>
      </c>
      <c r="V25" s="294">
        <f t="shared" si="6"/>
        <v>4.1534842105263161</v>
      </c>
      <c r="W25" s="294">
        <f t="shared" si="7"/>
        <v>3.6060463157894742</v>
      </c>
      <c r="X25" s="766">
        <f t="shared" si="37"/>
        <v>2.2919684210526317</v>
      </c>
      <c r="Y25" s="766"/>
      <c r="Z25" s="563">
        <f t="shared" si="9"/>
        <v>11881.949999999999</v>
      </c>
      <c r="AA25" s="563">
        <f t="shared" si="10"/>
        <v>16552.239999999998</v>
      </c>
      <c r="AB25" s="563">
        <f t="shared" si="11"/>
        <v>18163.52</v>
      </c>
      <c r="AC25" s="563">
        <f t="shared" si="12"/>
        <v>18585.18</v>
      </c>
      <c r="AD25" s="563">
        <f t="shared" si="13"/>
        <v>18410.37</v>
      </c>
      <c r="AE25" s="563">
        <f t="shared" si="14"/>
        <v>16492.22</v>
      </c>
      <c r="AF25" s="563">
        <f t="shared" si="15"/>
        <v>16522.400000000001</v>
      </c>
      <c r="AG25" s="777">
        <f t="shared" si="16"/>
        <v>0</v>
      </c>
      <c r="AH25" s="777">
        <f t="shared" si="17"/>
        <v>18088.920000000002</v>
      </c>
      <c r="AI25" s="429"/>
      <c r="AJ25" s="774"/>
      <c r="AK25" s="772">
        <f t="shared" si="18"/>
        <v>16718.850000000002</v>
      </c>
      <c r="AL25" s="772">
        <f t="shared" si="19"/>
        <v>17753.940000000002</v>
      </c>
      <c r="AM25" s="775">
        <f t="shared" si="20"/>
        <v>-1035.0900000000001</v>
      </c>
    </row>
    <row r="26" spans="1:39">
      <c r="A26" s="2" t="s">
        <v>1290</v>
      </c>
      <c r="B26" s="3" t="s">
        <v>37</v>
      </c>
      <c r="C26" s="792" t="s">
        <v>343</v>
      </c>
      <c r="D26" s="764"/>
      <c r="E26" s="798" t="s">
        <v>1057</v>
      </c>
      <c r="F26" s="794">
        <v>6000</v>
      </c>
      <c r="G26" s="308">
        <v>6108</v>
      </c>
      <c r="H26" s="309">
        <v>6057</v>
      </c>
      <c r="I26" s="309">
        <v>6313</v>
      </c>
      <c r="J26" s="310">
        <v>5817</v>
      </c>
      <c r="K26" s="310">
        <v>5368</v>
      </c>
      <c r="L26" s="635">
        <v>5817</v>
      </c>
      <c r="M26" s="641">
        <v>7401</v>
      </c>
      <c r="N26" s="780">
        <v>7864</v>
      </c>
      <c r="O26" s="307" t="s">
        <v>1366</v>
      </c>
      <c r="P26" s="294">
        <f t="shared" si="0"/>
        <v>2.8536281734508782</v>
      </c>
      <c r="Q26" s="294">
        <f t="shared" si="1"/>
        <v>2.9354612016020742</v>
      </c>
      <c r="R26" s="294">
        <f t="shared" si="2"/>
        <v>2.8372263157894739</v>
      </c>
      <c r="S26" s="294">
        <f t="shared" si="3"/>
        <v>2.8707536842105261</v>
      </c>
      <c r="T26" s="294">
        <f t="shared" si="4"/>
        <v>2.2349526315789476</v>
      </c>
      <c r="U26" s="294">
        <f t="shared" si="5"/>
        <v>1.6499536842105265</v>
      </c>
      <c r="V26" s="294">
        <f t="shared" si="6"/>
        <v>2.2227063157894738</v>
      </c>
      <c r="W26" s="294">
        <f t="shared" si="7"/>
        <v>2.2748336842105266</v>
      </c>
      <c r="X26" s="766">
        <f t="shared" si="37"/>
        <v>1.6141894736842106</v>
      </c>
      <c r="Y26" s="766"/>
      <c r="Z26" s="563">
        <f t="shared" si="9"/>
        <v>6779.9999999999991</v>
      </c>
      <c r="AA26" s="563">
        <f t="shared" si="10"/>
        <v>6902.0399999999991</v>
      </c>
      <c r="AB26" s="563">
        <f t="shared" si="11"/>
        <v>7510.68</v>
      </c>
      <c r="AC26" s="563">
        <f t="shared" si="12"/>
        <v>8017.51</v>
      </c>
      <c r="AD26" s="563">
        <f t="shared" si="13"/>
        <v>8201.9699999999993</v>
      </c>
      <c r="AE26" s="563">
        <f t="shared" si="14"/>
        <v>8105.68</v>
      </c>
      <c r="AF26" s="563">
        <f t="shared" si="15"/>
        <v>8841.84</v>
      </c>
      <c r="AG26" s="777">
        <f t="shared" si="16"/>
        <v>0</v>
      </c>
      <c r="AH26" s="777">
        <f t="shared" si="17"/>
        <v>12739.68</v>
      </c>
      <c r="AI26" s="429"/>
      <c r="AJ26" s="774"/>
      <c r="AK26" s="772">
        <f t="shared" si="18"/>
        <v>9540</v>
      </c>
      <c r="AL26" s="772">
        <f t="shared" si="19"/>
        <v>12503.76</v>
      </c>
      <c r="AM26" s="775">
        <f t="shared" si="20"/>
        <v>-2963.76</v>
      </c>
    </row>
    <row r="27" spans="1:39">
      <c r="A27" s="2" t="s">
        <v>1291</v>
      </c>
      <c r="B27" s="3" t="s">
        <v>37</v>
      </c>
      <c r="C27" s="792" t="s">
        <v>343</v>
      </c>
      <c r="D27" s="764"/>
      <c r="E27" s="798" t="s">
        <v>1057</v>
      </c>
      <c r="F27" s="794">
        <v>3155</v>
      </c>
      <c r="G27" s="308">
        <v>5008</v>
      </c>
      <c r="H27" s="309">
        <v>5185</v>
      </c>
      <c r="I27" s="309">
        <v>1154</v>
      </c>
      <c r="J27" s="310">
        <v>1157</v>
      </c>
      <c r="K27" s="310">
        <v>1970</v>
      </c>
      <c r="L27" s="636">
        <v>9877</v>
      </c>
      <c r="M27" s="642">
        <v>15010</v>
      </c>
      <c r="N27" s="642">
        <v>13436</v>
      </c>
      <c r="O27" s="307" t="s">
        <v>1366</v>
      </c>
      <c r="P27" s="294">
        <f t="shared" si="0"/>
        <v>1.5005328145395869</v>
      </c>
      <c r="Q27" s="294">
        <f t="shared" si="1"/>
        <v>2.4068090533109343</v>
      </c>
      <c r="R27" s="294">
        <f t="shared" si="2"/>
        <v>2.4287631578947373</v>
      </c>
      <c r="S27" s="294">
        <f t="shared" si="3"/>
        <v>0.52476631578947375</v>
      </c>
      <c r="T27" s="294">
        <f t="shared" si="4"/>
        <v>0.44453157894736844</v>
      </c>
      <c r="U27" s="294">
        <f t="shared" si="5"/>
        <v>0.60551578947368423</v>
      </c>
      <c r="V27" s="294">
        <f t="shared" si="6"/>
        <v>3.7740536842105263</v>
      </c>
      <c r="W27" s="294">
        <f t="shared" si="7"/>
        <v>4.6136000000000008</v>
      </c>
      <c r="X27" s="766">
        <f t="shared" si="37"/>
        <v>2.7579157894736843</v>
      </c>
      <c r="Y27" s="766"/>
      <c r="Z27" s="563">
        <f t="shared" si="9"/>
        <v>3565.1499999999996</v>
      </c>
      <c r="AA27" s="563">
        <f t="shared" si="10"/>
        <v>5659.0399999999991</v>
      </c>
      <c r="AB27" s="563">
        <f t="shared" si="11"/>
        <v>6429.4</v>
      </c>
      <c r="AC27" s="563">
        <f t="shared" si="12"/>
        <v>1465.58</v>
      </c>
      <c r="AD27" s="563">
        <f t="shared" si="13"/>
        <v>1631.37</v>
      </c>
      <c r="AE27" s="563">
        <f t="shared" si="14"/>
        <v>2974.7</v>
      </c>
      <c r="AF27" s="563">
        <f t="shared" si="15"/>
        <v>15013.04</v>
      </c>
      <c r="AG27" s="777">
        <f t="shared" si="16"/>
        <v>0</v>
      </c>
      <c r="AH27" s="777">
        <f t="shared" si="17"/>
        <v>21766.32</v>
      </c>
      <c r="AI27" s="429"/>
      <c r="AJ27" s="774"/>
      <c r="AK27" s="772">
        <f t="shared" si="18"/>
        <v>5016.45</v>
      </c>
      <c r="AL27" s="772">
        <f t="shared" si="19"/>
        <v>21363.24</v>
      </c>
      <c r="AM27" s="775">
        <f t="shared" si="20"/>
        <v>-16346.79</v>
      </c>
    </row>
    <row r="28" spans="1:39">
      <c r="A28" s="2" t="s">
        <v>1292</v>
      </c>
      <c r="B28" s="3" t="s">
        <v>183</v>
      </c>
      <c r="C28" s="792">
        <v>6440</v>
      </c>
      <c r="D28" s="764"/>
      <c r="E28" s="798" t="s">
        <v>1057</v>
      </c>
      <c r="F28" s="794">
        <v>4912</v>
      </c>
      <c r="G28" s="308">
        <v>4937</v>
      </c>
      <c r="H28" s="309">
        <v>6097</v>
      </c>
      <c r="I28" s="309">
        <v>5497</v>
      </c>
      <c r="J28" s="310">
        <v>4885</v>
      </c>
      <c r="K28" s="310">
        <v>4178</v>
      </c>
      <c r="L28" s="636">
        <v>5023</v>
      </c>
      <c r="M28" s="642">
        <v>4348</v>
      </c>
      <c r="N28" s="642">
        <v>4391</v>
      </c>
      <c r="O28" s="307" t="s">
        <v>1366</v>
      </c>
      <c r="P28" s="294">
        <f t="shared" si="0"/>
        <v>2.3361702646651188</v>
      </c>
      <c r="Q28" s="294">
        <f t="shared" si="1"/>
        <v>2.3726869601030516</v>
      </c>
      <c r="R28" s="294">
        <f t="shared" si="2"/>
        <v>2.8559631578947369</v>
      </c>
      <c r="S28" s="294">
        <f t="shared" si="3"/>
        <v>2.4996884210526318</v>
      </c>
      <c r="T28" s="294">
        <f t="shared" si="4"/>
        <v>1.8768684210526316</v>
      </c>
      <c r="U28" s="294">
        <f t="shared" si="5"/>
        <v>1.2841852631578949</v>
      </c>
      <c r="V28" s="294">
        <f t="shared" si="6"/>
        <v>1.9193147368421051</v>
      </c>
      <c r="W28" s="294">
        <f t="shared" si="7"/>
        <v>1.3364378947368423</v>
      </c>
      <c r="X28" s="766">
        <f t="shared" si="37"/>
        <v>0.90131052631578956</v>
      </c>
      <c r="Y28" s="766"/>
      <c r="Z28" s="563">
        <f t="shared" si="9"/>
        <v>5550.5599999999995</v>
      </c>
      <c r="AA28" s="563">
        <f t="shared" si="10"/>
        <v>5578.8099999999995</v>
      </c>
      <c r="AB28" s="563">
        <f t="shared" si="11"/>
        <v>7560.28</v>
      </c>
      <c r="AC28" s="563">
        <f t="shared" si="12"/>
        <v>6981.1900000000005</v>
      </c>
      <c r="AD28" s="563">
        <f t="shared" si="13"/>
        <v>6887.8499999999995</v>
      </c>
      <c r="AE28" s="563">
        <f t="shared" si="14"/>
        <v>6308.78</v>
      </c>
      <c r="AF28" s="563">
        <f t="shared" si="15"/>
        <v>7634.96</v>
      </c>
      <c r="AG28" s="777">
        <f t="shared" si="16"/>
        <v>0</v>
      </c>
      <c r="AH28" s="777">
        <f t="shared" si="17"/>
        <v>7113.42</v>
      </c>
      <c r="AI28" s="429"/>
      <c r="AJ28" s="774"/>
      <c r="AK28" s="772">
        <f t="shared" si="18"/>
        <v>7810.0800000000008</v>
      </c>
      <c r="AL28" s="772">
        <f t="shared" si="19"/>
        <v>6981.6900000000005</v>
      </c>
      <c r="AM28" s="775">
        <f t="shared" si="20"/>
        <v>828.39000000000033</v>
      </c>
    </row>
    <row r="29" spans="1:39">
      <c r="A29" s="2" t="s">
        <v>2038</v>
      </c>
      <c r="B29" s="3" t="s">
        <v>2037</v>
      </c>
      <c r="C29" s="792"/>
      <c r="D29" s="764"/>
      <c r="E29" s="798" t="s">
        <v>1057</v>
      </c>
      <c r="F29" s="794">
        <v>7193</v>
      </c>
      <c r="G29" s="308">
        <v>7193</v>
      </c>
      <c r="H29" s="309">
        <v>4639</v>
      </c>
      <c r="I29" s="309">
        <v>8107</v>
      </c>
      <c r="J29" s="310">
        <v>8348</v>
      </c>
      <c r="K29" s="310">
        <v>9689</v>
      </c>
      <c r="L29" s="636">
        <v>7884</v>
      </c>
      <c r="M29" s="642">
        <v>8470</v>
      </c>
      <c r="N29" s="642">
        <v>6408</v>
      </c>
      <c r="O29" s="767" t="s">
        <v>1366</v>
      </c>
      <c r="P29" s="294">
        <f t="shared" si="0"/>
        <v>3.4210245752720279</v>
      </c>
      <c r="Q29" s="294">
        <f t="shared" si="1"/>
        <v>3.4569044569619711</v>
      </c>
      <c r="R29" s="294">
        <f t="shared" si="2"/>
        <v>2.1730052631578949</v>
      </c>
      <c r="S29" s="294">
        <f t="shared" si="3"/>
        <v>3.6865515789473684</v>
      </c>
      <c r="T29" s="294">
        <f t="shared" si="4"/>
        <v>3.207389473684211</v>
      </c>
      <c r="U29" s="294">
        <f t="shared" si="5"/>
        <v>2.978092631578948</v>
      </c>
      <c r="V29" s="294">
        <f t="shared" si="6"/>
        <v>3.0125178947368423</v>
      </c>
      <c r="W29" s="294">
        <f t="shared" si="7"/>
        <v>2.6034105263157898</v>
      </c>
      <c r="X29" s="766">
        <f t="shared" si="37"/>
        <v>1.3153263157894737</v>
      </c>
      <c r="Y29" s="766"/>
      <c r="Z29" s="563">
        <f t="shared" si="9"/>
        <v>8128.0899999999992</v>
      </c>
      <c r="AA29" s="563">
        <f t="shared" si="10"/>
        <v>8128.0899999999992</v>
      </c>
      <c r="AB29" s="563">
        <f t="shared" si="11"/>
        <v>5752.36</v>
      </c>
      <c r="AC29" s="563">
        <f t="shared" si="12"/>
        <v>10295.89</v>
      </c>
      <c r="AD29" s="563">
        <f t="shared" si="13"/>
        <v>11770.679999999998</v>
      </c>
      <c r="AE29" s="563">
        <f t="shared" si="14"/>
        <v>14630.39</v>
      </c>
      <c r="AF29" s="563">
        <f t="shared" si="15"/>
        <v>11983.68</v>
      </c>
      <c r="AG29" s="777">
        <f t="shared" si="16"/>
        <v>0</v>
      </c>
      <c r="AH29" s="777">
        <f t="shared" si="17"/>
        <v>10380.960000000001</v>
      </c>
      <c r="AI29" s="429"/>
      <c r="AJ29" s="774"/>
      <c r="AK29" s="772">
        <f t="shared" si="18"/>
        <v>11436.87</v>
      </c>
      <c r="AL29" s="772">
        <f t="shared" si="19"/>
        <v>10188.720000000001</v>
      </c>
      <c r="AM29" s="775">
        <f t="shared" si="20"/>
        <v>1248.1499999999996</v>
      </c>
    </row>
    <row r="30" spans="1:39">
      <c r="A30" s="2" t="s">
        <v>160</v>
      </c>
      <c r="B30" s="3" t="s">
        <v>161</v>
      </c>
      <c r="C30" s="792">
        <v>6430</v>
      </c>
      <c r="D30" s="764"/>
      <c r="E30" s="798" t="s">
        <v>1057</v>
      </c>
      <c r="F30" s="794">
        <v>17565</v>
      </c>
      <c r="G30" s="308">
        <v>34604</v>
      </c>
      <c r="H30" s="309">
        <v>18173</v>
      </c>
      <c r="I30" s="309">
        <v>18423</v>
      </c>
      <c r="J30" s="310">
        <v>14612</v>
      </c>
      <c r="K30" s="310">
        <v>13815</v>
      </c>
      <c r="L30" s="636">
        <v>15267</v>
      </c>
      <c r="M30" s="642">
        <v>14646</v>
      </c>
      <c r="N30" s="642">
        <v>16278</v>
      </c>
      <c r="O30" s="307" t="s">
        <v>1366</v>
      </c>
      <c r="P30" s="294">
        <f t="shared" si="0"/>
        <v>8.3539964777774465</v>
      </c>
      <c r="Q30" s="294">
        <f t="shared" si="1"/>
        <v>16.63043539951509</v>
      </c>
      <c r="R30" s="294">
        <f t="shared" si="2"/>
        <v>8.5126157894736849</v>
      </c>
      <c r="S30" s="294">
        <f t="shared" si="3"/>
        <v>8.3776168421052635</v>
      </c>
      <c r="T30" s="294">
        <f t="shared" si="4"/>
        <v>5.6140842105263156</v>
      </c>
      <c r="U30" s="294">
        <f t="shared" si="5"/>
        <v>4.2462947368421062</v>
      </c>
      <c r="V30" s="294">
        <f t="shared" si="6"/>
        <v>5.8336010526315789</v>
      </c>
      <c r="W30" s="294">
        <f t="shared" si="7"/>
        <v>4.5017178947368421</v>
      </c>
      <c r="X30" s="766">
        <f t="shared" si="37"/>
        <v>3.3412736842105262</v>
      </c>
      <c r="Y30" s="766"/>
      <c r="Z30" s="563">
        <f t="shared" si="9"/>
        <v>19848.449999999997</v>
      </c>
      <c r="AA30" s="563">
        <f t="shared" si="10"/>
        <v>39102.519999999997</v>
      </c>
      <c r="AB30" s="563">
        <f t="shared" si="11"/>
        <v>22534.52</v>
      </c>
      <c r="AC30" s="563">
        <f t="shared" si="12"/>
        <v>23397.21</v>
      </c>
      <c r="AD30" s="563">
        <f t="shared" si="13"/>
        <v>20602.919999999998</v>
      </c>
      <c r="AE30" s="563">
        <f t="shared" si="14"/>
        <v>20860.650000000001</v>
      </c>
      <c r="AF30" s="563">
        <f t="shared" si="15"/>
        <v>23205.84</v>
      </c>
      <c r="AG30" s="777">
        <f t="shared" si="16"/>
        <v>0</v>
      </c>
      <c r="AH30" s="777">
        <f t="shared" si="17"/>
        <v>26370.36</v>
      </c>
      <c r="AI30" s="429"/>
      <c r="AJ30" s="774"/>
      <c r="AK30" s="772">
        <f t="shared" si="18"/>
        <v>27928.350000000002</v>
      </c>
      <c r="AL30" s="772">
        <f t="shared" si="19"/>
        <v>25882.02</v>
      </c>
      <c r="AM30" s="775">
        <f t="shared" si="20"/>
        <v>2046.3300000000017</v>
      </c>
    </row>
    <row r="31" spans="1:39">
      <c r="A31" s="2" t="s">
        <v>134</v>
      </c>
      <c r="B31" s="3" t="s">
        <v>135</v>
      </c>
      <c r="C31" s="792">
        <v>6300</v>
      </c>
      <c r="D31" s="764"/>
      <c r="E31" s="798" t="s">
        <v>1057</v>
      </c>
      <c r="F31" s="794">
        <v>271036</v>
      </c>
      <c r="G31" s="308">
        <v>262410</v>
      </c>
      <c r="H31" s="309">
        <v>249163</v>
      </c>
      <c r="I31" s="309">
        <v>248684</v>
      </c>
      <c r="J31" s="310">
        <v>262446</v>
      </c>
      <c r="K31" s="310">
        <v>246869</v>
      </c>
      <c r="L31" s="635">
        <v>233814</v>
      </c>
      <c r="M31" s="641">
        <v>236230</v>
      </c>
      <c r="N31" s="780">
        <v>244397</v>
      </c>
      <c r="O31" s="307" t="s">
        <v>1366</v>
      </c>
      <c r="P31" s="294">
        <f t="shared" si="0"/>
        <v>128.90599426990536</v>
      </c>
      <c r="Q31" s="294">
        <f t="shared" si="1"/>
        <v>126.11237293916179</v>
      </c>
      <c r="R31" s="294">
        <f t="shared" si="2"/>
        <v>116.71319473684211</v>
      </c>
      <c r="S31" s="294">
        <f t="shared" si="3"/>
        <v>113.08577684210528</v>
      </c>
      <c r="T31" s="294">
        <f t="shared" si="4"/>
        <v>100.83451578947368</v>
      </c>
      <c r="U31" s="294">
        <f t="shared" si="5"/>
        <v>75.87973473684211</v>
      </c>
      <c r="V31" s="294">
        <f t="shared" si="6"/>
        <v>89.341560000000001</v>
      </c>
      <c r="W31" s="294">
        <f t="shared" si="7"/>
        <v>72.609642105263177</v>
      </c>
      <c r="X31" s="766">
        <f t="shared" si="37"/>
        <v>50.165700000000001</v>
      </c>
      <c r="Y31" s="766"/>
      <c r="Z31" s="563">
        <f t="shared" si="9"/>
        <v>306270.68</v>
      </c>
      <c r="AA31" s="563">
        <f t="shared" si="10"/>
        <v>296523.3</v>
      </c>
      <c r="AB31" s="563">
        <f t="shared" si="11"/>
        <v>308962.12</v>
      </c>
      <c r="AC31" s="563">
        <f t="shared" si="12"/>
        <v>315828.68</v>
      </c>
      <c r="AD31" s="563">
        <f t="shared" si="13"/>
        <v>370048.86</v>
      </c>
      <c r="AE31" s="563">
        <f t="shared" si="14"/>
        <v>372772.19</v>
      </c>
      <c r="AF31" s="563">
        <f t="shared" si="15"/>
        <v>355397.28</v>
      </c>
      <c r="AG31" s="777">
        <f t="shared" si="16"/>
        <v>0</v>
      </c>
      <c r="AH31" s="777">
        <f t="shared" si="17"/>
        <v>395923.14</v>
      </c>
      <c r="AI31" s="429"/>
      <c r="AJ31" s="774"/>
      <c r="AK31" s="772">
        <f t="shared" si="18"/>
        <v>430947.24000000005</v>
      </c>
      <c r="AL31" s="772">
        <f t="shared" si="19"/>
        <v>388591.23000000004</v>
      </c>
      <c r="AM31" s="775">
        <f t="shared" si="20"/>
        <v>42356.010000000009</v>
      </c>
    </row>
    <row r="32" spans="1:39">
      <c r="A32" s="2" t="s">
        <v>140</v>
      </c>
      <c r="B32" s="3" t="s">
        <v>74</v>
      </c>
      <c r="C32" s="792">
        <v>6400</v>
      </c>
      <c r="D32" s="764"/>
      <c r="E32" s="798" t="s">
        <v>1057</v>
      </c>
      <c r="F32" s="794">
        <v>313960</v>
      </c>
      <c r="G32" s="308">
        <v>309430</v>
      </c>
      <c r="H32" s="309">
        <v>298034</v>
      </c>
      <c r="I32" s="309">
        <v>296811</v>
      </c>
      <c r="J32" s="310">
        <v>291235.8</v>
      </c>
      <c r="K32" s="310">
        <v>296280</v>
      </c>
      <c r="L32" s="635">
        <v>308956</v>
      </c>
      <c r="M32" s="641">
        <v>323068</v>
      </c>
      <c r="N32" s="780">
        <v>260616</v>
      </c>
      <c r="O32" s="307" t="s">
        <v>1366</v>
      </c>
      <c r="P32" s="294">
        <f t="shared" si="0"/>
        <v>149.32085022277295</v>
      </c>
      <c r="Q32" s="294">
        <f t="shared" si="1"/>
        <v>148.70984931429763</v>
      </c>
      <c r="R32" s="294">
        <f t="shared" si="2"/>
        <v>139.6054</v>
      </c>
      <c r="S32" s="294">
        <f t="shared" si="3"/>
        <v>134.97089684210528</v>
      </c>
      <c r="T32" s="294">
        <f t="shared" si="4"/>
        <v>111.89586</v>
      </c>
      <c r="U32" s="294">
        <f t="shared" si="5"/>
        <v>91.067115789473704</v>
      </c>
      <c r="V32" s="294">
        <f t="shared" si="6"/>
        <v>118.05371368421052</v>
      </c>
      <c r="W32" s="294">
        <f t="shared" si="7"/>
        <v>99.300901052631588</v>
      </c>
      <c r="X32" s="766">
        <f t="shared" si="37"/>
        <v>53.494863157894741</v>
      </c>
      <c r="Y32" s="766"/>
      <c r="Z32" s="563">
        <f t="shared" si="9"/>
        <v>354774.8</v>
      </c>
      <c r="AA32" s="563">
        <f t="shared" si="10"/>
        <v>349655.89999999997</v>
      </c>
      <c r="AB32" s="563">
        <f t="shared" si="11"/>
        <v>369562.16</v>
      </c>
      <c r="AC32" s="563">
        <f t="shared" si="12"/>
        <v>376949.97000000003</v>
      </c>
      <c r="AD32" s="563">
        <f t="shared" si="13"/>
        <v>410642.47799999994</v>
      </c>
      <c r="AE32" s="563">
        <f t="shared" si="14"/>
        <v>447382.8</v>
      </c>
      <c r="AF32" s="563">
        <f t="shared" si="15"/>
        <v>469613.12</v>
      </c>
      <c r="AG32" s="777">
        <f t="shared" si="16"/>
        <v>0</v>
      </c>
      <c r="AH32" s="777">
        <f t="shared" si="17"/>
        <v>422197.92000000004</v>
      </c>
      <c r="AI32" s="429"/>
      <c r="AJ32" s="774"/>
      <c r="AK32" s="772">
        <f t="shared" si="18"/>
        <v>499196.4</v>
      </c>
      <c r="AL32" s="772">
        <f t="shared" si="19"/>
        <v>414379.44</v>
      </c>
      <c r="AM32" s="775">
        <f t="shared" si="20"/>
        <v>84816.960000000021</v>
      </c>
    </row>
    <row r="33" spans="1:39">
      <c r="A33" s="2" t="s">
        <v>1293</v>
      </c>
      <c r="B33" s="3" t="s">
        <v>1063</v>
      </c>
      <c r="C33" s="792">
        <v>6400</v>
      </c>
      <c r="D33" s="764"/>
      <c r="E33" s="798" t="s">
        <v>1057</v>
      </c>
      <c r="F33" s="794">
        <v>12457</v>
      </c>
      <c r="G33" s="308">
        <v>11996</v>
      </c>
      <c r="H33" s="309">
        <v>10846</v>
      </c>
      <c r="I33" s="309">
        <v>14557</v>
      </c>
      <c r="J33" s="310">
        <v>11137</v>
      </c>
      <c r="K33" s="310">
        <v>8053</v>
      </c>
      <c r="L33" s="636">
        <v>8775</v>
      </c>
      <c r="M33" s="642">
        <v>11079</v>
      </c>
      <c r="N33" s="642">
        <v>10702</v>
      </c>
      <c r="O33" s="307" t="s">
        <v>1366</v>
      </c>
      <c r="P33" s="294">
        <f t="shared" si="0"/>
        <v>5.9246076927795981</v>
      </c>
      <c r="Q33" s="294">
        <f t="shared" si="1"/>
        <v>5.7651919735459201</v>
      </c>
      <c r="R33" s="294">
        <f t="shared" si="2"/>
        <v>5.0804947368421054</v>
      </c>
      <c r="S33" s="294">
        <f t="shared" si="3"/>
        <v>6.6196042105263162</v>
      </c>
      <c r="T33" s="294">
        <f t="shared" si="4"/>
        <v>4.2789526315789477</v>
      </c>
      <c r="U33" s="294">
        <f t="shared" si="5"/>
        <v>2.4752378947368423</v>
      </c>
      <c r="V33" s="294">
        <f t="shared" si="6"/>
        <v>3.3529736842105264</v>
      </c>
      <c r="W33" s="294">
        <f t="shared" si="7"/>
        <v>3.4053347368421054</v>
      </c>
      <c r="X33" s="766">
        <f t="shared" ref="X33:X42" si="38">N33*X$3/1000000</f>
        <v>2.1967263157894736</v>
      </c>
      <c r="Y33" s="766"/>
      <c r="Z33" s="563">
        <f t="shared" si="9"/>
        <v>14076.409999999998</v>
      </c>
      <c r="AA33" s="563">
        <f t="shared" si="10"/>
        <v>13555.48</v>
      </c>
      <c r="AB33" s="563">
        <f t="shared" si="11"/>
        <v>13449.039999999999</v>
      </c>
      <c r="AC33" s="563">
        <f t="shared" si="12"/>
        <v>18487.39</v>
      </c>
      <c r="AD33" s="563">
        <f t="shared" si="13"/>
        <v>15703.169999999998</v>
      </c>
      <c r="AE33" s="563">
        <f t="shared" si="14"/>
        <v>12160.03</v>
      </c>
      <c r="AF33" s="563">
        <f t="shared" si="15"/>
        <v>13338</v>
      </c>
      <c r="AG33" s="777">
        <f t="shared" si="16"/>
        <v>0</v>
      </c>
      <c r="AH33" s="777">
        <f t="shared" si="17"/>
        <v>17337.240000000002</v>
      </c>
      <c r="AI33" s="429"/>
      <c r="AJ33" s="774"/>
      <c r="AK33" s="772">
        <f t="shared" si="18"/>
        <v>19806.63</v>
      </c>
      <c r="AL33" s="772">
        <f t="shared" si="19"/>
        <v>17016.18</v>
      </c>
      <c r="AM33" s="775">
        <f t="shared" si="20"/>
        <v>2790.4500000000007</v>
      </c>
    </row>
    <row r="34" spans="1:39">
      <c r="A34" s="2" t="s">
        <v>295</v>
      </c>
      <c r="B34" s="3" t="s">
        <v>42</v>
      </c>
      <c r="C34" s="792">
        <v>6320</v>
      </c>
      <c r="D34" s="764"/>
      <c r="E34" s="798" t="s">
        <v>1057</v>
      </c>
      <c r="F34" s="794">
        <v>20220</v>
      </c>
      <c r="G34" s="308">
        <v>27062</v>
      </c>
      <c r="H34" s="309">
        <v>27159</v>
      </c>
      <c r="I34" s="309">
        <v>36120</v>
      </c>
      <c r="J34" s="310">
        <v>25993</v>
      </c>
      <c r="K34" s="310">
        <v>32634</v>
      </c>
      <c r="L34" s="635">
        <v>33047</v>
      </c>
      <c r="M34" s="641">
        <v>25089</v>
      </c>
      <c r="N34" s="780">
        <v>25662</v>
      </c>
      <c r="O34" s="307" t="s">
        <v>1366</v>
      </c>
      <c r="P34" s="294">
        <f t="shared" si="0"/>
        <v>9.616726944529459</v>
      </c>
      <c r="Q34" s="294">
        <f t="shared" si="1"/>
        <v>13.005804033686204</v>
      </c>
      <c r="R34" s="294">
        <f t="shared" si="2"/>
        <v>12.721847368421054</v>
      </c>
      <c r="S34" s="294">
        <f t="shared" si="3"/>
        <v>16.425094736842105</v>
      </c>
      <c r="T34" s="294">
        <f t="shared" si="4"/>
        <v>9.9867842105263147</v>
      </c>
      <c r="U34" s="294">
        <f t="shared" si="5"/>
        <v>10.030661052631579</v>
      </c>
      <c r="V34" s="294">
        <f t="shared" si="6"/>
        <v>12.627432631578948</v>
      </c>
      <c r="W34" s="294">
        <f t="shared" si="7"/>
        <v>7.7115663157894749</v>
      </c>
      <c r="X34" s="766">
        <f t="shared" si="38"/>
        <v>5.2674631578947375</v>
      </c>
      <c r="Y34" s="766"/>
      <c r="Z34" s="563">
        <f t="shared" si="9"/>
        <v>22848.6</v>
      </c>
      <c r="AA34" s="563">
        <f t="shared" si="10"/>
        <v>30580.059999999998</v>
      </c>
      <c r="AB34" s="563">
        <f t="shared" si="11"/>
        <v>33677.159999999996</v>
      </c>
      <c r="AC34" s="563">
        <f t="shared" si="12"/>
        <v>45872.4</v>
      </c>
      <c r="AD34" s="563">
        <f t="shared" si="13"/>
        <v>36650.129999999997</v>
      </c>
      <c r="AE34" s="563">
        <f t="shared" si="14"/>
        <v>49277.340000000004</v>
      </c>
      <c r="AF34" s="563">
        <f t="shared" si="15"/>
        <v>50231.44</v>
      </c>
      <c r="AG34" s="777">
        <f t="shared" si="16"/>
        <v>0</v>
      </c>
      <c r="AH34" s="777">
        <f t="shared" si="17"/>
        <v>41572.44</v>
      </c>
      <c r="AI34" s="429"/>
      <c r="AJ34" s="774"/>
      <c r="AK34" s="772">
        <f t="shared" si="18"/>
        <v>32149.800000000003</v>
      </c>
      <c r="AL34" s="772">
        <f t="shared" si="19"/>
        <v>40802.58</v>
      </c>
      <c r="AM34" s="775">
        <f t="shared" si="20"/>
        <v>-8652.7799999999988</v>
      </c>
    </row>
    <row r="35" spans="1:39">
      <c r="A35" s="2" t="s">
        <v>93</v>
      </c>
      <c r="B35" s="3" t="s">
        <v>227</v>
      </c>
      <c r="C35" s="792">
        <v>6300</v>
      </c>
      <c r="D35" s="764"/>
      <c r="E35" s="798" t="s">
        <v>1057</v>
      </c>
      <c r="F35" s="794">
        <v>217460</v>
      </c>
      <c r="G35" s="308">
        <v>180137</v>
      </c>
      <c r="H35" s="309">
        <v>162328</v>
      </c>
      <c r="I35" s="309">
        <v>169660</v>
      </c>
      <c r="J35" s="310">
        <v>148975.79999999999</v>
      </c>
      <c r="K35" s="310">
        <v>139386</v>
      </c>
      <c r="L35" s="635">
        <v>133399</v>
      </c>
      <c r="M35" s="643">
        <v>144402</v>
      </c>
      <c r="N35" s="643">
        <v>141954</v>
      </c>
      <c r="O35" s="307" t="s">
        <v>1366</v>
      </c>
      <c r="P35" s="294">
        <f t="shared" si="0"/>
        <v>103.42499709977133</v>
      </c>
      <c r="Q35" s="294">
        <f t="shared" si="1"/>
        <v>86.572556397019127</v>
      </c>
      <c r="R35" s="294">
        <f t="shared" si="2"/>
        <v>76.037852631578957</v>
      </c>
      <c r="S35" s="294">
        <f t="shared" si="3"/>
        <v>77.15065263157895</v>
      </c>
      <c r="T35" s="294">
        <f t="shared" si="4"/>
        <v>57.238070526315788</v>
      </c>
      <c r="U35" s="294">
        <f t="shared" si="5"/>
        <v>42.842854736842114</v>
      </c>
      <c r="V35" s="294">
        <f t="shared" si="6"/>
        <v>50.972459999999998</v>
      </c>
      <c r="W35" s="294">
        <f t="shared" si="7"/>
        <v>44.38461473684211</v>
      </c>
      <c r="X35" s="766">
        <f t="shared" si="38"/>
        <v>29.137926315789475</v>
      </c>
      <c r="Y35" s="766"/>
      <c r="Z35" s="563">
        <f t="shared" si="9"/>
        <v>245729.8</v>
      </c>
      <c r="AA35" s="563">
        <f t="shared" si="10"/>
        <v>203554.80999999997</v>
      </c>
      <c r="AB35" s="563">
        <f t="shared" si="11"/>
        <v>201286.72</v>
      </c>
      <c r="AC35" s="563">
        <f t="shared" si="12"/>
        <v>215468.2</v>
      </c>
      <c r="AD35" s="563">
        <f t="shared" si="13"/>
        <v>210055.87799999997</v>
      </c>
      <c r="AE35" s="563">
        <f t="shared" si="14"/>
        <v>210472.86000000002</v>
      </c>
      <c r="AF35" s="563">
        <f t="shared" si="15"/>
        <v>202766.48</v>
      </c>
      <c r="AG35" s="777">
        <f t="shared" si="16"/>
        <v>0</v>
      </c>
      <c r="AH35" s="777">
        <f t="shared" si="17"/>
        <v>229965.48</v>
      </c>
      <c r="AI35" s="429"/>
      <c r="AJ35" s="774"/>
      <c r="AK35" s="772">
        <f t="shared" si="18"/>
        <v>345761.4</v>
      </c>
      <c r="AL35" s="772">
        <f t="shared" si="19"/>
        <v>225706.86000000002</v>
      </c>
      <c r="AM35" s="775">
        <f t="shared" si="20"/>
        <v>120054.54000000001</v>
      </c>
    </row>
    <row r="36" spans="1:39">
      <c r="A36" s="2" t="s">
        <v>247</v>
      </c>
      <c r="B36" s="3" t="s">
        <v>248</v>
      </c>
      <c r="C36" s="792">
        <v>6310</v>
      </c>
      <c r="D36" s="764"/>
      <c r="E36" s="798" t="s">
        <v>1057</v>
      </c>
      <c r="F36" s="794">
        <v>13178</v>
      </c>
      <c r="G36" s="308">
        <v>12388</v>
      </c>
      <c r="H36" s="309">
        <v>10372</v>
      </c>
      <c r="I36" s="309">
        <v>10032</v>
      </c>
      <c r="J36" s="310">
        <v>12555</v>
      </c>
      <c r="K36" s="310">
        <v>20159</v>
      </c>
      <c r="L36" s="635">
        <v>21228</v>
      </c>
      <c r="M36" s="310">
        <v>20864</v>
      </c>
      <c r="N36" s="770">
        <v>21394</v>
      </c>
      <c r="O36" s="307" t="s">
        <v>1366</v>
      </c>
      <c r="P36" s="294">
        <f t="shared" si="0"/>
        <v>6.267518678289278</v>
      </c>
      <c r="Q36" s="294">
        <f t="shared" si="1"/>
        <v>5.9535843754823992</v>
      </c>
      <c r="R36" s="294">
        <f t="shared" si="2"/>
        <v>4.8584631578947368</v>
      </c>
      <c r="S36" s="294">
        <f t="shared" si="3"/>
        <v>4.5619199999999998</v>
      </c>
      <c r="T36" s="294">
        <f t="shared" si="4"/>
        <v>4.8237631578947369</v>
      </c>
      <c r="U36" s="294">
        <f t="shared" si="5"/>
        <v>6.1962400000000013</v>
      </c>
      <c r="V36" s="294">
        <f t="shared" si="6"/>
        <v>8.1113305263157898</v>
      </c>
      <c r="W36" s="294">
        <f t="shared" si="7"/>
        <v>6.4129347368421064</v>
      </c>
      <c r="X36" s="766">
        <f t="shared" si="38"/>
        <v>4.3914</v>
      </c>
      <c r="Y36" s="766"/>
      <c r="Z36" s="563">
        <f t="shared" si="9"/>
        <v>14891.14</v>
      </c>
      <c r="AA36" s="563">
        <f t="shared" si="10"/>
        <v>13998.439999999999</v>
      </c>
      <c r="AB36" s="563">
        <f t="shared" si="11"/>
        <v>12861.28</v>
      </c>
      <c r="AC36" s="563">
        <f t="shared" si="12"/>
        <v>12740.64</v>
      </c>
      <c r="AD36" s="563">
        <f t="shared" si="13"/>
        <v>17702.55</v>
      </c>
      <c r="AE36" s="563">
        <f t="shared" si="14"/>
        <v>30440.09</v>
      </c>
      <c r="AF36" s="563">
        <f t="shared" si="15"/>
        <v>32266.560000000001</v>
      </c>
      <c r="AG36" s="777">
        <f t="shared" si="16"/>
        <v>0</v>
      </c>
      <c r="AH36" s="777">
        <f t="shared" si="17"/>
        <v>34658.28</v>
      </c>
      <c r="AI36" s="429"/>
      <c r="AJ36" s="774"/>
      <c r="AK36" s="772">
        <f t="shared" si="18"/>
        <v>20953.02</v>
      </c>
      <c r="AL36" s="772">
        <f t="shared" si="19"/>
        <v>34016.46</v>
      </c>
      <c r="AM36" s="775">
        <f t="shared" si="20"/>
        <v>-13063.439999999999</v>
      </c>
    </row>
    <row r="37" spans="1:39">
      <c r="A37" s="2" t="s">
        <v>1295</v>
      </c>
      <c r="B37" s="3" t="s">
        <v>41</v>
      </c>
      <c r="C37" s="792">
        <v>6400</v>
      </c>
      <c r="D37" s="764"/>
      <c r="E37" s="798" t="s">
        <v>1057</v>
      </c>
      <c r="F37" s="794">
        <v>14051</v>
      </c>
      <c r="G37" s="308">
        <v>11165</v>
      </c>
      <c r="H37" s="309">
        <v>10608</v>
      </c>
      <c r="I37" s="309">
        <v>9521</v>
      </c>
      <c r="J37" s="310">
        <v>10452</v>
      </c>
      <c r="K37" s="310">
        <v>10935</v>
      </c>
      <c r="L37" s="635">
        <v>12419</v>
      </c>
      <c r="M37" s="643">
        <v>26456</v>
      </c>
      <c r="N37" s="643">
        <v>26397</v>
      </c>
      <c r="O37" s="307" t="s">
        <v>1366</v>
      </c>
      <c r="P37" s="294">
        <f t="shared" si="0"/>
        <v>6.6827215775263813</v>
      </c>
      <c r="Q37" s="294">
        <f t="shared" si="1"/>
        <v>5.3658193051550684</v>
      </c>
      <c r="R37" s="294">
        <f t="shared" si="2"/>
        <v>4.96901052631579</v>
      </c>
      <c r="S37" s="294">
        <f t="shared" si="3"/>
        <v>4.3295494736842102</v>
      </c>
      <c r="T37" s="294">
        <f t="shared" si="4"/>
        <v>4.0157684210526314</v>
      </c>
      <c r="U37" s="294">
        <f t="shared" si="5"/>
        <v>3.3610736842105267</v>
      </c>
      <c r="V37" s="294">
        <f t="shared" si="6"/>
        <v>4.7453652631578951</v>
      </c>
      <c r="W37" s="294">
        <f t="shared" si="7"/>
        <v>8.1317389473684223</v>
      </c>
      <c r="X37" s="766">
        <f t="shared" si="38"/>
        <v>5.4183315789473694</v>
      </c>
      <c r="Y37" s="766"/>
      <c r="Z37" s="563">
        <f t="shared" si="9"/>
        <v>15877.63</v>
      </c>
      <c r="AA37" s="563">
        <f t="shared" si="10"/>
        <v>12616.449999999999</v>
      </c>
      <c r="AB37" s="563">
        <f t="shared" si="11"/>
        <v>13153.92</v>
      </c>
      <c r="AC37" s="563">
        <f t="shared" si="12"/>
        <v>12091.67</v>
      </c>
      <c r="AD37" s="563">
        <f t="shared" si="13"/>
        <v>14737.32</v>
      </c>
      <c r="AE37" s="563">
        <f t="shared" si="14"/>
        <v>16511.849999999999</v>
      </c>
      <c r="AF37" s="563">
        <f t="shared" si="15"/>
        <v>18876.88</v>
      </c>
      <c r="AG37" s="777">
        <f t="shared" si="16"/>
        <v>0</v>
      </c>
      <c r="AH37" s="777">
        <f t="shared" si="17"/>
        <v>42763.14</v>
      </c>
      <c r="AI37" s="429"/>
      <c r="AJ37" s="774"/>
      <c r="AK37" s="772">
        <f t="shared" si="18"/>
        <v>22341.09</v>
      </c>
      <c r="AL37" s="772">
        <f t="shared" si="19"/>
        <v>41971.23</v>
      </c>
      <c r="AM37" s="775">
        <f t="shared" si="20"/>
        <v>-19630.140000000003</v>
      </c>
    </row>
    <row r="38" spans="1:39">
      <c r="A38" s="2" t="s">
        <v>325</v>
      </c>
      <c r="B38" s="3" t="s">
        <v>32</v>
      </c>
      <c r="C38" s="792">
        <v>6400</v>
      </c>
      <c r="D38" s="764"/>
      <c r="E38" s="798" t="s">
        <v>1057</v>
      </c>
      <c r="F38" s="794">
        <v>12106</v>
      </c>
      <c r="G38" s="308">
        <v>10261</v>
      </c>
      <c r="H38" s="309">
        <v>9882</v>
      </c>
      <c r="I38" s="309">
        <v>10190</v>
      </c>
      <c r="J38" s="310">
        <v>10134</v>
      </c>
      <c r="K38" s="310">
        <v>9863</v>
      </c>
      <c r="L38" s="636">
        <v>10655</v>
      </c>
      <c r="M38" s="310">
        <v>11587</v>
      </c>
      <c r="N38" s="770">
        <v>10778</v>
      </c>
      <c r="O38" s="307" t="s">
        <v>1366</v>
      </c>
      <c r="P38" s="294">
        <f t="shared" si="0"/>
        <v>5.7576704446327218</v>
      </c>
      <c r="Q38" s="294">
        <f t="shared" si="1"/>
        <v>4.9313633578321685</v>
      </c>
      <c r="R38" s="294">
        <f t="shared" si="2"/>
        <v>4.6289368421052632</v>
      </c>
      <c r="S38" s="294">
        <f t="shared" si="3"/>
        <v>4.6337684210526318</v>
      </c>
      <c r="T38" s="294">
        <f t="shared" si="4"/>
        <v>3.8935894736842109</v>
      </c>
      <c r="U38" s="294">
        <f t="shared" si="5"/>
        <v>3.0315747368421055</v>
      </c>
      <c r="V38" s="294">
        <f t="shared" si="6"/>
        <v>4.071331578947369</v>
      </c>
      <c r="W38" s="294">
        <f t="shared" si="7"/>
        <v>3.5614778947368428</v>
      </c>
      <c r="X38" s="766">
        <f t="shared" si="38"/>
        <v>2.2123263157894737</v>
      </c>
      <c r="Y38" s="766"/>
      <c r="Z38" s="563">
        <f t="shared" si="9"/>
        <v>13679.779999999999</v>
      </c>
      <c r="AA38" s="563">
        <f t="shared" si="10"/>
        <v>11594.929999999998</v>
      </c>
      <c r="AB38" s="563">
        <f t="shared" si="11"/>
        <v>12253.68</v>
      </c>
      <c r="AC38" s="563">
        <f t="shared" si="12"/>
        <v>12941.3</v>
      </c>
      <c r="AD38" s="563">
        <f t="shared" si="13"/>
        <v>14288.939999999999</v>
      </c>
      <c r="AE38" s="563">
        <f t="shared" si="14"/>
        <v>14893.13</v>
      </c>
      <c r="AF38" s="563">
        <f t="shared" si="15"/>
        <v>16195.6</v>
      </c>
      <c r="AG38" s="777">
        <f t="shared" si="16"/>
        <v>0</v>
      </c>
      <c r="AH38" s="777">
        <f t="shared" si="17"/>
        <v>17460.36</v>
      </c>
      <c r="AI38" s="429"/>
      <c r="AJ38" s="774"/>
      <c r="AK38" s="772">
        <f t="shared" si="18"/>
        <v>19248.54</v>
      </c>
      <c r="AL38" s="772">
        <f t="shared" si="19"/>
        <v>17137.02</v>
      </c>
      <c r="AM38" s="775">
        <f t="shared" si="20"/>
        <v>2111.5200000000004</v>
      </c>
    </row>
    <row r="39" spans="1:39">
      <c r="A39" s="2" t="s">
        <v>1296</v>
      </c>
      <c r="B39" s="3" t="s">
        <v>1297</v>
      </c>
      <c r="C39" s="792">
        <v>6300</v>
      </c>
      <c r="D39" s="764"/>
      <c r="E39" s="798" t="s">
        <v>1057</v>
      </c>
      <c r="F39" s="794">
        <v>17683</v>
      </c>
      <c r="G39" s="308">
        <v>21966</v>
      </c>
      <c r="H39" s="309">
        <v>17442</v>
      </c>
      <c r="I39" s="309">
        <v>17680</v>
      </c>
      <c r="J39" s="310">
        <v>18213</v>
      </c>
      <c r="K39" s="310">
        <v>19147</v>
      </c>
      <c r="L39" s="635">
        <v>18850</v>
      </c>
      <c r="M39" s="641">
        <v>19244</v>
      </c>
      <c r="N39" s="780">
        <v>18711</v>
      </c>
      <c r="O39" s="307" t="s">
        <v>1366</v>
      </c>
      <c r="P39" s="294">
        <f t="shared" si="0"/>
        <v>8.4101178318553131</v>
      </c>
      <c r="Q39" s="294">
        <f t="shared" si="1"/>
        <v>10.556702808511979</v>
      </c>
      <c r="R39" s="294">
        <f t="shared" si="2"/>
        <v>8.1701999999999995</v>
      </c>
      <c r="S39" s="294">
        <f t="shared" si="3"/>
        <v>8.0397473684210521</v>
      </c>
      <c r="T39" s="294">
        <f t="shared" si="4"/>
        <v>6.997626315789474</v>
      </c>
      <c r="U39" s="294">
        <f t="shared" si="5"/>
        <v>5.8851831578947378</v>
      </c>
      <c r="V39" s="294">
        <f t="shared" si="6"/>
        <v>7.2026842105263151</v>
      </c>
      <c r="W39" s="294">
        <f t="shared" si="7"/>
        <v>5.9149978947368433</v>
      </c>
      <c r="X39" s="766">
        <f t="shared" si="38"/>
        <v>3.8406789473684211</v>
      </c>
      <c r="Y39" s="766"/>
      <c r="Z39" s="563">
        <f t="shared" si="9"/>
        <v>19981.789999999997</v>
      </c>
      <c r="AA39" s="563">
        <f t="shared" si="10"/>
        <v>24821.579999999998</v>
      </c>
      <c r="AB39" s="563">
        <f t="shared" si="11"/>
        <v>21628.079999999998</v>
      </c>
      <c r="AC39" s="563">
        <f t="shared" si="12"/>
        <v>22453.599999999999</v>
      </c>
      <c r="AD39" s="563">
        <f t="shared" si="13"/>
        <v>25680.329999999998</v>
      </c>
      <c r="AE39" s="563">
        <f t="shared" si="14"/>
        <v>28911.97</v>
      </c>
      <c r="AF39" s="563">
        <f t="shared" si="15"/>
        <v>28652</v>
      </c>
      <c r="AG39" s="777">
        <f t="shared" si="16"/>
        <v>0</v>
      </c>
      <c r="AH39" s="777">
        <f t="shared" si="17"/>
        <v>30311.820000000003</v>
      </c>
      <c r="AI39" s="429"/>
      <c r="AJ39" s="774"/>
      <c r="AK39" s="772">
        <f t="shared" si="18"/>
        <v>28115.97</v>
      </c>
      <c r="AL39" s="772">
        <f t="shared" si="19"/>
        <v>29750.49</v>
      </c>
      <c r="AM39" s="775">
        <f t="shared" si="20"/>
        <v>-1634.5200000000004</v>
      </c>
    </row>
    <row r="40" spans="1:39">
      <c r="A40" s="2" t="s">
        <v>209</v>
      </c>
      <c r="B40" s="3" t="s">
        <v>71</v>
      </c>
      <c r="C40" s="792">
        <v>6430</v>
      </c>
      <c r="D40" s="764"/>
      <c r="E40" s="798" t="s">
        <v>1057</v>
      </c>
      <c r="F40" s="794">
        <v>1329</v>
      </c>
      <c r="G40" s="308">
        <v>1070</v>
      </c>
      <c r="H40" s="309">
        <v>653</v>
      </c>
      <c r="I40" s="309">
        <v>706</v>
      </c>
      <c r="J40" s="310">
        <v>857</v>
      </c>
      <c r="K40" s="310">
        <v>816</v>
      </c>
      <c r="L40" s="636">
        <v>823</v>
      </c>
      <c r="M40" s="642">
        <v>725</v>
      </c>
      <c r="N40" s="642">
        <v>1091</v>
      </c>
      <c r="O40" s="307" t="s">
        <v>1366</v>
      </c>
      <c r="P40" s="294">
        <f t="shared" si="0"/>
        <v>0.63207864041936956</v>
      </c>
      <c r="Q40" s="294">
        <f t="shared" si="1"/>
        <v>0.51423436242865406</v>
      </c>
      <c r="R40" s="294">
        <f t="shared" si="2"/>
        <v>0.30587894736842108</v>
      </c>
      <c r="S40" s="294">
        <f t="shared" si="3"/>
        <v>0.32104421052631577</v>
      </c>
      <c r="T40" s="294">
        <f t="shared" si="4"/>
        <v>0.3292684210526316</v>
      </c>
      <c r="U40" s="294">
        <f t="shared" si="5"/>
        <v>0.2508126315789474</v>
      </c>
      <c r="V40" s="294">
        <f t="shared" si="6"/>
        <v>0.31447263157894734</v>
      </c>
      <c r="W40" s="294">
        <f t="shared" si="7"/>
        <v>0.22284210526315792</v>
      </c>
      <c r="X40" s="766">
        <f t="shared" si="38"/>
        <v>0.22394210526315789</v>
      </c>
      <c r="Y40" s="766"/>
      <c r="Z40" s="563">
        <f t="shared" si="9"/>
        <v>1501.7699999999998</v>
      </c>
      <c r="AA40" s="563">
        <f t="shared" si="10"/>
        <v>1209.0999999999999</v>
      </c>
      <c r="AB40" s="563">
        <f t="shared" si="11"/>
        <v>809.72</v>
      </c>
      <c r="AC40" s="563">
        <f t="shared" si="12"/>
        <v>896.62</v>
      </c>
      <c r="AD40" s="563">
        <f t="shared" si="13"/>
        <v>1208.3699999999999</v>
      </c>
      <c r="AE40" s="563">
        <f t="shared" si="14"/>
        <v>1232.1600000000001</v>
      </c>
      <c r="AF40" s="563">
        <f t="shared" si="15"/>
        <v>1250.96</v>
      </c>
      <c r="AG40" s="777">
        <f t="shared" si="16"/>
        <v>0</v>
      </c>
      <c r="AH40" s="777">
        <f t="shared" si="17"/>
        <v>1767.42</v>
      </c>
      <c r="AI40" s="429"/>
      <c r="AJ40" s="774"/>
      <c r="AK40" s="772">
        <f t="shared" si="18"/>
        <v>2113.11</v>
      </c>
      <c r="AL40" s="772">
        <f t="shared" si="19"/>
        <v>1734.69</v>
      </c>
      <c r="AM40" s="775">
        <f t="shared" si="20"/>
        <v>378.42000000000007</v>
      </c>
    </row>
    <row r="41" spans="1:39">
      <c r="A41" s="2" t="s">
        <v>316</v>
      </c>
      <c r="B41" s="3" t="s">
        <v>69</v>
      </c>
      <c r="C41" s="792">
        <v>6400</v>
      </c>
      <c r="D41" s="764"/>
      <c r="E41" s="798" t="s">
        <v>1057</v>
      </c>
      <c r="F41" s="794">
        <v>9449</v>
      </c>
      <c r="G41" s="308">
        <v>11420</v>
      </c>
      <c r="H41" s="309">
        <v>9636</v>
      </c>
      <c r="I41" s="309">
        <v>10464</v>
      </c>
      <c r="J41" s="310">
        <v>9850</v>
      </c>
      <c r="K41" s="310">
        <v>9630</v>
      </c>
      <c r="L41" s="636">
        <v>9924</v>
      </c>
      <c r="M41" s="642">
        <v>9669</v>
      </c>
      <c r="N41" s="642">
        <v>9709</v>
      </c>
      <c r="O41" s="307" t="s">
        <v>1366</v>
      </c>
      <c r="P41" s="294">
        <f t="shared" si="0"/>
        <v>4.4939887684895581</v>
      </c>
      <c r="Q41" s="294">
        <f t="shared" si="1"/>
        <v>5.4883704849861958</v>
      </c>
      <c r="R41" s="294">
        <f t="shared" si="2"/>
        <v>4.5137052631578944</v>
      </c>
      <c r="S41" s="294">
        <f t="shared" si="3"/>
        <v>4.7583663157894742</v>
      </c>
      <c r="T41" s="294">
        <f t="shared" si="4"/>
        <v>3.7844736842105262</v>
      </c>
      <c r="U41" s="294">
        <f t="shared" si="5"/>
        <v>2.9599578947368421</v>
      </c>
      <c r="V41" s="294">
        <f t="shared" si="6"/>
        <v>3.7920126315789475</v>
      </c>
      <c r="W41" s="294">
        <f t="shared" si="7"/>
        <v>2.9719452631578953</v>
      </c>
      <c r="X41" s="766">
        <f t="shared" si="38"/>
        <v>1.9928999999999999</v>
      </c>
      <c r="Y41" s="766"/>
      <c r="Z41" s="563">
        <f t="shared" si="9"/>
        <v>10677.369999999999</v>
      </c>
      <c r="AA41" s="563">
        <f t="shared" si="10"/>
        <v>12904.599999999999</v>
      </c>
      <c r="AB41" s="563">
        <f t="shared" si="11"/>
        <v>11948.64</v>
      </c>
      <c r="AC41" s="563">
        <f t="shared" si="12"/>
        <v>13289.28</v>
      </c>
      <c r="AD41" s="563">
        <f t="shared" si="13"/>
        <v>13888.5</v>
      </c>
      <c r="AE41" s="563">
        <f t="shared" si="14"/>
        <v>14541.3</v>
      </c>
      <c r="AF41" s="563">
        <f t="shared" si="15"/>
        <v>15084.48</v>
      </c>
      <c r="AG41" s="777">
        <f t="shared" si="16"/>
        <v>0</v>
      </c>
      <c r="AH41" s="777">
        <f t="shared" si="17"/>
        <v>15728.580000000002</v>
      </c>
      <c r="AI41" s="429"/>
      <c r="AJ41" s="774"/>
      <c r="AK41" s="772">
        <f t="shared" si="18"/>
        <v>15023.91</v>
      </c>
      <c r="AL41" s="772">
        <f t="shared" si="19"/>
        <v>15437.310000000001</v>
      </c>
      <c r="AM41" s="775">
        <f t="shared" si="20"/>
        <v>-413.40000000000146</v>
      </c>
    </row>
    <row r="42" spans="1:39">
      <c r="A42" s="2" t="s">
        <v>251</v>
      </c>
      <c r="B42" s="3" t="s">
        <v>4</v>
      </c>
      <c r="C42" s="792">
        <v>6400</v>
      </c>
      <c r="D42" s="764"/>
      <c r="E42" s="798" t="s">
        <v>1057</v>
      </c>
      <c r="F42" s="794">
        <v>25054</v>
      </c>
      <c r="G42" s="308">
        <v>23873</v>
      </c>
      <c r="H42" s="309">
        <v>20126</v>
      </c>
      <c r="I42" s="309">
        <v>21217</v>
      </c>
      <c r="J42" s="310">
        <v>18411</v>
      </c>
      <c r="K42" s="310">
        <v>18810</v>
      </c>
      <c r="L42" s="636">
        <v>17860</v>
      </c>
      <c r="M42" s="642">
        <v>17297</v>
      </c>
      <c r="N42" s="642">
        <v>13644</v>
      </c>
      <c r="O42" s="307" t="s">
        <v>1366</v>
      </c>
      <c r="P42" s="294">
        <f t="shared" si="0"/>
        <v>11.915800042939717</v>
      </c>
      <c r="Q42" s="294">
        <f t="shared" si="1"/>
        <v>11.473193396503982</v>
      </c>
      <c r="R42" s="294">
        <f t="shared" si="2"/>
        <v>9.4274421052631592</v>
      </c>
      <c r="S42" s="294">
        <f t="shared" si="3"/>
        <v>9.6481515789473686</v>
      </c>
      <c r="T42" s="294">
        <f t="shared" si="4"/>
        <v>7.0736999999999997</v>
      </c>
      <c r="U42" s="294">
        <f t="shared" si="5"/>
        <v>5.781600000000001</v>
      </c>
      <c r="V42" s="294">
        <f t="shared" si="6"/>
        <v>6.8243999999999998</v>
      </c>
      <c r="W42" s="294">
        <f t="shared" si="7"/>
        <v>5.3165515789473687</v>
      </c>
      <c r="X42" s="766">
        <f t="shared" si="38"/>
        <v>2.8006105263157899</v>
      </c>
      <c r="Y42" s="766"/>
      <c r="Z42" s="563">
        <f t="shared" si="9"/>
        <v>28311.019999999997</v>
      </c>
      <c r="AA42" s="563">
        <f t="shared" si="10"/>
        <v>26976.489999999998</v>
      </c>
      <c r="AB42" s="563">
        <f t="shared" si="11"/>
        <v>24956.240000000002</v>
      </c>
      <c r="AC42" s="563">
        <f t="shared" si="12"/>
        <v>26945.59</v>
      </c>
      <c r="AD42" s="563">
        <f t="shared" si="13"/>
        <v>25959.51</v>
      </c>
      <c r="AE42" s="563">
        <f t="shared" si="14"/>
        <v>28403.1</v>
      </c>
      <c r="AF42" s="563">
        <f t="shared" si="15"/>
        <v>27147.200000000001</v>
      </c>
      <c r="AG42" s="777">
        <f t="shared" si="16"/>
        <v>0</v>
      </c>
      <c r="AH42" s="777">
        <f t="shared" si="17"/>
        <v>22103.280000000002</v>
      </c>
      <c r="AI42" s="429"/>
      <c r="AJ42" s="774"/>
      <c r="AK42" s="772">
        <f t="shared" si="18"/>
        <v>39835.86</v>
      </c>
      <c r="AL42" s="772">
        <f t="shared" si="19"/>
        <v>21693.960000000003</v>
      </c>
      <c r="AM42" s="775">
        <f t="shared" si="20"/>
        <v>18141.899999999998</v>
      </c>
    </row>
    <row r="43" spans="1:39">
      <c r="A43" s="2" t="s">
        <v>165</v>
      </c>
      <c r="B43" s="3" t="s">
        <v>753</v>
      </c>
      <c r="C43" s="792">
        <v>6300</v>
      </c>
      <c r="D43" s="764"/>
      <c r="E43" s="798" t="s">
        <v>1057</v>
      </c>
      <c r="F43" s="794">
        <v>18225</v>
      </c>
      <c r="G43" s="308">
        <v>25458</v>
      </c>
      <c r="H43" s="309">
        <v>17848</v>
      </c>
      <c r="I43" s="309">
        <v>14250</v>
      </c>
      <c r="J43" s="310">
        <v>13923</v>
      </c>
      <c r="K43" s="310">
        <v>13386</v>
      </c>
      <c r="L43" s="636">
        <v>14807</v>
      </c>
      <c r="M43" s="642">
        <v>14639</v>
      </c>
      <c r="N43" s="642">
        <v>16458</v>
      </c>
      <c r="O43" s="307" t="s">
        <v>1366</v>
      </c>
      <c r="P43" s="294">
        <f t="shared" si="0"/>
        <v>8.6678955768570436</v>
      </c>
      <c r="Q43" s="294">
        <f t="shared" si="1"/>
        <v>12.234933082905306</v>
      </c>
      <c r="R43" s="294">
        <f t="shared" si="2"/>
        <v>8.3603789473684209</v>
      </c>
      <c r="S43" s="294">
        <f t="shared" si="3"/>
        <v>6.48</v>
      </c>
      <c r="T43" s="294">
        <f t="shared" si="4"/>
        <v>5.3493631578947367</v>
      </c>
      <c r="U43" s="294">
        <f t="shared" si="5"/>
        <v>4.1144336842105265</v>
      </c>
      <c r="V43" s="294">
        <f t="shared" si="6"/>
        <v>5.6578326315789473</v>
      </c>
      <c r="W43" s="294">
        <f t="shared" si="7"/>
        <v>4.4995663157894743</v>
      </c>
      <c r="X43" s="766">
        <f t="shared" ref="X43:X44" si="39">N43*X$3/1000000</f>
        <v>3.378221052631579</v>
      </c>
      <c r="Y43" s="766"/>
      <c r="Z43" s="563">
        <f t="shared" si="9"/>
        <v>20594.249999999996</v>
      </c>
      <c r="AA43" s="563">
        <f t="shared" si="10"/>
        <v>28767.539999999997</v>
      </c>
      <c r="AB43" s="563">
        <f t="shared" si="11"/>
        <v>22131.52</v>
      </c>
      <c r="AC43" s="563">
        <f t="shared" si="12"/>
        <v>18097.5</v>
      </c>
      <c r="AD43" s="563">
        <f t="shared" si="13"/>
        <v>19631.43</v>
      </c>
      <c r="AE43" s="563">
        <f t="shared" si="14"/>
        <v>20212.86</v>
      </c>
      <c r="AF43" s="563">
        <f t="shared" si="15"/>
        <v>22506.639999999999</v>
      </c>
      <c r="AG43" s="777">
        <f t="shared" si="16"/>
        <v>0</v>
      </c>
      <c r="AH43" s="777">
        <f t="shared" si="17"/>
        <v>26661.960000000003</v>
      </c>
      <c r="AI43" s="429"/>
      <c r="AJ43" s="774"/>
      <c r="AK43" s="772">
        <f t="shared" si="18"/>
        <v>28977.75</v>
      </c>
      <c r="AL43" s="772">
        <f t="shared" si="19"/>
        <v>26168.22</v>
      </c>
      <c r="AM43" s="775">
        <f t="shared" si="20"/>
        <v>2809.5299999999988</v>
      </c>
    </row>
    <row r="44" spans="1:39">
      <c r="A44" s="2" t="s">
        <v>1981</v>
      </c>
      <c r="B44" s="3" t="s">
        <v>35</v>
      </c>
      <c r="C44" s="792">
        <v>6430</v>
      </c>
      <c r="D44" s="764"/>
      <c r="E44" s="798" t="s">
        <v>1057</v>
      </c>
      <c r="F44" s="794">
        <v>4936</v>
      </c>
      <c r="G44" s="308">
        <v>6366</v>
      </c>
      <c r="H44" s="309">
        <v>9532</v>
      </c>
      <c r="I44" s="309">
        <v>6537</v>
      </c>
      <c r="J44" s="310">
        <v>7268</v>
      </c>
      <c r="K44" s="310">
        <v>7412</v>
      </c>
      <c r="L44" s="635">
        <v>6871</v>
      </c>
      <c r="M44" s="641">
        <v>10731</v>
      </c>
      <c r="N44" s="780">
        <v>15704</v>
      </c>
      <c r="O44" s="307" t="s">
        <v>1366</v>
      </c>
      <c r="P44" s="294">
        <f t="shared" si="0"/>
        <v>2.3475847773589225</v>
      </c>
      <c r="Q44" s="294">
        <f t="shared" si="1"/>
        <v>3.0594541600194503</v>
      </c>
      <c r="R44" s="294">
        <f t="shared" si="2"/>
        <v>4.4649894736842102</v>
      </c>
      <c r="S44" s="294">
        <f t="shared" si="3"/>
        <v>2.9726147368421056</v>
      </c>
      <c r="T44" s="294">
        <f t="shared" si="4"/>
        <v>2.7924421052631576</v>
      </c>
      <c r="U44" s="294">
        <f t="shared" si="5"/>
        <v>2.2782147368421057</v>
      </c>
      <c r="V44" s="294">
        <f t="shared" si="6"/>
        <v>2.6254452631578946</v>
      </c>
      <c r="W44" s="294">
        <f t="shared" si="7"/>
        <v>3.2983705263157899</v>
      </c>
      <c r="X44" s="766">
        <f t="shared" si="39"/>
        <v>3.2234526315789473</v>
      </c>
      <c r="Y44" s="766"/>
      <c r="Z44" s="563">
        <f t="shared" si="9"/>
        <v>5577.6799999999994</v>
      </c>
      <c r="AA44" s="563">
        <f t="shared" si="10"/>
        <v>7193.579999999999</v>
      </c>
      <c r="AB44" s="563">
        <f t="shared" si="11"/>
        <v>11819.68</v>
      </c>
      <c r="AC44" s="563">
        <f t="shared" si="12"/>
        <v>8301.99</v>
      </c>
      <c r="AD44" s="563">
        <f t="shared" si="13"/>
        <v>10247.879999999999</v>
      </c>
      <c r="AE44" s="563">
        <f t="shared" si="14"/>
        <v>11192.12</v>
      </c>
      <c r="AF44" s="563">
        <f t="shared" si="15"/>
        <v>10443.92</v>
      </c>
      <c r="AG44" s="777">
        <f t="shared" si="16"/>
        <v>0</v>
      </c>
      <c r="AH44" s="777">
        <f t="shared" si="17"/>
        <v>25440.480000000003</v>
      </c>
      <c r="AI44" s="429"/>
      <c r="AJ44" s="774"/>
      <c r="AK44" s="772">
        <f t="shared" si="18"/>
        <v>7848.2400000000007</v>
      </c>
      <c r="AL44" s="772">
        <f t="shared" si="19"/>
        <v>24969.360000000001</v>
      </c>
      <c r="AM44" s="775">
        <f t="shared" si="20"/>
        <v>-17121.12</v>
      </c>
    </row>
    <row r="45" spans="1:39">
      <c r="A45" s="2" t="s">
        <v>261</v>
      </c>
      <c r="B45" s="3" t="s">
        <v>262</v>
      </c>
      <c r="C45" s="792">
        <v>6430</v>
      </c>
      <c r="D45" s="764"/>
      <c r="E45" s="798" t="s">
        <v>1057</v>
      </c>
      <c r="F45" s="794">
        <v>10208</v>
      </c>
      <c r="G45" s="308">
        <v>10773</v>
      </c>
      <c r="H45" s="309">
        <v>10208</v>
      </c>
      <c r="I45" s="309">
        <v>10308</v>
      </c>
      <c r="J45" s="310">
        <v>9771</v>
      </c>
      <c r="K45" s="310">
        <v>10031</v>
      </c>
      <c r="L45" s="636">
        <v>9402</v>
      </c>
      <c r="M45" s="642">
        <v>9822</v>
      </c>
      <c r="N45" s="642">
        <v>9922</v>
      </c>
      <c r="O45" s="307" t="s">
        <v>1366</v>
      </c>
      <c r="P45" s="294">
        <f t="shared" si="0"/>
        <v>4.8549727324310945</v>
      </c>
      <c r="Q45" s="294">
        <f t="shared" si="1"/>
        <v>5.1774269032185893</v>
      </c>
      <c r="R45" s="294">
        <f t="shared" si="2"/>
        <v>4.7816421052631579</v>
      </c>
      <c r="S45" s="294">
        <f t="shared" si="3"/>
        <v>4.6874273684210523</v>
      </c>
      <c r="T45" s="294">
        <f t="shared" si="4"/>
        <v>3.7541210526315787</v>
      </c>
      <c r="U45" s="294">
        <f t="shared" si="5"/>
        <v>3.0832126315789479</v>
      </c>
      <c r="V45" s="294">
        <f t="shared" si="6"/>
        <v>3.5925536842105261</v>
      </c>
      <c r="W45" s="294">
        <f t="shared" si="7"/>
        <v>3.018972631578948</v>
      </c>
      <c r="X45" s="766">
        <f t="shared" ref="X45:X47" si="40">N45*X$3/1000000</f>
        <v>2.0366210526315789</v>
      </c>
      <c r="Y45" s="766"/>
      <c r="Z45" s="563">
        <f t="shared" si="9"/>
        <v>11535.039999999999</v>
      </c>
      <c r="AA45" s="563">
        <f t="shared" si="10"/>
        <v>12173.489999999998</v>
      </c>
      <c r="AB45" s="563">
        <f t="shared" si="11"/>
        <v>12657.92</v>
      </c>
      <c r="AC45" s="563">
        <f t="shared" si="12"/>
        <v>13091.16</v>
      </c>
      <c r="AD45" s="563">
        <f t="shared" si="13"/>
        <v>13777.109999999999</v>
      </c>
      <c r="AE45" s="563">
        <f t="shared" si="14"/>
        <v>15146.81</v>
      </c>
      <c r="AF45" s="563">
        <f t="shared" si="15"/>
        <v>14291.04</v>
      </c>
      <c r="AG45" s="777">
        <f t="shared" si="16"/>
        <v>0</v>
      </c>
      <c r="AH45" s="777">
        <f t="shared" si="17"/>
        <v>16073.640000000001</v>
      </c>
      <c r="AI45" s="429"/>
      <c r="AJ45" s="774"/>
      <c r="AK45" s="772">
        <f t="shared" si="18"/>
        <v>16230.720000000001</v>
      </c>
      <c r="AL45" s="772">
        <f t="shared" si="19"/>
        <v>15775.980000000001</v>
      </c>
      <c r="AM45" s="775">
        <f t="shared" si="20"/>
        <v>454.73999999999978</v>
      </c>
    </row>
    <row r="46" spans="1:39">
      <c r="A46" s="2" t="s">
        <v>132</v>
      </c>
      <c r="B46" s="3" t="s">
        <v>82</v>
      </c>
      <c r="C46" s="792">
        <v>6430</v>
      </c>
      <c r="D46" s="764"/>
      <c r="E46" s="798" t="s">
        <v>1057</v>
      </c>
      <c r="F46" s="794">
        <v>108000</v>
      </c>
      <c r="G46" s="308">
        <v>110856</v>
      </c>
      <c r="H46" s="309">
        <v>102091</v>
      </c>
      <c r="I46" s="309">
        <v>93874</v>
      </c>
      <c r="J46" s="310">
        <v>100791.8</v>
      </c>
      <c r="K46" s="310">
        <v>100303</v>
      </c>
      <c r="L46" s="635">
        <v>98848</v>
      </c>
      <c r="M46" s="641">
        <v>99294</v>
      </c>
      <c r="N46" s="780">
        <v>104981</v>
      </c>
      <c r="O46" s="307" t="s">
        <v>1366</v>
      </c>
      <c r="P46" s="294">
        <f t="shared" si="0"/>
        <v>51.365307122115809</v>
      </c>
      <c r="Q46" s="294">
        <f t="shared" si="1"/>
        <v>53.276602319056899</v>
      </c>
      <c r="R46" s="294">
        <f t="shared" si="2"/>
        <v>47.821573684210527</v>
      </c>
      <c r="S46" s="294">
        <f t="shared" si="3"/>
        <v>42.687966315789474</v>
      </c>
      <c r="T46" s="294">
        <f t="shared" si="4"/>
        <v>38.725270526315796</v>
      </c>
      <c r="U46" s="294">
        <f t="shared" si="5"/>
        <v>30.829974736842111</v>
      </c>
      <c r="V46" s="294">
        <f t="shared" si="6"/>
        <v>37.770341052631579</v>
      </c>
      <c r="W46" s="294">
        <f t="shared" si="7"/>
        <v>30.519840000000002</v>
      </c>
      <c r="X46" s="766">
        <f t="shared" si="40"/>
        <v>21.548731578947368</v>
      </c>
      <c r="Y46" s="766"/>
      <c r="Z46" s="563">
        <f t="shared" si="9"/>
        <v>122039.99999999999</v>
      </c>
      <c r="AA46" s="563">
        <f t="shared" si="10"/>
        <v>125267.27999999998</v>
      </c>
      <c r="AB46" s="563">
        <f t="shared" si="11"/>
        <v>126592.84</v>
      </c>
      <c r="AC46" s="563">
        <f t="shared" si="12"/>
        <v>119219.98</v>
      </c>
      <c r="AD46" s="563">
        <f t="shared" si="13"/>
        <v>142116.43799999999</v>
      </c>
      <c r="AE46" s="563">
        <f t="shared" si="14"/>
        <v>151457.53</v>
      </c>
      <c r="AF46" s="563">
        <f t="shared" si="15"/>
        <v>150248.95999999999</v>
      </c>
      <c r="AG46" s="777">
        <f t="shared" si="16"/>
        <v>0</v>
      </c>
      <c r="AH46" s="777">
        <f t="shared" si="17"/>
        <v>170069.22</v>
      </c>
      <c r="AI46" s="429"/>
      <c r="AJ46" s="774"/>
      <c r="AK46" s="772">
        <f t="shared" si="18"/>
        <v>171720</v>
      </c>
      <c r="AL46" s="772">
        <f t="shared" si="19"/>
        <v>166919.79</v>
      </c>
      <c r="AM46" s="775">
        <f t="shared" si="20"/>
        <v>4800.2099999999919</v>
      </c>
    </row>
    <row r="47" spans="1:39">
      <c r="A47" s="739" t="s">
        <v>2105</v>
      </c>
      <c r="B47" s="3" t="s">
        <v>266</v>
      </c>
      <c r="C47" s="792">
        <v>6400</v>
      </c>
      <c r="D47" s="764"/>
      <c r="E47" s="798" t="s">
        <v>1057</v>
      </c>
      <c r="F47" s="794">
        <v>15155</v>
      </c>
      <c r="G47" s="308">
        <v>16284</v>
      </c>
      <c r="H47" s="309">
        <v>14445</v>
      </c>
      <c r="I47" s="309">
        <v>14909</v>
      </c>
      <c r="J47" s="310">
        <v>14795</v>
      </c>
      <c r="K47" s="310">
        <v>15663</v>
      </c>
      <c r="L47" s="635">
        <v>16435</v>
      </c>
      <c r="M47" s="641">
        <v>18203</v>
      </c>
      <c r="N47" s="780">
        <v>12798</v>
      </c>
      <c r="O47" s="307" t="s">
        <v>1366</v>
      </c>
      <c r="P47" s="294">
        <f t="shared" si="0"/>
        <v>7.207789161441343</v>
      </c>
      <c r="Q47" s="294">
        <f t="shared" si="1"/>
        <v>7.8259741661572004</v>
      </c>
      <c r="R47" s="294">
        <f t="shared" si="2"/>
        <v>6.766342105263158</v>
      </c>
      <c r="S47" s="294">
        <f t="shared" si="3"/>
        <v>6.7796715789473687</v>
      </c>
      <c r="T47" s="294">
        <f t="shared" si="4"/>
        <v>5.6843947368421048</v>
      </c>
      <c r="U47" s="294">
        <f t="shared" si="5"/>
        <v>4.8143115789473692</v>
      </c>
      <c r="V47" s="294">
        <f t="shared" si="6"/>
        <v>6.2798999999999996</v>
      </c>
      <c r="W47" s="294">
        <f t="shared" si="7"/>
        <v>5.5950273684210536</v>
      </c>
      <c r="X47" s="766">
        <f t="shared" si="40"/>
        <v>2.6269578947368424</v>
      </c>
      <c r="Y47" s="766"/>
      <c r="Z47" s="563">
        <f t="shared" si="9"/>
        <v>17125.149999999998</v>
      </c>
      <c r="AA47" s="563">
        <f t="shared" si="10"/>
        <v>18400.919999999998</v>
      </c>
      <c r="AB47" s="563">
        <f t="shared" si="11"/>
        <v>17911.8</v>
      </c>
      <c r="AC47" s="563">
        <f t="shared" si="12"/>
        <v>18934.43</v>
      </c>
      <c r="AD47" s="563">
        <f t="shared" si="13"/>
        <v>20860.949999999997</v>
      </c>
      <c r="AE47" s="563">
        <f t="shared" si="14"/>
        <v>23651.13</v>
      </c>
      <c r="AF47" s="563">
        <f t="shared" si="15"/>
        <v>24981.200000000001</v>
      </c>
      <c r="AG47" s="777">
        <f t="shared" si="16"/>
        <v>0</v>
      </c>
      <c r="AH47" s="777">
        <f t="shared" si="17"/>
        <v>20732.760000000002</v>
      </c>
      <c r="AI47" s="429"/>
      <c r="AJ47" s="774"/>
      <c r="AK47" s="772">
        <f t="shared" si="18"/>
        <v>24096.45</v>
      </c>
      <c r="AL47" s="772">
        <f t="shared" si="19"/>
        <v>20348.82</v>
      </c>
      <c r="AM47" s="775">
        <f t="shared" si="20"/>
        <v>3747.630000000001</v>
      </c>
    </row>
    <row r="48" spans="1:39">
      <c r="A48" s="739" t="s">
        <v>2126</v>
      </c>
      <c r="B48" s="3" t="s">
        <v>189</v>
      </c>
      <c r="C48" s="792">
        <v>6430</v>
      </c>
      <c r="D48" s="764"/>
      <c r="E48" s="798" t="s">
        <v>1057</v>
      </c>
      <c r="F48" s="794">
        <v>9531</v>
      </c>
      <c r="G48" s="308">
        <v>14551</v>
      </c>
      <c r="H48" s="309">
        <v>17278</v>
      </c>
      <c r="I48" s="309">
        <v>13062</v>
      </c>
      <c r="J48" s="310">
        <v>7000</v>
      </c>
      <c r="K48" s="310">
        <v>6570</v>
      </c>
      <c r="L48" s="636">
        <v>6997</v>
      </c>
      <c r="M48" s="643">
        <v>8218</v>
      </c>
      <c r="N48" s="643">
        <v>17341</v>
      </c>
      <c r="O48" s="307" t="s">
        <v>1366</v>
      </c>
      <c r="P48" s="294">
        <f t="shared" si="0"/>
        <v>4.5329883535267195</v>
      </c>
      <c r="Q48" s="294">
        <f t="shared" si="1"/>
        <v>6.9931067361676131</v>
      </c>
      <c r="R48" s="294">
        <f t="shared" si="2"/>
        <v>8.0933789473684214</v>
      </c>
      <c r="S48" s="294">
        <f t="shared" si="3"/>
        <v>5.9397726315789479</v>
      </c>
      <c r="T48" s="294">
        <f t="shared" si="4"/>
        <v>2.6894736842105265</v>
      </c>
      <c r="U48" s="294">
        <f t="shared" si="5"/>
        <v>2.0194105263157898</v>
      </c>
      <c r="V48" s="294">
        <f t="shared" si="6"/>
        <v>2.6735905263157895</v>
      </c>
      <c r="W48" s="294">
        <f t="shared" si="7"/>
        <v>2.5259536842105268</v>
      </c>
      <c r="X48" s="766">
        <f>N48*X$3/1000000</f>
        <v>3.5594684210526317</v>
      </c>
      <c r="Y48" s="766"/>
      <c r="Z48" s="563">
        <f t="shared" si="9"/>
        <v>10770.029999999999</v>
      </c>
      <c r="AA48" s="563">
        <f t="shared" si="10"/>
        <v>16442.629999999997</v>
      </c>
      <c r="AB48" s="563">
        <f t="shared" si="11"/>
        <v>21424.720000000001</v>
      </c>
      <c r="AC48" s="563">
        <f t="shared" si="12"/>
        <v>16588.740000000002</v>
      </c>
      <c r="AD48" s="563">
        <f t="shared" si="13"/>
        <v>9870</v>
      </c>
      <c r="AE48" s="563">
        <f t="shared" si="14"/>
        <v>9920.7000000000007</v>
      </c>
      <c r="AF48" s="563">
        <f t="shared" si="15"/>
        <v>10635.44</v>
      </c>
      <c r="AG48" s="777">
        <f t="shared" si="16"/>
        <v>0</v>
      </c>
      <c r="AH48" s="777">
        <f t="shared" si="17"/>
        <v>28092.420000000002</v>
      </c>
      <c r="AI48" s="429"/>
      <c r="AJ48" s="774"/>
      <c r="AK48" s="772">
        <f t="shared" si="18"/>
        <v>15154.29</v>
      </c>
      <c r="AL48" s="772">
        <f t="shared" si="19"/>
        <v>27572.190000000002</v>
      </c>
      <c r="AM48" s="775">
        <f t="shared" si="20"/>
        <v>-12417.900000000001</v>
      </c>
    </row>
    <row r="49" spans="1:39">
      <c r="A49" s="2" t="s">
        <v>180</v>
      </c>
      <c r="B49" s="3" t="s">
        <v>181</v>
      </c>
      <c r="C49" s="792">
        <v>6430</v>
      </c>
      <c r="D49" s="764"/>
      <c r="E49" s="798" t="s">
        <v>1057</v>
      </c>
      <c r="F49" s="794">
        <v>33753</v>
      </c>
      <c r="G49" s="308">
        <v>34164</v>
      </c>
      <c r="H49" s="309">
        <v>44528</v>
      </c>
      <c r="I49" s="309">
        <v>44327</v>
      </c>
      <c r="J49" s="310">
        <v>46661</v>
      </c>
      <c r="K49" s="310">
        <v>46425</v>
      </c>
      <c r="L49" s="636">
        <v>55884</v>
      </c>
      <c r="M49" s="643">
        <v>52275</v>
      </c>
      <c r="N49" s="643">
        <v>42142</v>
      </c>
      <c r="O49" s="307" t="s">
        <v>1366</v>
      </c>
      <c r="P49" s="294">
        <f t="shared" si="0"/>
        <v>16.053085289747916</v>
      </c>
      <c r="Q49" s="294">
        <f t="shared" si="1"/>
        <v>16.418974540198636</v>
      </c>
      <c r="R49" s="294">
        <f t="shared" si="2"/>
        <v>20.857852631578947</v>
      </c>
      <c r="S49" s="294">
        <f t="shared" si="3"/>
        <v>20.157119999999999</v>
      </c>
      <c r="T49" s="294">
        <f t="shared" si="4"/>
        <v>17.927647368421052</v>
      </c>
      <c r="U49" s="294">
        <f t="shared" si="5"/>
        <v>14.269578947368423</v>
      </c>
      <c r="V49" s="294">
        <f t="shared" si="6"/>
        <v>21.353570526315789</v>
      </c>
      <c r="W49" s="294">
        <f t="shared" si="7"/>
        <v>16.067684210526316</v>
      </c>
      <c r="X49" s="766">
        <f t="shared" ref="X49:X50" si="41">N49*X$3/1000000</f>
        <v>8.6501999999999999</v>
      </c>
      <c r="Y49" s="766"/>
      <c r="Z49" s="563">
        <f t="shared" si="9"/>
        <v>38140.89</v>
      </c>
      <c r="AA49" s="563">
        <f t="shared" si="10"/>
        <v>38605.32</v>
      </c>
      <c r="AB49" s="563">
        <f t="shared" si="11"/>
        <v>55214.720000000001</v>
      </c>
      <c r="AC49" s="563">
        <f t="shared" si="12"/>
        <v>56295.29</v>
      </c>
      <c r="AD49" s="563">
        <f t="shared" si="13"/>
        <v>65792.009999999995</v>
      </c>
      <c r="AE49" s="563">
        <f t="shared" si="14"/>
        <v>70101.75</v>
      </c>
      <c r="AF49" s="563">
        <f t="shared" si="15"/>
        <v>84943.680000000008</v>
      </c>
      <c r="AG49" s="777">
        <f t="shared" si="16"/>
        <v>0</v>
      </c>
      <c r="AH49" s="777">
        <f t="shared" si="17"/>
        <v>68270.040000000008</v>
      </c>
      <c r="AI49" s="429"/>
      <c r="AJ49" s="774"/>
      <c r="AK49" s="772">
        <f t="shared" si="18"/>
        <v>53667.270000000004</v>
      </c>
      <c r="AL49" s="772">
        <f t="shared" si="19"/>
        <v>67005.78</v>
      </c>
      <c r="AM49" s="775">
        <f t="shared" si="20"/>
        <v>-13338.509999999995</v>
      </c>
    </row>
    <row r="50" spans="1:39">
      <c r="A50" s="739" t="s">
        <v>2108</v>
      </c>
      <c r="B50" s="3" t="s">
        <v>80</v>
      </c>
      <c r="C50" s="792">
        <v>6400</v>
      </c>
      <c r="D50" s="764"/>
      <c r="E50" s="798" t="s">
        <v>1057</v>
      </c>
      <c r="F50" s="794">
        <v>375623</v>
      </c>
      <c r="G50" s="308">
        <v>431110</v>
      </c>
      <c r="H50" s="309">
        <v>418084</v>
      </c>
      <c r="I50" s="309">
        <v>371897</v>
      </c>
      <c r="J50" s="310">
        <v>344283.5</v>
      </c>
      <c r="K50" s="310">
        <v>348739</v>
      </c>
      <c r="L50" s="635">
        <v>318673</v>
      </c>
      <c r="M50" s="643">
        <v>320391</v>
      </c>
      <c r="N50" s="643">
        <v>297384</v>
      </c>
      <c r="O50" s="307" t="s">
        <v>1366</v>
      </c>
      <c r="P50" s="294">
        <f t="shared" si="0"/>
        <v>178.64806256602321</v>
      </c>
      <c r="Q50" s="294">
        <f t="shared" si="1"/>
        <v>207.18838877253933</v>
      </c>
      <c r="R50" s="294">
        <f t="shared" si="2"/>
        <v>195.83934736842104</v>
      </c>
      <c r="S50" s="294">
        <f t="shared" si="3"/>
        <v>169.11526736842106</v>
      </c>
      <c r="T50" s="294">
        <f t="shared" si="4"/>
        <v>132.27734473684211</v>
      </c>
      <c r="U50" s="294">
        <f t="shared" si="5"/>
        <v>107.1913557894737</v>
      </c>
      <c r="V50" s="294">
        <f t="shared" si="6"/>
        <v>121.76663052631579</v>
      </c>
      <c r="W50" s="294">
        <f t="shared" si="7"/>
        <v>98.478075789473692</v>
      </c>
      <c r="X50" s="766">
        <f t="shared" si="41"/>
        <v>61.04197894736842</v>
      </c>
      <c r="Y50" s="766"/>
      <c r="Z50" s="563">
        <f t="shared" si="9"/>
        <v>424453.98999999993</v>
      </c>
      <c r="AA50" s="563">
        <f t="shared" si="10"/>
        <v>487154.29999999993</v>
      </c>
      <c r="AB50" s="563">
        <f t="shared" si="11"/>
        <v>518424.16</v>
      </c>
      <c r="AC50" s="563">
        <f t="shared" si="12"/>
        <v>472309.19</v>
      </c>
      <c r="AD50" s="563">
        <f t="shared" si="13"/>
        <v>485439.73499999999</v>
      </c>
      <c r="AE50" s="563">
        <f t="shared" si="14"/>
        <v>526595.89</v>
      </c>
      <c r="AF50" s="563">
        <f t="shared" si="15"/>
        <v>484382.96</v>
      </c>
      <c r="AG50" s="777">
        <f t="shared" si="16"/>
        <v>0</v>
      </c>
      <c r="AH50" s="777">
        <f t="shared" si="17"/>
        <v>481762.08</v>
      </c>
      <c r="AI50" s="429"/>
      <c r="AJ50" s="774"/>
      <c r="AK50" s="772">
        <f t="shared" si="18"/>
        <v>597240.57000000007</v>
      </c>
      <c r="AL50" s="772">
        <f t="shared" si="19"/>
        <v>472840.56</v>
      </c>
      <c r="AM50" s="775">
        <f t="shared" si="20"/>
        <v>124400.01000000007</v>
      </c>
    </row>
    <row r="51" spans="1:39">
      <c r="A51" s="7" t="s">
        <v>335</v>
      </c>
      <c r="B51" s="4" t="s">
        <v>19</v>
      </c>
      <c r="C51" s="792">
        <v>6430</v>
      </c>
      <c r="D51" s="764"/>
      <c r="E51" s="798" t="s">
        <v>1057</v>
      </c>
      <c r="F51" s="794">
        <v>24851</v>
      </c>
      <c r="G51" s="308">
        <v>20817</v>
      </c>
      <c r="H51" s="309">
        <v>21255</v>
      </c>
      <c r="I51" s="309">
        <v>16961</v>
      </c>
      <c r="J51" s="310">
        <v>18829</v>
      </c>
      <c r="K51" s="310">
        <v>19754</v>
      </c>
      <c r="L51" s="636">
        <v>16797</v>
      </c>
      <c r="M51" s="642">
        <v>20279</v>
      </c>
      <c r="N51" s="642">
        <v>21472</v>
      </c>
      <c r="O51" s="307" t="s">
        <v>1366</v>
      </c>
      <c r="P51" s="294">
        <f t="shared" si="0"/>
        <v>11.819252289737962</v>
      </c>
      <c r="Q51" s="294">
        <f t="shared" si="1"/>
        <v>10.004501609978778</v>
      </c>
      <c r="R51" s="294">
        <f t="shared" si="2"/>
        <v>9.95628947368421</v>
      </c>
      <c r="S51" s="294">
        <f t="shared" si="3"/>
        <v>7.7127915789473693</v>
      </c>
      <c r="T51" s="294">
        <f t="shared" si="4"/>
        <v>7.2343000000000002</v>
      </c>
      <c r="U51" s="294">
        <f t="shared" si="5"/>
        <v>6.0717557894736851</v>
      </c>
      <c r="V51" s="294">
        <f t="shared" si="6"/>
        <v>6.4182221052631574</v>
      </c>
      <c r="W51" s="294">
        <f t="shared" si="7"/>
        <v>6.2331242105263165</v>
      </c>
      <c r="X51" s="766">
        <f t="shared" ref="X51:X52" si="42">N51*X$3/1000000</f>
        <v>4.4074105263157897</v>
      </c>
      <c r="Y51" s="766"/>
      <c r="Z51" s="563">
        <f t="shared" si="9"/>
        <v>28081.629999999997</v>
      </c>
      <c r="AA51" s="563">
        <f t="shared" si="10"/>
        <v>23523.21</v>
      </c>
      <c r="AB51" s="563">
        <f t="shared" si="11"/>
        <v>26356.2</v>
      </c>
      <c r="AC51" s="563">
        <f t="shared" si="12"/>
        <v>21540.47</v>
      </c>
      <c r="AD51" s="563">
        <f t="shared" si="13"/>
        <v>26548.89</v>
      </c>
      <c r="AE51" s="563">
        <f t="shared" si="14"/>
        <v>29828.54</v>
      </c>
      <c r="AF51" s="563">
        <f t="shared" si="15"/>
        <v>25531.439999999999</v>
      </c>
      <c r="AG51" s="777">
        <f t="shared" si="16"/>
        <v>0</v>
      </c>
      <c r="AH51" s="777">
        <f t="shared" si="17"/>
        <v>34784.639999999999</v>
      </c>
      <c r="AI51" s="429"/>
      <c r="AJ51" s="774"/>
      <c r="AK51" s="772">
        <f t="shared" si="18"/>
        <v>39513.090000000004</v>
      </c>
      <c r="AL51" s="772">
        <f t="shared" si="19"/>
        <v>34140.480000000003</v>
      </c>
      <c r="AM51" s="775">
        <f t="shared" si="20"/>
        <v>5372.6100000000006</v>
      </c>
    </row>
    <row r="52" spans="1:39">
      <c r="A52" s="2" t="s">
        <v>138</v>
      </c>
      <c r="B52" s="3" t="s">
        <v>139</v>
      </c>
      <c r="C52" s="792">
        <v>6400</v>
      </c>
      <c r="D52" s="764"/>
      <c r="E52" s="798" t="s">
        <v>1057</v>
      </c>
      <c r="F52" s="794">
        <v>195477</v>
      </c>
      <c r="G52" s="308">
        <v>195477</v>
      </c>
      <c r="H52" s="309">
        <v>195477</v>
      </c>
      <c r="I52" s="309">
        <v>177807</v>
      </c>
      <c r="J52" s="310">
        <v>178824</v>
      </c>
      <c r="K52" s="310">
        <v>184493</v>
      </c>
      <c r="L52" s="636">
        <v>187135</v>
      </c>
      <c r="M52" s="643">
        <v>188938</v>
      </c>
      <c r="N52" s="643">
        <v>193242</v>
      </c>
      <c r="O52" s="307" t="s">
        <v>1366</v>
      </c>
      <c r="P52" s="294">
        <f t="shared" si="0"/>
        <v>92.969779076942885</v>
      </c>
      <c r="Q52" s="294">
        <f t="shared" si="1"/>
        <v>93.944850901370103</v>
      </c>
      <c r="R52" s="294">
        <f t="shared" si="2"/>
        <v>91.565542105263162</v>
      </c>
      <c r="S52" s="294">
        <f t="shared" si="3"/>
        <v>80.855393684210526</v>
      </c>
      <c r="T52" s="294">
        <f t="shared" si="4"/>
        <v>68.706063157894732</v>
      </c>
      <c r="U52" s="294">
        <f t="shared" si="5"/>
        <v>56.707322105263167</v>
      </c>
      <c r="V52" s="294">
        <f t="shared" si="6"/>
        <v>71.505268421052634</v>
      </c>
      <c r="W52" s="294">
        <f t="shared" si="7"/>
        <v>58.073574736842112</v>
      </c>
      <c r="X52" s="766">
        <f t="shared" si="42"/>
        <v>39.665463157894735</v>
      </c>
      <c r="Y52" s="766"/>
      <c r="Z52" s="563">
        <f t="shared" si="9"/>
        <v>220889.00999999998</v>
      </c>
      <c r="AA52" s="563">
        <f t="shared" si="10"/>
        <v>220889.00999999998</v>
      </c>
      <c r="AB52" s="563">
        <f t="shared" si="11"/>
        <v>242391.48</v>
      </c>
      <c r="AC52" s="563">
        <f t="shared" si="12"/>
        <v>225814.89</v>
      </c>
      <c r="AD52" s="563">
        <f t="shared" si="13"/>
        <v>252141.84</v>
      </c>
      <c r="AE52" s="563">
        <f t="shared" si="14"/>
        <v>278584.43</v>
      </c>
      <c r="AF52" s="563">
        <f t="shared" si="15"/>
        <v>284445.2</v>
      </c>
      <c r="AG52" s="777">
        <f t="shared" si="16"/>
        <v>0</v>
      </c>
      <c r="AH52" s="777">
        <f t="shared" si="17"/>
        <v>313052.04000000004</v>
      </c>
      <c r="AI52" s="429"/>
      <c r="AJ52" s="774"/>
      <c r="AK52" s="772">
        <f t="shared" si="18"/>
        <v>310808.43</v>
      </c>
      <c r="AL52" s="772">
        <f t="shared" si="19"/>
        <v>307254.78000000003</v>
      </c>
      <c r="AM52" s="775">
        <f t="shared" si="20"/>
        <v>3553.6499999999651</v>
      </c>
    </row>
    <row r="53" spans="1:39">
      <c r="A53" s="2" t="s">
        <v>273</v>
      </c>
      <c r="B53" s="3" t="s">
        <v>18</v>
      </c>
      <c r="C53" s="792">
        <v>6400</v>
      </c>
      <c r="D53" s="764"/>
      <c r="E53" s="798" t="s">
        <v>1057</v>
      </c>
      <c r="F53" s="794">
        <v>10037</v>
      </c>
      <c r="G53" s="308">
        <v>15414</v>
      </c>
      <c r="H53" s="309">
        <v>14660</v>
      </c>
      <c r="I53" s="309">
        <v>16461</v>
      </c>
      <c r="J53" s="310">
        <v>16265</v>
      </c>
      <c r="K53" s="310">
        <v>15093</v>
      </c>
      <c r="L53" s="635">
        <v>14994</v>
      </c>
      <c r="M53" s="643">
        <v>15816</v>
      </c>
      <c r="N53" s="643">
        <v>13760</v>
      </c>
      <c r="O53" s="307" t="s">
        <v>1366</v>
      </c>
      <c r="P53" s="294">
        <f t="shared" si="0"/>
        <v>4.7736443294877438</v>
      </c>
      <c r="Q53" s="294">
        <f t="shared" si="1"/>
        <v>7.407858376145116</v>
      </c>
      <c r="R53" s="294">
        <f t="shared" si="2"/>
        <v>6.8670526315789475</v>
      </c>
      <c r="S53" s="294">
        <f t="shared" si="3"/>
        <v>7.4854231578947372</v>
      </c>
      <c r="T53" s="294">
        <f t="shared" si="4"/>
        <v>6.2491842105263151</v>
      </c>
      <c r="U53" s="294">
        <f t="shared" si="5"/>
        <v>4.6391115789473689</v>
      </c>
      <c r="V53" s="294">
        <f t="shared" si="6"/>
        <v>5.7292863157894738</v>
      </c>
      <c r="W53" s="294">
        <f t="shared" si="7"/>
        <v>4.8613389473684219</v>
      </c>
      <c r="X53" s="766">
        <f>N53*X$3/1000000</f>
        <v>2.8244210526315787</v>
      </c>
      <c r="Y53" s="766"/>
      <c r="Z53" s="563">
        <f t="shared" si="9"/>
        <v>11341.81</v>
      </c>
      <c r="AA53" s="563">
        <f t="shared" si="10"/>
        <v>17417.82</v>
      </c>
      <c r="AB53" s="563">
        <f t="shared" si="11"/>
        <v>18178.400000000001</v>
      </c>
      <c r="AC53" s="563">
        <f t="shared" si="12"/>
        <v>20905.47</v>
      </c>
      <c r="AD53" s="563">
        <f t="shared" si="13"/>
        <v>22933.649999999998</v>
      </c>
      <c r="AE53" s="563">
        <f t="shared" si="14"/>
        <v>22790.43</v>
      </c>
      <c r="AF53" s="563">
        <f t="shared" si="15"/>
        <v>22790.880000000001</v>
      </c>
      <c r="AG53" s="777">
        <f t="shared" si="16"/>
        <v>0</v>
      </c>
      <c r="AH53" s="777">
        <f t="shared" si="17"/>
        <v>22291.200000000001</v>
      </c>
      <c r="AI53" s="429"/>
      <c r="AJ53" s="774"/>
      <c r="AK53" s="772">
        <f t="shared" si="18"/>
        <v>15958.83</v>
      </c>
      <c r="AL53" s="772">
        <f t="shared" si="19"/>
        <v>21878.400000000001</v>
      </c>
      <c r="AM53" s="775">
        <f t="shared" si="20"/>
        <v>-5919.5700000000015</v>
      </c>
    </row>
    <row r="54" spans="1:39">
      <c r="A54" s="640" t="s">
        <v>1299</v>
      </c>
      <c r="B54" s="291" t="s">
        <v>1300</v>
      </c>
      <c r="C54" s="792" t="s">
        <v>342</v>
      </c>
      <c r="D54" s="800"/>
      <c r="E54" s="798" t="s">
        <v>1371</v>
      </c>
      <c r="F54" s="794">
        <v>15393</v>
      </c>
      <c r="G54" s="308">
        <v>14625</v>
      </c>
      <c r="H54" s="309">
        <v>13731</v>
      </c>
      <c r="I54" s="309">
        <v>12952</v>
      </c>
      <c r="J54" s="310">
        <v>10855</v>
      </c>
      <c r="K54" s="310">
        <v>13312</v>
      </c>
      <c r="L54" s="636">
        <v>13130</v>
      </c>
      <c r="M54" s="642">
        <v>11833</v>
      </c>
      <c r="N54" s="642">
        <v>11898</v>
      </c>
      <c r="O54" s="307" t="s">
        <v>1366</v>
      </c>
      <c r="P54" s="294">
        <f t="shared" si="0"/>
        <v>7.3209830789882284</v>
      </c>
      <c r="Q54" s="294">
        <f t="shared" si="1"/>
        <v>7.028670607961744</v>
      </c>
      <c r="R54" s="294">
        <f t="shared" si="2"/>
        <v>6.43188947368421</v>
      </c>
      <c r="S54" s="294">
        <f t="shared" si="3"/>
        <v>5.8897515789473687</v>
      </c>
      <c r="T54" s="294">
        <f t="shared" si="4"/>
        <v>4.1706052631578947</v>
      </c>
      <c r="U54" s="294">
        <f t="shared" si="5"/>
        <v>4.0916884210526323</v>
      </c>
      <c r="V54" s="294">
        <f t="shared" si="6"/>
        <v>5.0170421052631582</v>
      </c>
      <c r="W54" s="294">
        <f t="shared" si="7"/>
        <v>3.6370905263157902</v>
      </c>
      <c r="X54" s="766">
        <f t="shared" ref="X54:X55" si="43">N54*X$3/1000000</f>
        <v>2.4422210526315791</v>
      </c>
      <c r="Y54" s="766"/>
      <c r="Z54" s="563">
        <f t="shared" si="9"/>
        <v>17394.09</v>
      </c>
      <c r="AA54" s="563">
        <f t="shared" si="10"/>
        <v>16526.25</v>
      </c>
      <c r="AB54" s="563">
        <f t="shared" si="11"/>
        <v>17026.439999999999</v>
      </c>
      <c r="AC54" s="563">
        <f t="shared" si="12"/>
        <v>16449.04</v>
      </c>
      <c r="AD54" s="563">
        <f t="shared" si="13"/>
        <v>15305.55</v>
      </c>
      <c r="AE54" s="563">
        <f t="shared" si="14"/>
        <v>20101.12</v>
      </c>
      <c r="AF54" s="563">
        <f t="shared" si="15"/>
        <v>19957.599999999999</v>
      </c>
      <c r="AG54" s="777">
        <f t="shared" si="16"/>
        <v>0</v>
      </c>
      <c r="AH54" s="777">
        <f t="shared" si="17"/>
        <v>19274.760000000002</v>
      </c>
      <c r="AI54" s="429"/>
      <c r="AJ54" s="774"/>
      <c r="AK54" s="772">
        <f t="shared" si="18"/>
        <v>24474.870000000003</v>
      </c>
      <c r="AL54" s="772">
        <f t="shared" si="19"/>
        <v>18917.82</v>
      </c>
      <c r="AM54" s="775">
        <f t="shared" si="20"/>
        <v>5557.0500000000029</v>
      </c>
    </row>
    <row r="55" spans="1:39">
      <c r="A55" s="2" t="s">
        <v>323</v>
      </c>
      <c r="B55" s="3" t="s">
        <v>372</v>
      </c>
      <c r="C55" s="792">
        <v>6400</v>
      </c>
      <c r="D55" s="764"/>
      <c r="E55" s="798" t="s">
        <v>1057</v>
      </c>
      <c r="F55" s="794">
        <v>242439</v>
      </c>
      <c r="G55" s="308">
        <v>219007</v>
      </c>
      <c r="H55" s="309">
        <v>195062</v>
      </c>
      <c r="I55" s="309">
        <v>180853</v>
      </c>
      <c r="J55" s="310">
        <v>188724</v>
      </c>
      <c r="K55" s="310">
        <v>193103</v>
      </c>
      <c r="L55" s="635">
        <v>173630</v>
      </c>
      <c r="M55" s="643">
        <v>181733</v>
      </c>
      <c r="N55" s="643">
        <v>145767</v>
      </c>
      <c r="O55" s="307" t="s">
        <v>1366</v>
      </c>
      <c r="P55" s="294">
        <f t="shared" si="0"/>
        <v>115.30512679054291</v>
      </c>
      <c r="Q55" s="294">
        <f t="shared" si="1"/>
        <v>105.25320094617967</v>
      </c>
      <c r="R55" s="294">
        <f t="shared" si="2"/>
        <v>91.371147368421049</v>
      </c>
      <c r="S55" s="294">
        <f t="shared" si="3"/>
        <v>82.240522105263153</v>
      </c>
      <c r="T55" s="294">
        <f t="shared" si="4"/>
        <v>72.509747368421046</v>
      </c>
      <c r="U55" s="294">
        <f t="shared" si="5"/>
        <v>59.353764210526322</v>
      </c>
      <c r="V55" s="294">
        <f t="shared" si="6"/>
        <v>66.344936842105255</v>
      </c>
      <c r="W55" s="294">
        <f t="shared" si="7"/>
        <v>55.858985263157905</v>
      </c>
      <c r="X55" s="766">
        <f t="shared" si="43"/>
        <v>29.920594736842109</v>
      </c>
      <c r="Y55" s="766"/>
      <c r="Z55" s="563">
        <f t="shared" si="9"/>
        <v>273956.06999999995</v>
      </c>
      <c r="AA55" s="563">
        <f t="shared" si="10"/>
        <v>247477.90999999997</v>
      </c>
      <c r="AB55" s="563">
        <f t="shared" si="11"/>
        <v>241876.88</v>
      </c>
      <c r="AC55" s="563">
        <f t="shared" si="12"/>
        <v>229683.31</v>
      </c>
      <c r="AD55" s="563">
        <f t="shared" si="13"/>
        <v>266100.83999999997</v>
      </c>
      <c r="AE55" s="563">
        <f t="shared" si="14"/>
        <v>291585.53000000003</v>
      </c>
      <c r="AF55" s="563">
        <f t="shared" si="15"/>
        <v>263917.59999999998</v>
      </c>
      <c r="AG55" s="777">
        <f t="shared" si="16"/>
        <v>0</v>
      </c>
      <c r="AH55" s="777">
        <f t="shared" si="17"/>
        <v>236142.54</v>
      </c>
      <c r="AI55" s="429"/>
      <c r="AJ55" s="774"/>
      <c r="AK55" s="772">
        <f t="shared" si="18"/>
        <v>385478.01</v>
      </c>
      <c r="AL55" s="772">
        <f t="shared" si="19"/>
        <v>231769.53</v>
      </c>
      <c r="AM55" s="775">
        <f t="shared" si="20"/>
        <v>153708.48000000001</v>
      </c>
    </row>
    <row r="56" spans="1:39">
      <c r="A56" s="2" t="s">
        <v>373</v>
      </c>
      <c r="B56" s="3" t="s">
        <v>374</v>
      </c>
      <c r="C56" s="792"/>
      <c r="D56" s="764"/>
      <c r="E56" s="798" t="s">
        <v>1057</v>
      </c>
      <c r="F56" s="794">
        <v>9685</v>
      </c>
      <c r="G56" s="308">
        <v>10577</v>
      </c>
      <c r="H56" s="309">
        <v>8547</v>
      </c>
      <c r="I56" s="309">
        <v>8784</v>
      </c>
      <c r="J56" s="310">
        <v>7371</v>
      </c>
      <c r="K56" s="310">
        <v>7125</v>
      </c>
      <c r="L56" s="635">
        <v>7361</v>
      </c>
      <c r="M56" s="643">
        <v>9286</v>
      </c>
      <c r="N56" s="643">
        <v>9985</v>
      </c>
      <c r="O56" s="307" t="s">
        <v>1366</v>
      </c>
      <c r="P56" s="294">
        <f t="shared" si="0"/>
        <v>4.6062314766452923</v>
      </c>
      <c r="Q56" s="294">
        <f t="shared" si="1"/>
        <v>5.0832307022503507</v>
      </c>
      <c r="R56" s="294">
        <f t="shared" si="2"/>
        <v>4.0035947368421052</v>
      </c>
      <c r="S56" s="294">
        <f t="shared" si="3"/>
        <v>3.9944084210526318</v>
      </c>
      <c r="T56" s="294">
        <f t="shared" si="4"/>
        <v>2.8320157894736839</v>
      </c>
      <c r="U56" s="294">
        <f t="shared" si="5"/>
        <v>2.1900000000000004</v>
      </c>
      <c r="V56" s="294">
        <f t="shared" si="6"/>
        <v>2.8126768421052635</v>
      </c>
      <c r="W56" s="294">
        <f t="shared" si="7"/>
        <v>2.854223157894737</v>
      </c>
      <c r="X56" s="766">
        <f t="shared" ref="X56:X58" si="44">N56*X$3/1000000</f>
        <v>2.0495526315789476</v>
      </c>
      <c r="Y56" s="766"/>
      <c r="Z56" s="563">
        <f t="shared" si="9"/>
        <v>10944.05</v>
      </c>
      <c r="AA56" s="563">
        <f t="shared" si="10"/>
        <v>11952.009999999998</v>
      </c>
      <c r="AB56" s="563">
        <f t="shared" si="11"/>
        <v>10598.28</v>
      </c>
      <c r="AC56" s="563">
        <f t="shared" si="12"/>
        <v>11155.68</v>
      </c>
      <c r="AD56" s="563">
        <f t="shared" si="13"/>
        <v>10393.109999999999</v>
      </c>
      <c r="AE56" s="563">
        <f t="shared" si="14"/>
        <v>10758.75</v>
      </c>
      <c r="AF56" s="563">
        <f t="shared" si="15"/>
        <v>11188.72</v>
      </c>
      <c r="AG56" s="777">
        <f t="shared" si="16"/>
        <v>0</v>
      </c>
      <c r="AH56" s="777">
        <f t="shared" si="17"/>
        <v>16175.7</v>
      </c>
      <c r="AI56" s="429"/>
      <c r="AJ56" s="774"/>
      <c r="AK56" s="772">
        <f t="shared" si="18"/>
        <v>15399.150000000001</v>
      </c>
      <c r="AL56" s="772">
        <f t="shared" si="19"/>
        <v>15876.150000000001</v>
      </c>
      <c r="AM56" s="775">
        <f t="shared" si="20"/>
        <v>-477</v>
      </c>
    </row>
    <row r="57" spans="1:39" s="752" customFormat="1">
      <c r="A57" s="739" t="s">
        <v>1301</v>
      </c>
      <c r="B57" s="740" t="s">
        <v>232</v>
      </c>
      <c r="C57" s="792">
        <v>6400</v>
      </c>
      <c r="D57" s="764"/>
      <c r="E57" s="798" t="s">
        <v>1057</v>
      </c>
      <c r="F57" s="828"/>
      <c r="G57" s="829"/>
      <c r="H57" s="769">
        <v>38949</v>
      </c>
      <c r="I57" s="769">
        <v>51637</v>
      </c>
      <c r="J57" s="770">
        <v>59160</v>
      </c>
      <c r="K57" s="770">
        <v>51499</v>
      </c>
      <c r="L57" s="779">
        <v>52669</v>
      </c>
      <c r="M57" s="643">
        <v>53709</v>
      </c>
      <c r="N57" s="643">
        <v>53753</v>
      </c>
      <c r="O57" s="767" t="s">
        <v>1366</v>
      </c>
      <c r="P57" s="766">
        <f t="shared" ref="P57" si="45">F57*$P$3/1000000</f>
        <v>0</v>
      </c>
      <c r="Q57" s="766">
        <f t="shared" ref="Q57" si="46">G57*$Q$3/1000000</f>
        <v>0</v>
      </c>
      <c r="R57" s="766">
        <f t="shared" ref="R57" si="47">H57*$R$3/1000000</f>
        <v>18.24453157894737</v>
      </c>
      <c r="S57" s="766">
        <f t="shared" ref="S57" si="48">I57*$S$3/1000000</f>
        <v>23.481246315789477</v>
      </c>
      <c r="T57" s="766">
        <f t="shared" ref="T57" si="49">J57*$T$3/1000000</f>
        <v>22.729894736842105</v>
      </c>
      <c r="U57" s="766">
        <f t="shared" ref="U57" si="50">K57*$U$3/1000000</f>
        <v>15.829166315789475</v>
      </c>
      <c r="V57" s="766">
        <f t="shared" ref="V57" si="51">L57*$V$3/1000000</f>
        <v>20.12510210526316</v>
      </c>
      <c r="W57" s="766">
        <f t="shared" ref="W57" si="52">M57*$W$3/1000000</f>
        <v>16.508450526315791</v>
      </c>
      <c r="X57" s="766">
        <f t="shared" si="44"/>
        <v>11.033510526315789</v>
      </c>
      <c r="Y57" s="766"/>
      <c r="Z57" s="777">
        <f t="shared" ref="Z57" si="53">$Z$3*F57</f>
        <v>0</v>
      </c>
      <c r="AA57" s="777">
        <f t="shared" ref="AA57" si="54">$AA$3*G57</f>
        <v>0</v>
      </c>
      <c r="AB57" s="777">
        <f t="shared" ref="AB57" si="55">$AB$3*H57</f>
        <v>48296.76</v>
      </c>
      <c r="AC57" s="777">
        <f t="shared" ref="AC57" si="56">$AC$3*I57</f>
        <v>65578.990000000005</v>
      </c>
      <c r="AD57" s="777">
        <f t="shared" ref="AD57" si="57">$AD$3*J57</f>
        <v>83415.599999999991</v>
      </c>
      <c r="AE57" s="777">
        <f t="shared" ref="AE57" si="58">$AE$3*K57</f>
        <v>77763.490000000005</v>
      </c>
      <c r="AF57" s="777">
        <f t="shared" ref="AF57" si="59">$AF$3*L57</f>
        <v>80056.88</v>
      </c>
      <c r="AG57" s="777">
        <f t="shared" si="16"/>
        <v>0</v>
      </c>
      <c r="AH57" s="777">
        <f t="shared" si="17"/>
        <v>87079.86</v>
      </c>
      <c r="AI57" s="774"/>
      <c r="AJ57" s="774"/>
      <c r="AK57" s="772">
        <f t="shared" si="18"/>
        <v>0</v>
      </c>
      <c r="AL57" s="772">
        <f t="shared" si="19"/>
        <v>85467.27</v>
      </c>
      <c r="AM57" s="775">
        <f t="shared" si="20"/>
        <v>-85467.27</v>
      </c>
    </row>
    <row r="58" spans="1:39">
      <c r="A58" s="2" t="s">
        <v>1301</v>
      </c>
      <c r="B58" s="3" t="s">
        <v>232</v>
      </c>
      <c r="C58" s="792">
        <v>6400</v>
      </c>
      <c r="D58" s="764"/>
      <c r="E58" s="798" t="s">
        <v>1057</v>
      </c>
      <c r="F58" s="794">
        <v>201260</v>
      </c>
      <c r="G58" s="308">
        <v>189116</v>
      </c>
      <c r="H58" s="769">
        <v>171992</v>
      </c>
      <c r="I58" s="309">
        <v>128590</v>
      </c>
      <c r="J58" s="310">
        <v>133569.29999999999</v>
      </c>
      <c r="K58" s="310">
        <v>120555</v>
      </c>
      <c r="L58" s="635">
        <v>121036</v>
      </c>
      <c r="M58" s="641">
        <v>117136</v>
      </c>
      <c r="N58" s="643">
        <v>84145</v>
      </c>
      <c r="O58" s="307" t="s">
        <v>1366</v>
      </c>
      <c r="P58" s="294">
        <f t="shared" si="0"/>
        <v>95.720201031453954</v>
      </c>
      <c r="Q58" s="294">
        <f t="shared" si="1"/>
        <v>90.887799705661067</v>
      </c>
      <c r="R58" s="294">
        <f t="shared" si="2"/>
        <v>80.564673684210518</v>
      </c>
      <c r="S58" s="294">
        <f t="shared" si="3"/>
        <v>58.474610526315793</v>
      </c>
      <c r="T58" s="294">
        <f t="shared" si="4"/>
        <v>51.31873105263157</v>
      </c>
      <c r="U58" s="294">
        <f t="shared" si="5"/>
        <v>37.054800000000007</v>
      </c>
      <c r="V58" s="294">
        <f t="shared" si="6"/>
        <v>46.248492631578948</v>
      </c>
      <c r="W58" s="294">
        <f t="shared" si="7"/>
        <v>36.003907368421054</v>
      </c>
      <c r="X58" s="766">
        <f t="shared" si="44"/>
        <v>17.271868421052631</v>
      </c>
      <c r="Y58" s="766"/>
      <c r="Z58" s="563">
        <f t="shared" si="9"/>
        <v>227423.8</v>
      </c>
      <c r="AA58" s="563">
        <f t="shared" si="10"/>
        <v>213701.08</v>
      </c>
      <c r="AB58" s="563">
        <f t="shared" si="11"/>
        <v>213270.08</v>
      </c>
      <c r="AC58" s="563">
        <f t="shared" si="12"/>
        <v>163309.29999999999</v>
      </c>
      <c r="AD58" s="563">
        <f t="shared" si="13"/>
        <v>188332.71299999996</v>
      </c>
      <c r="AE58" s="563">
        <f t="shared" si="14"/>
        <v>182038.05</v>
      </c>
      <c r="AF58" s="563">
        <f t="shared" si="15"/>
        <v>183974.72</v>
      </c>
      <c r="AG58" s="777">
        <f t="shared" si="16"/>
        <v>0</v>
      </c>
      <c r="AH58" s="777">
        <f t="shared" si="17"/>
        <v>136314.90000000002</v>
      </c>
      <c r="AI58" s="429"/>
      <c r="AJ58" s="774"/>
      <c r="AK58" s="772">
        <f t="shared" si="18"/>
        <v>320003.40000000002</v>
      </c>
      <c r="AL58" s="772">
        <f t="shared" si="19"/>
        <v>133790.55000000002</v>
      </c>
      <c r="AM58" s="775">
        <f t="shared" si="20"/>
        <v>186212.85</v>
      </c>
    </row>
    <row r="59" spans="1:39">
      <c r="A59" s="2" t="s">
        <v>1079</v>
      </c>
      <c r="B59" s="3" t="s">
        <v>1078</v>
      </c>
      <c r="C59" s="792">
        <v>6400</v>
      </c>
      <c r="D59" s="764"/>
      <c r="E59" s="798" t="s">
        <v>1057</v>
      </c>
      <c r="F59" s="794">
        <v>5104</v>
      </c>
      <c r="G59" s="308">
        <v>5104</v>
      </c>
      <c r="H59" s="309">
        <v>5631</v>
      </c>
      <c r="I59" s="309">
        <v>6672</v>
      </c>
      <c r="J59" s="310">
        <v>6293</v>
      </c>
      <c r="K59" s="310">
        <v>5525</v>
      </c>
      <c r="L59" s="635">
        <v>5722</v>
      </c>
      <c r="M59" s="641">
        <v>5856</v>
      </c>
      <c r="N59" s="780">
        <v>4671</v>
      </c>
      <c r="O59" s="307" t="s">
        <v>1366</v>
      </c>
      <c r="P59" s="294">
        <f t="shared" si="0"/>
        <v>2.4274863662155473</v>
      </c>
      <c r="Q59" s="294">
        <f t="shared" si="1"/>
        <v>2.4529459680708885</v>
      </c>
      <c r="R59" s="294">
        <f t="shared" si="2"/>
        <v>2.6376789473684212</v>
      </c>
      <c r="S59" s="294">
        <f t="shared" si="3"/>
        <v>3.0340042105263159</v>
      </c>
      <c r="T59" s="294">
        <f t="shared" si="4"/>
        <v>2.4178368421052632</v>
      </c>
      <c r="U59" s="294">
        <f t="shared" si="5"/>
        <v>1.6982105263157896</v>
      </c>
      <c r="V59" s="294">
        <f t="shared" si="6"/>
        <v>2.1864063157894735</v>
      </c>
      <c r="W59" s="294">
        <f t="shared" si="7"/>
        <v>1.7999494736842108</v>
      </c>
      <c r="X59" s="766">
        <f t="shared" ref="X59:X62" si="60">N59*X$3/1000000</f>
        <v>0.95878421052631579</v>
      </c>
      <c r="Y59" s="766"/>
      <c r="Z59" s="563">
        <f t="shared" si="9"/>
        <v>5767.5199999999995</v>
      </c>
      <c r="AA59" s="563">
        <f t="shared" si="10"/>
        <v>5767.5199999999995</v>
      </c>
      <c r="AB59" s="563">
        <f t="shared" si="11"/>
        <v>6982.44</v>
      </c>
      <c r="AC59" s="563">
        <f t="shared" si="12"/>
        <v>8473.44</v>
      </c>
      <c r="AD59" s="563">
        <f t="shared" si="13"/>
        <v>8873.1299999999992</v>
      </c>
      <c r="AE59" s="563">
        <f t="shared" si="14"/>
        <v>8342.75</v>
      </c>
      <c r="AF59" s="563">
        <f t="shared" si="15"/>
        <v>8697.44</v>
      </c>
      <c r="AG59" s="777">
        <f t="shared" si="16"/>
        <v>0</v>
      </c>
      <c r="AH59" s="777">
        <f t="shared" si="17"/>
        <v>7567.02</v>
      </c>
      <c r="AI59" s="429"/>
      <c r="AJ59" s="774"/>
      <c r="AK59" s="772">
        <f t="shared" si="18"/>
        <v>8115.3600000000006</v>
      </c>
      <c r="AL59" s="772">
        <f t="shared" si="19"/>
        <v>7426.89</v>
      </c>
      <c r="AM59" s="775">
        <f t="shared" si="20"/>
        <v>688.47000000000025</v>
      </c>
    </row>
    <row r="60" spans="1:39">
      <c r="A60" s="2" t="s">
        <v>286</v>
      </c>
      <c r="B60" s="3" t="s">
        <v>34</v>
      </c>
      <c r="C60" s="792">
        <v>6440</v>
      </c>
      <c r="D60" s="764"/>
      <c r="E60" s="798" t="s">
        <v>1057</v>
      </c>
      <c r="F60" s="794">
        <v>3475</v>
      </c>
      <c r="G60" s="308">
        <v>4520</v>
      </c>
      <c r="H60" s="309">
        <v>2448</v>
      </c>
      <c r="I60" s="309">
        <v>2052</v>
      </c>
      <c r="J60" s="310">
        <v>2631</v>
      </c>
      <c r="K60" s="310">
        <v>4220</v>
      </c>
      <c r="L60" s="635">
        <v>4357</v>
      </c>
      <c r="M60" s="641">
        <v>2906</v>
      </c>
      <c r="N60" s="818">
        <v>3462</v>
      </c>
      <c r="O60" s="307" t="s">
        <v>1366</v>
      </c>
      <c r="P60" s="294">
        <f t="shared" si="0"/>
        <v>1.6527263171236335</v>
      </c>
      <c r="Q60" s="294">
        <f t="shared" si="1"/>
        <v>2.1722797366145015</v>
      </c>
      <c r="R60" s="294">
        <f t="shared" si="2"/>
        <v>1.1466947368421054</v>
      </c>
      <c r="S60" s="294">
        <f t="shared" si="3"/>
        <v>0.93311999999999995</v>
      </c>
      <c r="T60" s="294">
        <f t="shared" si="4"/>
        <v>1.0108578947368421</v>
      </c>
      <c r="U60" s="294">
        <f t="shared" si="5"/>
        <v>1.2970947368421053</v>
      </c>
      <c r="V60" s="294">
        <f t="shared" si="6"/>
        <v>1.6648326315789475</v>
      </c>
      <c r="W60" s="294">
        <f t="shared" si="7"/>
        <v>0.89321263157894748</v>
      </c>
      <c r="X60" s="766">
        <f t="shared" si="60"/>
        <v>0.71062105263157904</v>
      </c>
      <c r="Y60" s="766"/>
      <c r="Z60" s="563">
        <f t="shared" si="9"/>
        <v>3926.7499999999995</v>
      </c>
      <c r="AA60" s="563">
        <f t="shared" si="10"/>
        <v>5107.5999999999995</v>
      </c>
      <c r="AB60" s="563">
        <f t="shared" si="11"/>
        <v>3035.52</v>
      </c>
      <c r="AC60" s="563">
        <f t="shared" si="12"/>
        <v>2606.04</v>
      </c>
      <c r="AD60" s="563">
        <f t="shared" si="13"/>
        <v>3709.7099999999996</v>
      </c>
      <c r="AE60" s="563">
        <f t="shared" si="14"/>
        <v>6372.2</v>
      </c>
      <c r="AF60" s="563">
        <f t="shared" si="15"/>
        <v>6622.64</v>
      </c>
      <c r="AG60" s="777">
        <f t="shared" si="16"/>
        <v>0</v>
      </c>
      <c r="AH60" s="777">
        <f t="shared" si="17"/>
        <v>5608.4400000000005</v>
      </c>
      <c r="AI60" s="429"/>
      <c r="AJ60" s="774"/>
      <c r="AK60" s="772">
        <f t="shared" si="18"/>
        <v>5525.25</v>
      </c>
      <c r="AL60" s="772">
        <f t="shared" si="19"/>
        <v>5504.58</v>
      </c>
      <c r="AM60" s="775">
        <f t="shared" si="20"/>
        <v>20.670000000000073</v>
      </c>
    </row>
    <row r="61" spans="1:39">
      <c r="A61" s="2" t="s">
        <v>366</v>
      </c>
      <c r="B61" s="3" t="s">
        <v>83</v>
      </c>
      <c r="C61" s="792"/>
      <c r="D61" s="764"/>
      <c r="E61" s="798" t="s">
        <v>1057</v>
      </c>
      <c r="F61" s="794">
        <v>3233</v>
      </c>
      <c r="G61" s="308">
        <v>7140</v>
      </c>
      <c r="H61" s="309">
        <v>5769</v>
      </c>
      <c r="I61" s="309">
        <v>3551</v>
      </c>
      <c r="J61" s="310">
        <v>3733</v>
      </c>
      <c r="K61" s="310">
        <v>2493</v>
      </c>
      <c r="L61" s="636">
        <v>850</v>
      </c>
      <c r="M61" s="642">
        <v>710</v>
      </c>
      <c r="N61" s="642">
        <v>981</v>
      </c>
      <c r="O61" s="307" t="s">
        <v>1366</v>
      </c>
      <c r="P61" s="294">
        <f t="shared" si="0"/>
        <v>1.5376299807944482</v>
      </c>
      <c r="Q61" s="294">
        <f t="shared" si="1"/>
        <v>3.4314330352715801</v>
      </c>
      <c r="R61" s="294">
        <f t="shared" si="2"/>
        <v>2.7023210526315791</v>
      </c>
      <c r="S61" s="294">
        <f t="shared" si="3"/>
        <v>1.6147705263157894</v>
      </c>
      <c r="T61" s="294">
        <f t="shared" si="4"/>
        <v>1.4342578947368421</v>
      </c>
      <c r="U61" s="294">
        <f t="shared" si="5"/>
        <v>0.76626947368421072</v>
      </c>
      <c r="V61" s="294">
        <f t="shared" si="6"/>
        <v>0.32478947368421052</v>
      </c>
      <c r="W61" s="294">
        <f t="shared" si="7"/>
        <v>0.21823157894736844</v>
      </c>
      <c r="X61" s="766">
        <f t="shared" si="60"/>
        <v>0.20136315789473686</v>
      </c>
      <c r="Y61" s="766"/>
      <c r="Z61" s="563">
        <f t="shared" si="9"/>
        <v>3653.2899999999995</v>
      </c>
      <c r="AA61" s="563">
        <f t="shared" si="10"/>
        <v>8068.1999999999989</v>
      </c>
      <c r="AB61" s="563">
        <f t="shared" si="11"/>
        <v>7153.56</v>
      </c>
      <c r="AC61" s="563">
        <f t="shared" si="12"/>
        <v>4509.7700000000004</v>
      </c>
      <c r="AD61" s="563">
        <f t="shared" si="13"/>
        <v>5263.53</v>
      </c>
      <c r="AE61" s="563">
        <f t="shared" si="14"/>
        <v>3764.43</v>
      </c>
      <c r="AF61" s="563">
        <f t="shared" si="15"/>
        <v>1292</v>
      </c>
      <c r="AG61" s="777">
        <f t="shared" si="16"/>
        <v>0</v>
      </c>
      <c r="AH61" s="777">
        <f t="shared" si="17"/>
        <v>1589.22</v>
      </c>
      <c r="AI61" s="429"/>
      <c r="AJ61" s="774"/>
      <c r="AK61" s="772">
        <f t="shared" si="18"/>
        <v>5140.47</v>
      </c>
      <c r="AL61" s="772">
        <f t="shared" si="19"/>
        <v>1559.7900000000002</v>
      </c>
      <c r="AM61" s="775">
        <f t="shared" si="20"/>
        <v>3580.6800000000003</v>
      </c>
    </row>
    <row r="62" spans="1:39">
      <c r="A62" s="2" t="s">
        <v>117</v>
      </c>
      <c r="B62" s="3" t="s">
        <v>324</v>
      </c>
      <c r="C62" s="792">
        <v>6440</v>
      </c>
      <c r="D62" s="764"/>
      <c r="E62" s="798" t="s">
        <v>1057</v>
      </c>
      <c r="F62" s="794">
        <v>201261</v>
      </c>
      <c r="G62" s="308">
        <v>189116</v>
      </c>
      <c r="H62" s="309">
        <v>172064</v>
      </c>
      <c r="I62" s="309">
        <v>128590</v>
      </c>
      <c r="J62" s="310">
        <v>90090.95</v>
      </c>
      <c r="K62" s="310">
        <v>78676</v>
      </c>
      <c r="L62" s="635">
        <v>82167</v>
      </c>
      <c r="M62" s="641">
        <v>67978</v>
      </c>
      <c r="N62" s="643">
        <v>67726</v>
      </c>
      <c r="O62" s="307" t="s">
        <v>1366</v>
      </c>
      <c r="P62" s="294">
        <f t="shared" si="0"/>
        <v>95.72067663614952</v>
      </c>
      <c r="Q62" s="294">
        <f t="shared" si="1"/>
        <v>90.887799705661067</v>
      </c>
      <c r="R62" s="294">
        <f t="shared" si="2"/>
        <v>80.598399999999998</v>
      </c>
      <c r="S62" s="294">
        <f t="shared" si="3"/>
        <v>58.474610526315793</v>
      </c>
      <c r="T62" s="294">
        <f t="shared" si="4"/>
        <v>34.613891315789473</v>
      </c>
      <c r="U62" s="294">
        <f t="shared" si="5"/>
        <v>24.182517894736844</v>
      </c>
      <c r="V62" s="294">
        <f t="shared" si="6"/>
        <v>31.396443157894737</v>
      </c>
      <c r="W62" s="294">
        <f t="shared" si="7"/>
        <v>20.894290526315793</v>
      </c>
      <c r="X62" s="766">
        <f t="shared" si="60"/>
        <v>13.901652631578948</v>
      </c>
      <c r="Y62" s="766"/>
      <c r="Z62" s="563">
        <f t="shared" si="9"/>
        <v>227424.93</v>
      </c>
      <c r="AA62" s="563">
        <f t="shared" si="10"/>
        <v>213701.08</v>
      </c>
      <c r="AB62" s="563">
        <f t="shared" si="11"/>
        <v>213359.35999999999</v>
      </c>
      <c r="AC62" s="563">
        <f t="shared" si="12"/>
        <v>163309.29999999999</v>
      </c>
      <c r="AD62" s="563">
        <f t="shared" si="13"/>
        <v>127028.23949999998</v>
      </c>
      <c r="AE62" s="563">
        <f t="shared" si="14"/>
        <v>118800.76</v>
      </c>
      <c r="AF62" s="563">
        <f t="shared" si="15"/>
        <v>124893.84</v>
      </c>
      <c r="AG62" s="777">
        <f t="shared" si="16"/>
        <v>0</v>
      </c>
      <c r="AH62" s="777">
        <f t="shared" si="17"/>
        <v>109716.12000000001</v>
      </c>
      <c r="AI62" s="429"/>
      <c r="AJ62" s="774"/>
      <c r="AK62" s="772">
        <f t="shared" si="18"/>
        <v>320004.99</v>
      </c>
      <c r="AL62" s="772">
        <f t="shared" si="19"/>
        <v>107684.34000000001</v>
      </c>
      <c r="AM62" s="775">
        <f t="shared" si="20"/>
        <v>212320.64999999997</v>
      </c>
    </row>
    <row r="63" spans="1:39">
      <c r="A63" s="739" t="s">
        <v>2125</v>
      </c>
      <c r="B63" s="3" t="s">
        <v>1979</v>
      </c>
      <c r="C63" s="792" t="s">
        <v>342</v>
      </c>
      <c r="D63" s="764"/>
      <c r="E63" s="798" t="s">
        <v>1057</v>
      </c>
      <c r="F63" s="794">
        <v>0</v>
      </c>
      <c r="G63" s="308">
        <v>0</v>
      </c>
      <c r="H63" s="309">
        <v>0</v>
      </c>
      <c r="I63" s="309">
        <v>0</v>
      </c>
      <c r="J63" s="310">
        <v>0</v>
      </c>
      <c r="K63" s="310">
        <v>0</v>
      </c>
      <c r="L63" s="635">
        <v>0</v>
      </c>
      <c r="M63" s="641">
        <v>110815</v>
      </c>
      <c r="N63" s="780">
        <v>193247</v>
      </c>
      <c r="O63" s="307"/>
      <c r="P63" s="294">
        <f t="shared" si="0"/>
        <v>0</v>
      </c>
      <c r="Q63" s="294">
        <f t="shared" si="1"/>
        <v>0</v>
      </c>
      <c r="R63" s="294">
        <f t="shared" si="2"/>
        <v>0</v>
      </c>
      <c r="S63" s="294">
        <f t="shared" si="3"/>
        <v>0</v>
      </c>
      <c r="T63" s="294">
        <f t="shared" si="4"/>
        <v>0</v>
      </c>
      <c r="U63" s="294">
        <f t="shared" si="5"/>
        <v>0</v>
      </c>
      <c r="V63" s="294">
        <f t="shared" si="6"/>
        <v>0</v>
      </c>
      <c r="W63" s="294">
        <f t="shared" si="7"/>
        <v>34.061031578947372</v>
      </c>
      <c r="X63" s="766">
        <f t="shared" ref="X63:X64" si="61">N63*X$3/1000000</f>
        <v>39.666489473684216</v>
      </c>
      <c r="Y63" s="766"/>
      <c r="Z63" s="563">
        <f t="shared" si="9"/>
        <v>0</v>
      </c>
      <c r="AA63" s="563">
        <f t="shared" si="10"/>
        <v>0</v>
      </c>
      <c r="AB63" s="563">
        <f t="shared" si="11"/>
        <v>0</v>
      </c>
      <c r="AC63" s="563">
        <f t="shared" si="12"/>
        <v>0</v>
      </c>
      <c r="AD63" s="563">
        <f t="shared" si="13"/>
        <v>0</v>
      </c>
      <c r="AE63" s="563">
        <f t="shared" si="14"/>
        <v>0</v>
      </c>
      <c r="AF63" s="563">
        <f t="shared" si="15"/>
        <v>0</v>
      </c>
      <c r="AG63" s="777">
        <f t="shared" si="16"/>
        <v>0</v>
      </c>
      <c r="AH63" s="777">
        <f t="shared" si="17"/>
        <v>313060.14</v>
      </c>
      <c r="AI63" s="429"/>
      <c r="AJ63" s="774"/>
      <c r="AK63" s="772">
        <f t="shared" si="18"/>
        <v>0</v>
      </c>
      <c r="AL63" s="772">
        <f t="shared" si="19"/>
        <v>307262.73000000004</v>
      </c>
      <c r="AM63" s="775">
        <f t="shared" si="20"/>
        <v>-307262.73000000004</v>
      </c>
    </row>
    <row r="64" spans="1:39">
      <c r="A64" s="2" t="s">
        <v>110</v>
      </c>
      <c r="B64" s="3" t="s">
        <v>70</v>
      </c>
      <c r="C64" s="792">
        <v>6400</v>
      </c>
      <c r="D64" s="764"/>
      <c r="E64" s="798" t="s">
        <v>1057</v>
      </c>
      <c r="F64" s="794">
        <v>5310</v>
      </c>
      <c r="G64" s="308">
        <v>10572</v>
      </c>
      <c r="H64" s="309">
        <v>14045</v>
      </c>
      <c r="I64" s="309">
        <v>15001</v>
      </c>
      <c r="J64" s="310">
        <v>15134</v>
      </c>
      <c r="K64" s="310">
        <v>12872</v>
      </c>
      <c r="L64" s="635">
        <v>12676</v>
      </c>
      <c r="M64" s="641">
        <v>13599</v>
      </c>
      <c r="N64" s="780">
        <v>12922</v>
      </c>
      <c r="O64" s="307" t="s">
        <v>1366</v>
      </c>
      <c r="P64" s="294">
        <f t="shared" si="0"/>
        <v>2.5254609335040272</v>
      </c>
      <c r="Q64" s="294">
        <f t="shared" si="1"/>
        <v>5.080827737939936</v>
      </c>
      <c r="R64" s="294">
        <f t="shared" si="2"/>
        <v>6.5789736842105269</v>
      </c>
      <c r="S64" s="294">
        <f t="shared" si="3"/>
        <v>6.8215073684210523</v>
      </c>
      <c r="T64" s="294">
        <f t="shared" si="4"/>
        <v>5.8146421052631574</v>
      </c>
      <c r="U64" s="294">
        <f t="shared" si="5"/>
        <v>3.9564463157894743</v>
      </c>
      <c r="V64" s="294">
        <f t="shared" si="6"/>
        <v>4.8435663157894746</v>
      </c>
      <c r="W64" s="294">
        <f t="shared" si="7"/>
        <v>4.1799031578947377</v>
      </c>
      <c r="X64" s="766">
        <f t="shared" si="61"/>
        <v>2.6524105263157898</v>
      </c>
      <c r="Y64" s="766"/>
      <c r="Z64" s="563">
        <f t="shared" si="9"/>
        <v>6000.2999999999993</v>
      </c>
      <c r="AA64" s="563">
        <f t="shared" si="10"/>
        <v>11946.359999999999</v>
      </c>
      <c r="AB64" s="563">
        <f t="shared" si="11"/>
        <v>17415.8</v>
      </c>
      <c r="AC64" s="563">
        <f t="shared" si="12"/>
        <v>19051.27</v>
      </c>
      <c r="AD64" s="563">
        <f t="shared" si="13"/>
        <v>21338.94</v>
      </c>
      <c r="AE64" s="563">
        <f t="shared" si="14"/>
        <v>19436.72</v>
      </c>
      <c r="AF64" s="563">
        <f t="shared" si="15"/>
        <v>19267.52</v>
      </c>
      <c r="AG64" s="777">
        <f t="shared" si="16"/>
        <v>0</v>
      </c>
      <c r="AH64" s="777">
        <f t="shared" si="17"/>
        <v>20933.640000000003</v>
      </c>
      <c r="AI64" s="429"/>
      <c r="AJ64" s="774"/>
      <c r="AK64" s="772">
        <f t="shared" si="18"/>
        <v>8442.9</v>
      </c>
      <c r="AL64" s="772">
        <f t="shared" si="19"/>
        <v>20545.98</v>
      </c>
      <c r="AM64" s="775">
        <f t="shared" si="20"/>
        <v>-12103.08</v>
      </c>
    </row>
    <row r="65" spans="1:39">
      <c r="A65" s="2" t="s">
        <v>185</v>
      </c>
      <c r="B65" s="3" t="s">
        <v>186</v>
      </c>
      <c r="C65" s="792">
        <v>6400</v>
      </c>
      <c r="D65" s="764"/>
      <c r="E65" s="798" t="s">
        <v>1057</v>
      </c>
      <c r="F65" s="794">
        <v>6721</v>
      </c>
      <c r="G65" s="308">
        <v>5506</v>
      </c>
      <c r="H65" s="309">
        <v>5494</v>
      </c>
      <c r="I65" s="309">
        <v>5686</v>
      </c>
      <c r="J65" s="310">
        <v>4430</v>
      </c>
      <c r="K65" s="310">
        <v>3279</v>
      </c>
      <c r="L65" s="636">
        <v>5205</v>
      </c>
      <c r="M65" s="642">
        <v>4923</v>
      </c>
      <c r="N65" s="642">
        <v>4962</v>
      </c>
      <c r="O65" s="307" t="s">
        <v>1366</v>
      </c>
      <c r="P65" s="294">
        <f t="shared" si="0"/>
        <v>3.196539158960559</v>
      </c>
      <c r="Q65" s="294">
        <f t="shared" si="1"/>
        <v>2.6461442986281956</v>
      </c>
      <c r="R65" s="294">
        <f t="shared" si="2"/>
        <v>2.573505263157895</v>
      </c>
      <c r="S65" s="294">
        <f t="shared" si="3"/>
        <v>2.5856336842105261</v>
      </c>
      <c r="T65" s="294">
        <f t="shared" si="4"/>
        <v>1.7020526315789475</v>
      </c>
      <c r="U65" s="294">
        <f t="shared" si="5"/>
        <v>1.0078610526315792</v>
      </c>
      <c r="V65" s="294">
        <f t="shared" si="6"/>
        <v>1.988857894736842</v>
      </c>
      <c r="W65" s="294">
        <f t="shared" ref="W65:W124" si="62">M65*$W$3/1000000</f>
        <v>1.5131747368421054</v>
      </c>
      <c r="X65" s="766">
        <f t="shared" ref="X65:X72" si="63">N65*X$3/1000000</f>
        <v>1.0185157894736843</v>
      </c>
      <c r="Y65" s="766"/>
      <c r="Z65" s="563">
        <f t="shared" si="9"/>
        <v>7594.73</v>
      </c>
      <c r="AA65" s="563">
        <f t="shared" si="10"/>
        <v>6221.78</v>
      </c>
      <c r="AB65" s="563">
        <f t="shared" si="11"/>
        <v>6812.56</v>
      </c>
      <c r="AC65" s="563">
        <f t="shared" si="12"/>
        <v>7221.22</v>
      </c>
      <c r="AD65" s="563">
        <f t="shared" si="13"/>
        <v>6246.2999999999993</v>
      </c>
      <c r="AE65" s="563">
        <f t="shared" si="14"/>
        <v>4951.29</v>
      </c>
      <c r="AF65" s="563">
        <f t="shared" si="15"/>
        <v>7911.6</v>
      </c>
      <c r="AG65" s="777">
        <f t="shared" si="16"/>
        <v>0</v>
      </c>
      <c r="AH65" s="777">
        <f t="shared" si="17"/>
        <v>8038.4400000000005</v>
      </c>
      <c r="AI65" s="429"/>
      <c r="AJ65" s="774"/>
      <c r="AK65" s="772">
        <f t="shared" si="18"/>
        <v>10686.390000000001</v>
      </c>
      <c r="AL65" s="772">
        <f t="shared" si="19"/>
        <v>7889.5800000000008</v>
      </c>
      <c r="AM65" s="775">
        <f t="shared" si="20"/>
        <v>2796.8100000000004</v>
      </c>
    </row>
    <row r="66" spans="1:39">
      <c r="A66" s="2" t="s">
        <v>1303</v>
      </c>
      <c r="B66" s="3" t="s">
        <v>1304</v>
      </c>
      <c r="C66" s="792">
        <v>6300</v>
      </c>
      <c r="D66" s="764"/>
      <c r="E66" s="798" t="s">
        <v>1057</v>
      </c>
      <c r="F66" s="794">
        <v>11188</v>
      </c>
      <c r="G66" s="308">
        <v>14276</v>
      </c>
      <c r="H66" s="309">
        <v>12172</v>
      </c>
      <c r="I66" s="309">
        <v>12310</v>
      </c>
      <c r="J66" s="310">
        <v>12566</v>
      </c>
      <c r="K66" s="310">
        <v>10803</v>
      </c>
      <c r="L66" s="635">
        <v>10530</v>
      </c>
      <c r="M66" s="641">
        <v>10530</v>
      </c>
      <c r="N66" s="780">
        <v>12019</v>
      </c>
      <c r="O66" s="307" t="s">
        <v>1366</v>
      </c>
      <c r="P66" s="294">
        <f t="shared" si="0"/>
        <v>5.3210653340947376</v>
      </c>
      <c r="Q66" s="294">
        <f t="shared" si="1"/>
        <v>6.860943699094828</v>
      </c>
      <c r="R66" s="294">
        <f t="shared" si="2"/>
        <v>5.7016210526315794</v>
      </c>
      <c r="S66" s="294">
        <f t="shared" si="3"/>
        <v>5.59781052631579</v>
      </c>
      <c r="T66" s="294">
        <f t="shared" si="4"/>
        <v>4.8279894736842106</v>
      </c>
      <c r="U66" s="294">
        <f t="shared" si="5"/>
        <v>3.3205010526315792</v>
      </c>
      <c r="V66" s="294">
        <f t="shared" si="6"/>
        <v>4.023568421052631</v>
      </c>
      <c r="W66" s="294">
        <f t="shared" si="62"/>
        <v>3.2365894736842109</v>
      </c>
      <c r="X66" s="766">
        <f t="shared" si="63"/>
        <v>2.4670578947368424</v>
      </c>
      <c r="Y66" s="766"/>
      <c r="Z66" s="563">
        <f t="shared" si="9"/>
        <v>12642.439999999999</v>
      </c>
      <c r="AA66" s="563">
        <f t="shared" si="10"/>
        <v>16131.88</v>
      </c>
      <c r="AB66" s="563">
        <f t="shared" si="11"/>
        <v>15093.28</v>
      </c>
      <c r="AC66" s="563">
        <f t="shared" si="12"/>
        <v>15633.7</v>
      </c>
      <c r="AD66" s="563">
        <f t="shared" si="13"/>
        <v>17718.059999999998</v>
      </c>
      <c r="AE66" s="563">
        <f t="shared" si="14"/>
        <v>16312.53</v>
      </c>
      <c r="AF66" s="563">
        <f t="shared" si="15"/>
        <v>16005.6</v>
      </c>
      <c r="AG66" s="777">
        <f t="shared" si="16"/>
        <v>0</v>
      </c>
      <c r="AH66" s="777">
        <f t="shared" si="17"/>
        <v>19470.780000000002</v>
      </c>
      <c r="AI66" s="429"/>
      <c r="AJ66" s="774"/>
      <c r="AK66" s="772">
        <f t="shared" si="18"/>
        <v>17788.920000000002</v>
      </c>
      <c r="AL66" s="772">
        <f t="shared" si="19"/>
        <v>19110.210000000003</v>
      </c>
      <c r="AM66" s="775">
        <f t="shared" si="20"/>
        <v>-1321.2900000000009</v>
      </c>
    </row>
    <row r="67" spans="1:39">
      <c r="A67" s="2" t="s">
        <v>302</v>
      </c>
      <c r="B67" s="3" t="s">
        <v>52</v>
      </c>
      <c r="C67" s="792">
        <v>6470</v>
      </c>
      <c r="D67" s="764"/>
      <c r="E67" s="798" t="s">
        <v>1057</v>
      </c>
      <c r="F67" s="794">
        <v>3795</v>
      </c>
      <c r="G67" s="308">
        <v>4730</v>
      </c>
      <c r="H67" s="309">
        <v>3642</v>
      </c>
      <c r="I67" s="309">
        <v>4809</v>
      </c>
      <c r="J67" s="310">
        <v>4915</v>
      </c>
      <c r="K67" s="310">
        <v>5203</v>
      </c>
      <c r="L67" s="636">
        <v>4511</v>
      </c>
      <c r="M67" s="642">
        <v>4192</v>
      </c>
      <c r="N67" s="642">
        <v>4310</v>
      </c>
      <c r="O67" s="307" t="s">
        <v>1366</v>
      </c>
      <c r="P67" s="294">
        <f t="shared" si="0"/>
        <v>1.8049198197076806</v>
      </c>
      <c r="Q67" s="294">
        <f t="shared" si="1"/>
        <v>2.273204237651901</v>
      </c>
      <c r="R67" s="294">
        <f t="shared" si="2"/>
        <v>1.7059894736842105</v>
      </c>
      <c r="S67" s="294">
        <f t="shared" si="3"/>
        <v>2.1868294736842109</v>
      </c>
      <c r="T67" s="294">
        <f t="shared" si="4"/>
        <v>1.8883947368421055</v>
      </c>
      <c r="U67" s="294">
        <f t="shared" si="5"/>
        <v>1.5992378947368422</v>
      </c>
      <c r="V67" s="294">
        <f t="shared" si="6"/>
        <v>1.7236768421052631</v>
      </c>
      <c r="W67" s="294">
        <f t="shared" si="62"/>
        <v>1.2884884210526317</v>
      </c>
      <c r="X67" s="766">
        <f t="shared" si="63"/>
        <v>0.88468421052631585</v>
      </c>
      <c r="Y67" s="766"/>
      <c r="Z67" s="563">
        <f t="shared" si="9"/>
        <v>4288.3499999999995</v>
      </c>
      <c r="AA67" s="563">
        <f t="shared" si="10"/>
        <v>5344.9</v>
      </c>
      <c r="AB67" s="563">
        <f t="shared" si="11"/>
        <v>4516.08</v>
      </c>
      <c r="AC67" s="563">
        <f t="shared" si="12"/>
        <v>6107.43</v>
      </c>
      <c r="AD67" s="563">
        <f t="shared" si="13"/>
        <v>6930.15</v>
      </c>
      <c r="AE67" s="563">
        <f t="shared" si="14"/>
        <v>7856.53</v>
      </c>
      <c r="AF67" s="563">
        <f t="shared" si="15"/>
        <v>6856.72</v>
      </c>
      <c r="AG67" s="777">
        <f t="shared" si="16"/>
        <v>0</v>
      </c>
      <c r="AH67" s="777">
        <f t="shared" si="17"/>
        <v>6982.2000000000007</v>
      </c>
      <c r="AI67" s="429"/>
      <c r="AJ67" s="774"/>
      <c r="AK67" s="772">
        <f t="shared" si="18"/>
        <v>6034.05</v>
      </c>
      <c r="AL67" s="772">
        <f t="shared" si="19"/>
        <v>6852.9000000000005</v>
      </c>
      <c r="AM67" s="775">
        <f t="shared" si="20"/>
        <v>-818.85000000000036</v>
      </c>
    </row>
    <row r="68" spans="1:39">
      <c r="A68" s="2" t="s">
        <v>145</v>
      </c>
      <c r="B68" s="3" t="s">
        <v>146</v>
      </c>
      <c r="C68" s="792">
        <v>6470</v>
      </c>
      <c r="D68" s="764"/>
      <c r="E68" s="798" t="s">
        <v>1057</v>
      </c>
      <c r="F68" s="794">
        <v>239252</v>
      </c>
      <c r="G68" s="308">
        <v>219947</v>
      </c>
      <c r="H68" s="309">
        <v>203918</v>
      </c>
      <c r="I68" s="309">
        <v>210897</v>
      </c>
      <c r="J68" s="310">
        <v>205344</v>
      </c>
      <c r="K68" s="310">
        <v>196385</v>
      </c>
      <c r="L68" s="635">
        <v>183174</v>
      </c>
      <c r="M68" s="641">
        <v>180962</v>
      </c>
      <c r="N68" s="780">
        <v>183253</v>
      </c>
      <c r="O68" s="307" t="s">
        <v>1366</v>
      </c>
      <c r="P68" s="294">
        <f t="shared" ref="P68:P124" si="64">F68*$P$3/1000000</f>
        <v>113.78937462574493</v>
      </c>
      <c r="Q68" s="294">
        <f t="shared" ref="Q68:Q124" si="65">G68*$Q$3/1000000</f>
        <v>105.70495823653756</v>
      </c>
      <c r="R68" s="294">
        <f t="shared" ref="R68:R124" si="66">H68*$R$3/1000000</f>
        <v>95.519484210526315</v>
      </c>
      <c r="S68" s="294">
        <f t="shared" ref="S68:S124" si="67">I68*$S$3/1000000</f>
        <v>95.902635789473678</v>
      </c>
      <c r="T68" s="294">
        <f t="shared" ref="T68:T124" si="68">J68*$T$3/1000000</f>
        <v>78.895326315789475</v>
      </c>
      <c r="U68" s="294">
        <f t="shared" ref="U68:U124" si="69">K68*$U$3/1000000</f>
        <v>60.362547368421062</v>
      </c>
      <c r="V68" s="294">
        <f t="shared" ref="V68:V124" si="70">L68*$V$3/1000000</f>
        <v>69.991749473684209</v>
      </c>
      <c r="W68" s="294">
        <f t="shared" si="62"/>
        <v>55.622004210526327</v>
      </c>
      <c r="X68" s="766">
        <f t="shared" si="63"/>
        <v>37.615089473684215</v>
      </c>
      <c r="Y68" s="766"/>
      <c r="Z68" s="563">
        <f t="shared" ref="Z68:Z124" si="71">$Z$3*F68</f>
        <v>270354.75999999995</v>
      </c>
      <c r="AA68" s="563">
        <f t="shared" ref="AA68:AA124" si="72">$AA$3*G68</f>
        <v>248540.11</v>
      </c>
      <c r="AB68" s="563">
        <f t="shared" ref="AB68:AB124" si="73">$AB$3*H68</f>
        <v>252858.32</v>
      </c>
      <c r="AC68" s="563">
        <f t="shared" ref="AC68:AC124" si="74">$AC$3*I68</f>
        <v>267839.19</v>
      </c>
      <c r="AD68" s="563">
        <f t="shared" ref="AD68:AD124" si="75">$AD$3*J68</f>
        <v>289535.03999999998</v>
      </c>
      <c r="AE68" s="563">
        <f t="shared" ref="AE68:AE124" si="76">$AE$3*K68</f>
        <v>296541.34999999998</v>
      </c>
      <c r="AF68" s="563">
        <f t="shared" ref="AF68:AF124" si="77">$AF$3*L68</f>
        <v>278424.48</v>
      </c>
      <c r="AG68" s="777">
        <f t="shared" si="16"/>
        <v>0</v>
      </c>
      <c r="AH68" s="777">
        <f t="shared" si="17"/>
        <v>296869.86000000004</v>
      </c>
      <c r="AI68" s="429"/>
      <c r="AJ68" s="774"/>
      <c r="AK68" s="772">
        <f t="shared" si="18"/>
        <v>380410.68</v>
      </c>
      <c r="AL68" s="772">
        <f t="shared" si="19"/>
        <v>291372.27</v>
      </c>
      <c r="AM68" s="775">
        <f t="shared" si="20"/>
        <v>89038.409999999974</v>
      </c>
    </row>
    <row r="69" spans="1:39">
      <c r="A69" s="2" t="s">
        <v>1305</v>
      </c>
      <c r="B69" s="3" t="s">
        <v>26</v>
      </c>
      <c r="C69" s="792">
        <v>6440</v>
      </c>
      <c r="D69" s="764"/>
      <c r="E69" s="798" t="s">
        <v>1057</v>
      </c>
      <c r="F69" s="794">
        <v>11203</v>
      </c>
      <c r="G69" s="308">
        <v>13904</v>
      </c>
      <c r="H69" s="309">
        <v>14309</v>
      </c>
      <c r="I69" s="309">
        <v>14214</v>
      </c>
      <c r="J69" s="310">
        <v>6166</v>
      </c>
      <c r="K69" s="310">
        <v>3334</v>
      </c>
      <c r="L69" s="635">
        <v>2144</v>
      </c>
      <c r="M69" s="641">
        <v>4863</v>
      </c>
      <c r="N69" s="780">
        <v>5901</v>
      </c>
      <c r="O69" s="307" t="s">
        <v>1366</v>
      </c>
      <c r="P69" s="294">
        <f t="shared" si="64"/>
        <v>5.3281994045283643</v>
      </c>
      <c r="Q69" s="294">
        <f t="shared" si="65"/>
        <v>6.6821631544000057</v>
      </c>
      <c r="R69" s="294">
        <f t="shared" si="66"/>
        <v>6.7026368421052629</v>
      </c>
      <c r="S69" s="294">
        <f t="shared" si="67"/>
        <v>6.463629473684211</v>
      </c>
      <c r="T69" s="294">
        <f t="shared" si="68"/>
        <v>2.3690421052631576</v>
      </c>
      <c r="U69" s="294">
        <f t="shared" si="69"/>
        <v>1.0247663157894737</v>
      </c>
      <c r="V69" s="294">
        <f t="shared" si="70"/>
        <v>0.81923368421052634</v>
      </c>
      <c r="W69" s="294">
        <f t="shared" si="62"/>
        <v>1.4947326315789478</v>
      </c>
      <c r="X69" s="766">
        <f t="shared" si="63"/>
        <v>1.2112578947368422</v>
      </c>
      <c r="Y69" s="766"/>
      <c r="Z69" s="563">
        <f t="shared" si="71"/>
        <v>12659.39</v>
      </c>
      <c r="AA69" s="563">
        <f t="shared" si="72"/>
        <v>15711.519999999999</v>
      </c>
      <c r="AB69" s="563">
        <f t="shared" si="73"/>
        <v>17743.16</v>
      </c>
      <c r="AC69" s="563">
        <f t="shared" si="74"/>
        <v>18051.78</v>
      </c>
      <c r="AD69" s="563">
        <f t="shared" si="75"/>
        <v>8694.06</v>
      </c>
      <c r="AE69" s="563">
        <f t="shared" si="76"/>
        <v>5034.34</v>
      </c>
      <c r="AF69" s="563">
        <f t="shared" si="77"/>
        <v>3258.88</v>
      </c>
      <c r="AG69" s="777">
        <f t="shared" ref="AG69:AG132" si="78">$AG$3*M69</f>
        <v>0</v>
      </c>
      <c r="AH69" s="777">
        <f t="shared" ref="AH69:AH132" si="79">$AH$3*N69</f>
        <v>9559.6200000000008</v>
      </c>
      <c r="AI69" s="429"/>
      <c r="AJ69" s="774"/>
      <c r="AK69" s="772">
        <f t="shared" ref="AK69:AK132" si="80">$AK$3*F69</f>
        <v>17812.77</v>
      </c>
      <c r="AL69" s="772">
        <f t="shared" ref="AL69:AL132" si="81">$AL$3*N69</f>
        <v>9382.59</v>
      </c>
      <c r="AM69" s="775">
        <f t="shared" ref="AM69:AM132" si="82">AK69-AL69</f>
        <v>8430.18</v>
      </c>
    </row>
    <row r="70" spans="1:39">
      <c r="A70" s="2" t="s">
        <v>1099</v>
      </c>
      <c r="B70" s="3" t="s">
        <v>1100</v>
      </c>
      <c r="C70" s="792">
        <v>6310</v>
      </c>
      <c r="D70" s="764"/>
      <c r="E70" s="798" t="s">
        <v>1057</v>
      </c>
      <c r="F70" s="794">
        <v>16137</v>
      </c>
      <c r="G70" s="308">
        <v>13064</v>
      </c>
      <c r="H70" s="309">
        <v>15364</v>
      </c>
      <c r="I70" s="309">
        <v>25908</v>
      </c>
      <c r="J70" s="310">
        <v>26830</v>
      </c>
      <c r="K70" s="310">
        <v>25121</v>
      </c>
      <c r="L70" s="635">
        <v>21745</v>
      </c>
      <c r="M70" s="641">
        <v>21454</v>
      </c>
      <c r="N70" s="780">
        <v>17416</v>
      </c>
      <c r="O70" s="307" t="s">
        <v>1366</v>
      </c>
      <c r="P70" s="294">
        <f t="shared" si="64"/>
        <v>7.6748329724961373</v>
      </c>
      <c r="Q70" s="294">
        <f t="shared" si="65"/>
        <v>6.2784651502504092</v>
      </c>
      <c r="R70" s="294">
        <f t="shared" si="66"/>
        <v>7.196821052631579</v>
      </c>
      <c r="S70" s="294">
        <f t="shared" si="67"/>
        <v>11.781322105263159</v>
      </c>
      <c r="T70" s="294">
        <f t="shared" si="68"/>
        <v>10.308368421052631</v>
      </c>
      <c r="U70" s="294">
        <f t="shared" si="69"/>
        <v>7.7214021052631585</v>
      </c>
      <c r="V70" s="294">
        <f t="shared" si="70"/>
        <v>8.3088789473684201</v>
      </c>
      <c r="W70" s="294">
        <f t="shared" si="62"/>
        <v>6.5942821052631588</v>
      </c>
      <c r="X70" s="766">
        <f t="shared" si="63"/>
        <v>3.574863157894737</v>
      </c>
      <c r="Y70" s="766"/>
      <c r="Z70" s="563">
        <f t="shared" si="71"/>
        <v>18234.809999999998</v>
      </c>
      <c r="AA70" s="563">
        <f t="shared" si="72"/>
        <v>14762.319999999998</v>
      </c>
      <c r="AB70" s="563">
        <f t="shared" si="73"/>
        <v>19051.36</v>
      </c>
      <c r="AC70" s="563">
        <f t="shared" si="74"/>
        <v>32903.160000000003</v>
      </c>
      <c r="AD70" s="563">
        <f t="shared" si="75"/>
        <v>37830.299999999996</v>
      </c>
      <c r="AE70" s="563">
        <f t="shared" si="76"/>
        <v>37932.71</v>
      </c>
      <c r="AF70" s="563">
        <f t="shared" si="77"/>
        <v>33052.400000000001</v>
      </c>
      <c r="AG70" s="777">
        <f t="shared" si="78"/>
        <v>0</v>
      </c>
      <c r="AH70" s="777">
        <f t="shared" si="79"/>
        <v>28213.920000000002</v>
      </c>
      <c r="AI70" s="429"/>
      <c r="AJ70" s="774"/>
      <c r="AK70" s="772">
        <f t="shared" si="80"/>
        <v>25657.83</v>
      </c>
      <c r="AL70" s="772">
        <f t="shared" si="81"/>
        <v>27691.440000000002</v>
      </c>
      <c r="AM70" s="775">
        <f t="shared" si="82"/>
        <v>-2033.6100000000006</v>
      </c>
    </row>
    <row r="71" spans="1:39">
      <c r="A71" s="2" t="s">
        <v>2022</v>
      </c>
      <c r="B71" s="740" t="s">
        <v>2109</v>
      </c>
      <c r="C71" s="792" t="s">
        <v>342</v>
      </c>
      <c r="D71" s="764"/>
      <c r="E71" s="798" t="s">
        <v>1057</v>
      </c>
      <c r="F71" s="794">
        <v>0</v>
      </c>
      <c r="G71" s="308">
        <v>0</v>
      </c>
      <c r="H71" s="308">
        <v>0</v>
      </c>
      <c r="I71" s="308">
        <v>0</v>
      </c>
      <c r="J71" s="308">
        <v>0</v>
      </c>
      <c r="K71" s="308">
        <v>0</v>
      </c>
      <c r="L71" s="635">
        <v>28097</v>
      </c>
      <c r="M71" s="641">
        <v>33385</v>
      </c>
      <c r="N71" s="780">
        <v>51142</v>
      </c>
      <c r="O71" s="307" t="s">
        <v>1366</v>
      </c>
      <c r="P71" s="294">
        <f t="shared" si="64"/>
        <v>0</v>
      </c>
      <c r="Q71" s="766">
        <f t="shared" ref="Q71" si="83">G71*$Q$3/1000000</f>
        <v>0</v>
      </c>
      <c r="R71" s="766">
        <f t="shared" ref="R71" si="84">H71*$R$3/1000000</f>
        <v>0</v>
      </c>
      <c r="S71" s="766">
        <f t="shared" ref="S71" si="85">I71*$S$3/1000000</f>
        <v>0</v>
      </c>
      <c r="T71" s="766">
        <f t="shared" ref="T71" si="86">J71*$T$3/1000000</f>
        <v>0</v>
      </c>
      <c r="U71" s="766">
        <f t="shared" ref="U71" si="87">K71*$U$3/1000000</f>
        <v>0</v>
      </c>
      <c r="V71" s="294">
        <f t="shared" si="70"/>
        <v>10.73601157894737</v>
      </c>
      <c r="W71" s="294">
        <f t="shared" si="62"/>
        <v>10.261494736842106</v>
      </c>
      <c r="X71" s="766">
        <f t="shared" si="63"/>
        <v>10.497568421052632</v>
      </c>
      <c r="Y71" s="766"/>
      <c r="Z71" s="563">
        <f t="shared" si="71"/>
        <v>0</v>
      </c>
      <c r="AA71" s="777">
        <f t="shared" ref="AA71" si="88">$AA$3*G71</f>
        <v>0</v>
      </c>
      <c r="AB71" s="777">
        <f t="shared" ref="AB71" si="89">$AB$3*H71</f>
        <v>0</v>
      </c>
      <c r="AC71" s="777">
        <f t="shared" ref="AC71" si="90">$AC$3*I71</f>
        <v>0</v>
      </c>
      <c r="AD71" s="777">
        <f t="shared" ref="AD71" si="91">$AD$3*J71</f>
        <v>0</v>
      </c>
      <c r="AE71" s="777">
        <f t="shared" ref="AE71" si="92">$AE$3*K71</f>
        <v>0</v>
      </c>
      <c r="AF71" s="563">
        <f t="shared" si="77"/>
        <v>42707.44</v>
      </c>
      <c r="AG71" s="777">
        <f t="shared" si="78"/>
        <v>0</v>
      </c>
      <c r="AH71" s="777">
        <f t="shared" si="79"/>
        <v>82850.040000000008</v>
      </c>
      <c r="AI71" s="429"/>
      <c r="AJ71" s="774"/>
      <c r="AK71" s="772">
        <f t="shared" si="80"/>
        <v>0</v>
      </c>
      <c r="AL71" s="772">
        <f t="shared" si="81"/>
        <v>81315.78</v>
      </c>
      <c r="AM71" s="775">
        <f t="shared" si="82"/>
        <v>-81315.78</v>
      </c>
    </row>
    <row r="72" spans="1:39">
      <c r="A72" s="2" t="s">
        <v>239</v>
      </c>
      <c r="B72" s="3" t="s">
        <v>87</v>
      </c>
      <c r="C72" s="792">
        <v>6400</v>
      </c>
      <c r="D72" s="764"/>
      <c r="E72" s="798" t="s">
        <v>1057</v>
      </c>
      <c r="F72" s="794">
        <v>250430</v>
      </c>
      <c r="G72" s="308">
        <v>223174</v>
      </c>
      <c r="H72" s="309">
        <v>206350</v>
      </c>
      <c r="I72" s="309">
        <v>202302</v>
      </c>
      <c r="J72" s="310">
        <v>200025.7</v>
      </c>
      <c r="K72" s="310">
        <v>130600</v>
      </c>
      <c r="L72" s="635">
        <v>207681</v>
      </c>
      <c r="M72" s="641">
        <v>204774</v>
      </c>
      <c r="N72" s="780">
        <v>148865</v>
      </c>
      <c r="O72" s="307" t="s">
        <v>1366</v>
      </c>
      <c r="P72" s="294">
        <f t="shared" si="64"/>
        <v>119.1056839128839</v>
      </c>
      <c r="Q72" s="294">
        <f t="shared" si="65"/>
        <v>107.25583140247893</v>
      </c>
      <c r="R72" s="294">
        <f t="shared" si="66"/>
        <v>96.658684210526317</v>
      </c>
      <c r="S72" s="294">
        <f t="shared" si="67"/>
        <v>91.994172631578948</v>
      </c>
      <c r="T72" s="294">
        <f t="shared" si="68"/>
        <v>76.851979473684224</v>
      </c>
      <c r="U72" s="294">
        <f t="shared" si="69"/>
        <v>40.142315789473692</v>
      </c>
      <c r="V72" s="294">
        <f t="shared" si="70"/>
        <v>79.356003157894733</v>
      </c>
      <c r="W72" s="294">
        <f t="shared" si="62"/>
        <v>62.941061052631589</v>
      </c>
      <c r="X72" s="766">
        <f t="shared" si="63"/>
        <v>30.5565</v>
      </c>
      <c r="Y72" s="766"/>
      <c r="Z72" s="563">
        <f t="shared" si="71"/>
        <v>282985.89999999997</v>
      </c>
      <c r="AA72" s="563">
        <f t="shared" si="72"/>
        <v>252186.61999999997</v>
      </c>
      <c r="AB72" s="563">
        <f t="shared" si="73"/>
        <v>255874</v>
      </c>
      <c r="AC72" s="563">
        <f t="shared" si="74"/>
        <v>256923.54</v>
      </c>
      <c r="AD72" s="563">
        <f t="shared" si="75"/>
        <v>282036.23700000002</v>
      </c>
      <c r="AE72" s="563">
        <f t="shared" si="76"/>
        <v>197206</v>
      </c>
      <c r="AF72" s="563">
        <f t="shared" si="77"/>
        <v>315675.12</v>
      </c>
      <c r="AG72" s="777">
        <f t="shared" si="78"/>
        <v>0</v>
      </c>
      <c r="AH72" s="777">
        <f t="shared" si="79"/>
        <v>241161.30000000002</v>
      </c>
      <c r="AI72" s="429"/>
      <c r="AJ72" s="774"/>
      <c r="AK72" s="772">
        <f t="shared" si="80"/>
        <v>398183.7</v>
      </c>
      <c r="AL72" s="772">
        <f t="shared" si="81"/>
        <v>236695.35</v>
      </c>
      <c r="AM72" s="775">
        <f t="shared" si="82"/>
        <v>161488.35</v>
      </c>
    </row>
    <row r="73" spans="1:39">
      <c r="A73" s="2" t="s">
        <v>309</v>
      </c>
      <c r="B73" s="3" t="s">
        <v>1995</v>
      </c>
      <c r="C73" s="792">
        <v>6400</v>
      </c>
      <c r="D73" s="764"/>
      <c r="E73" s="798" t="s">
        <v>1057</v>
      </c>
      <c r="F73" s="794">
        <v>32759</v>
      </c>
      <c r="G73" s="308">
        <v>27058</v>
      </c>
      <c r="H73" s="309">
        <v>32759</v>
      </c>
      <c r="I73" s="309">
        <v>45364</v>
      </c>
      <c r="J73" s="310">
        <v>35506</v>
      </c>
      <c r="K73" s="310">
        <v>31550</v>
      </c>
      <c r="L73" s="635">
        <v>31890</v>
      </c>
      <c r="M73" s="641">
        <v>33107</v>
      </c>
      <c r="N73" s="780">
        <v>31238</v>
      </c>
      <c r="O73" s="307" t="s">
        <v>1366</v>
      </c>
      <c r="P73" s="294">
        <f t="shared" si="64"/>
        <v>15.58033422234622</v>
      </c>
      <c r="Q73" s="294">
        <f t="shared" si="65"/>
        <v>13.003881662237871</v>
      </c>
      <c r="R73" s="294">
        <f t="shared" si="66"/>
        <v>15.345005263157894</v>
      </c>
      <c r="S73" s="294">
        <f t="shared" si="67"/>
        <v>20.628682105263159</v>
      </c>
      <c r="T73" s="294">
        <f t="shared" si="68"/>
        <v>13.641778947368421</v>
      </c>
      <c r="U73" s="294">
        <f t="shared" si="69"/>
        <v>9.6974736842105269</v>
      </c>
      <c r="V73" s="294">
        <f t="shared" si="70"/>
        <v>12.185336842105263</v>
      </c>
      <c r="W73" s="294">
        <f t="shared" si="62"/>
        <v>10.176046315789474</v>
      </c>
      <c r="X73" s="766">
        <f t="shared" ref="X73:X80" si="93">N73*X$3/1000000</f>
        <v>6.4120105263157896</v>
      </c>
      <c r="Y73" s="766"/>
      <c r="Z73" s="563">
        <f t="shared" si="71"/>
        <v>37017.67</v>
      </c>
      <c r="AA73" s="563">
        <f t="shared" si="72"/>
        <v>30575.539999999997</v>
      </c>
      <c r="AB73" s="563">
        <f t="shared" si="73"/>
        <v>40621.159999999996</v>
      </c>
      <c r="AC73" s="563">
        <f t="shared" si="74"/>
        <v>57612.28</v>
      </c>
      <c r="AD73" s="563">
        <f t="shared" si="75"/>
        <v>50063.46</v>
      </c>
      <c r="AE73" s="563">
        <f t="shared" si="76"/>
        <v>47640.5</v>
      </c>
      <c r="AF73" s="563">
        <f t="shared" si="77"/>
        <v>48472.800000000003</v>
      </c>
      <c r="AG73" s="777">
        <f t="shared" si="78"/>
        <v>0</v>
      </c>
      <c r="AH73" s="777">
        <f t="shared" si="79"/>
        <v>50605.560000000005</v>
      </c>
      <c r="AI73" s="429"/>
      <c r="AJ73" s="774"/>
      <c r="AK73" s="772">
        <f t="shared" si="80"/>
        <v>52086.810000000005</v>
      </c>
      <c r="AL73" s="772">
        <f t="shared" si="81"/>
        <v>49668.420000000006</v>
      </c>
      <c r="AM73" s="775">
        <f t="shared" si="82"/>
        <v>2418.3899999999994</v>
      </c>
    </row>
    <row r="74" spans="1:39">
      <c r="A74" s="2" t="s">
        <v>143</v>
      </c>
      <c r="B74" s="3" t="s">
        <v>144</v>
      </c>
      <c r="C74" s="792">
        <v>6400</v>
      </c>
      <c r="D74" s="764"/>
      <c r="E74" s="798" t="s">
        <v>1057</v>
      </c>
      <c r="F74" s="794">
        <v>192000</v>
      </c>
      <c r="G74" s="308">
        <v>196265</v>
      </c>
      <c r="H74" s="309">
        <v>172644</v>
      </c>
      <c r="I74" s="309">
        <v>159201</v>
      </c>
      <c r="J74" s="310">
        <v>166122</v>
      </c>
      <c r="K74" s="310">
        <v>165966</v>
      </c>
      <c r="L74" s="635">
        <v>136742</v>
      </c>
      <c r="M74" s="641">
        <v>195579</v>
      </c>
      <c r="N74" s="780">
        <v>208753</v>
      </c>
      <c r="O74" s="307" t="s">
        <v>1366</v>
      </c>
      <c r="P74" s="294">
        <f t="shared" si="64"/>
        <v>91.316101550428101</v>
      </c>
      <c r="Q74" s="294">
        <f t="shared" si="65"/>
        <v>94.323558076691398</v>
      </c>
      <c r="R74" s="294">
        <f t="shared" si="66"/>
        <v>80.870084210526315</v>
      </c>
      <c r="S74" s="294">
        <f t="shared" si="67"/>
        <v>72.394559999999998</v>
      </c>
      <c r="T74" s="294">
        <f t="shared" si="68"/>
        <v>63.825821052631582</v>
      </c>
      <c r="U74" s="294">
        <f t="shared" si="69"/>
        <v>51.012707368421054</v>
      </c>
      <c r="V74" s="294">
        <f t="shared" si="70"/>
        <v>52.249837894736842</v>
      </c>
      <c r="W74" s="294">
        <f t="shared" si="62"/>
        <v>60.114808421052643</v>
      </c>
      <c r="X74" s="766">
        <f t="shared" si="93"/>
        <v>42.849299999999999</v>
      </c>
      <c r="Y74" s="766"/>
      <c r="Z74" s="563">
        <f t="shared" si="71"/>
        <v>216959.99999999997</v>
      </c>
      <c r="AA74" s="563">
        <f t="shared" si="72"/>
        <v>221779.44999999998</v>
      </c>
      <c r="AB74" s="563">
        <f t="shared" si="73"/>
        <v>214078.56</v>
      </c>
      <c r="AC74" s="563">
        <f t="shared" si="74"/>
        <v>202185.27</v>
      </c>
      <c r="AD74" s="563">
        <f t="shared" si="75"/>
        <v>234232.02</v>
      </c>
      <c r="AE74" s="563">
        <f t="shared" si="76"/>
        <v>250608.66</v>
      </c>
      <c r="AF74" s="563">
        <f t="shared" si="77"/>
        <v>207847.84</v>
      </c>
      <c r="AG74" s="777">
        <f t="shared" si="78"/>
        <v>0</v>
      </c>
      <c r="AH74" s="777">
        <f t="shared" si="79"/>
        <v>338179.86000000004</v>
      </c>
      <c r="AI74" s="429"/>
      <c r="AJ74" s="774"/>
      <c r="AK74" s="772">
        <f t="shared" si="80"/>
        <v>305280</v>
      </c>
      <c r="AL74" s="772">
        <f t="shared" si="81"/>
        <v>331917.27</v>
      </c>
      <c r="AM74" s="775">
        <f t="shared" si="82"/>
        <v>-26637.270000000019</v>
      </c>
    </row>
    <row r="75" spans="1:39">
      <c r="A75" s="2" t="s">
        <v>1306</v>
      </c>
      <c r="B75" s="5" t="s">
        <v>46</v>
      </c>
      <c r="C75" s="792">
        <v>6470</v>
      </c>
      <c r="D75" s="764"/>
      <c r="E75" s="798" t="s">
        <v>1057</v>
      </c>
      <c r="F75" s="794">
        <v>3018</v>
      </c>
      <c r="G75" s="308">
        <v>3018</v>
      </c>
      <c r="H75" s="309">
        <v>4784</v>
      </c>
      <c r="I75" s="309">
        <v>3105</v>
      </c>
      <c r="J75" s="310">
        <v>4296</v>
      </c>
      <c r="K75" s="310">
        <v>4685</v>
      </c>
      <c r="L75" s="635">
        <v>3456</v>
      </c>
      <c r="M75" s="641">
        <v>4493</v>
      </c>
      <c r="N75" s="780">
        <v>3958</v>
      </c>
      <c r="O75" s="307" t="s">
        <v>1366</v>
      </c>
      <c r="P75" s="294">
        <f t="shared" si="64"/>
        <v>1.4353749712457917</v>
      </c>
      <c r="Q75" s="294">
        <f t="shared" si="65"/>
        <v>1.4504292577660542</v>
      </c>
      <c r="R75" s="294">
        <f t="shared" si="66"/>
        <v>2.2409263157894737</v>
      </c>
      <c r="S75" s="294">
        <f t="shared" si="67"/>
        <v>1.4119578947368423</v>
      </c>
      <c r="T75" s="294">
        <f t="shared" si="68"/>
        <v>1.6505684210526317</v>
      </c>
      <c r="U75" s="294">
        <f t="shared" si="69"/>
        <v>1.4400210526315791</v>
      </c>
      <c r="V75" s="294">
        <f t="shared" si="70"/>
        <v>1.3205557894736843</v>
      </c>
      <c r="W75" s="294">
        <f t="shared" si="62"/>
        <v>1.3810063157894739</v>
      </c>
      <c r="X75" s="766">
        <f t="shared" si="93"/>
        <v>0.81243157894736839</v>
      </c>
      <c r="Y75" s="766"/>
      <c r="Z75" s="563">
        <f t="shared" si="71"/>
        <v>3410.3399999999997</v>
      </c>
      <c r="AA75" s="563">
        <f t="shared" si="72"/>
        <v>3410.3399999999997</v>
      </c>
      <c r="AB75" s="563">
        <f t="shared" si="73"/>
        <v>5932.16</v>
      </c>
      <c r="AC75" s="563">
        <f t="shared" si="74"/>
        <v>3943.35</v>
      </c>
      <c r="AD75" s="563">
        <f t="shared" si="75"/>
        <v>6057.36</v>
      </c>
      <c r="AE75" s="563">
        <f t="shared" si="76"/>
        <v>7074.35</v>
      </c>
      <c r="AF75" s="563">
        <f t="shared" si="77"/>
        <v>5253.12</v>
      </c>
      <c r="AG75" s="777">
        <f t="shared" si="78"/>
        <v>0</v>
      </c>
      <c r="AH75" s="777">
        <f t="shared" si="79"/>
        <v>6411.96</v>
      </c>
      <c r="AI75" s="429"/>
      <c r="AJ75" s="774"/>
      <c r="AK75" s="772">
        <f t="shared" si="80"/>
        <v>4798.62</v>
      </c>
      <c r="AL75" s="772">
        <f t="shared" si="81"/>
        <v>6293.22</v>
      </c>
      <c r="AM75" s="775">
        <f t="shared" si="82"/>
        <v>-1494.6000000000004</v>
      </c>
    </row>
    <row r="76" spans="1:39">
      <c r="A76" s="2" t="s">
        <v>1307</v>
      </c>
      <c r="B76" s="3" t="s">
        <v>125</v>
      </c>
      <c r="C76" s="792">
        <v>6440</v>
      </c>
      <c r="D76" s="764"/>
      <c r="E76" s="798" t="s">
        <v>1057</v>
      </c>
      <c r="F76" s="794">
        <v>10558</v>
      </c>
      <c r="G76" s="308">
        <v>10558</v>
      </c>
      <c r="H76" s="309">
        <v>10558</v>
      </c>
      <c r="I76" s="309">
        <v>10831</v>
      </c>
      <c r="J76" s="310">
        <v>8155</v>
      </c>
      <c r="K76" s="310">
        <v>7693</v>
      </c>
      <c r="L76" s="636">
        <v>7324</v>
      </c>
      <c r="M76" s="642">
        <v>7048</v>
      </c>
      <c r="N76" s="642">
        <v>5212</v>
      </c>
      <c r="O76" s="307" t="s">
        <v>1366</v>
      </c>
      <c r="P76" s="294">
        <f t="shared" si="64"/>
        <v>5.0214343758823956</v>
      </c>
      <c r="Q76" s="294">
        <f t="shared" si="65"/>
        <v>5.0740994378707756</v>
      </c>
      <c r="R76" s="294">
        <f t="shared" si="66"/>
        <v>4.9455894736842101</v>
      </c>
      <c r="S76" s="294">
        <f t="shared" si="67"/>
        <v>4.9252547368421054</v>
      </c>
      <c r="T76" s="294">
        <f t="shared" si="68"/>
        <v>3.1332368421052634</v>
      </c>
      <c r="U76" s="294">
        <f t="shared" si="69"/>
        <v>2.364585263157895</v>
      </c>
      <c r="V76" s="294">
        <f t="shared" si="70"/>
        <v>2.7985389473684212</v>
      </c>
      <c r="W76" s="294">
        <f t="shared" si="62"/>
        <v>2.1663326315789475</v>
      </c>
      <c r="X76" s="766">
        <f t="shared" si="93"/>
        <v>1.0698315789473685</v>
      </c>
      <c r="Y76" s="766"/>
      <c r="Z76" s="563">
        <f t="shared" si="71"/>
        <v>11930.539999999999</v>
      </c>
      <c r="AA76" s="563">
        <f t="shared" si="72"/>
        <v>11930.539999999999</v>
      </c>
      <c r="AB76" s="563">
        <f t="shared" si="73"/>
        <v>13091.92</v>
      </c>
      <c r="AC76" s="563">
        <f t="shared" si="74"/>
        <v>13755.37</v>
      </c>
      <c r="AD76" s="563">
        <f t="shared" si="75"/>
        <v>11498.55</v>
      </c>
      <c r="AE76" s="563">
        <f t="shared" si="76"/>
        <v>11616.43</v>
      </c>
      <c r="AF76" s="563">
        <f t="shared" si="77"/>
        <v>11132.48</v>
      </c>
      <c r="AG76" s="777">
        <f t="shared" si="78"/>
        <v>0</v>
      </c>
      <c r="AH76" s="777">
        <f t="shared" si="79"/>
        <v>8443.44</v>
      </c>
      <c r="AI76" s="429"/>
      <c r="AJ76" s="774"/>
      <c r="AK76" s="772">
        <f t="shared" si="80"/>
        <v>16787.22</v>
      </c>
      <c r="AL76" s="772">
        <f t="shared" si="81"/>
        <v>8287.08</v>
      </c>
      <c r="AM76" s="775">
        <f t="shared" si="82"/>
        <v>8500.1400000000012</v>
      </c>
    </row>
    <row r="77" spans="1:39">
      <c r="A77" s="2" t="s">
        <v>224</v>
      </c>
      <c r="B77" s="3" t="s">
        <v>338</v>
      </c>
      <c r="C77" s="792">
        <v>6440</v>
      </c>
      <c r="D77" s="764"/>
      <c r="E77" s="798" t="s">
        <v>1057</v>
      </c>
      <c r="F77" s="794">
        <v>166681</v>
      </c>
      <c r="G77" s="308">
        <v>144428</v>
      </c>
      <c r="H77" s="309">
        <v>137135</v>
      </c>
      <c r="I77" s="309">
        <v>143477</v>
      </c>
      <c r="J77" s="310">
        <v>131809.29999999999</v>
      </c>
      <c r="K77" s="310">
        <v>133036</v>
      </c>
      <c r="L77" s="635">
        <v>138653</v>
      </c>
      <c r="M77" s="641">
        <v>149554</v>
      </c>
      <c r="N77" s="780">
        <v>169282</v>
      </c>
      <c r="O77" s="307" t="s">
        <v>1366</v>
      </c>
      <c r="P77" s="294">
        <f t="shared" si="64"/>
        <v>79.274266263160968</v>
      </c>
      <c r="Q77" s="294">
        <f t="shared" si="65"/>
        <v>69.41106588490247</v>
      </c>
      <c r="R77" s="294">
        <f t="shared" si="66"/>
        <v>64.236921052631573</v>
      </c>
      <c r="S77" s="294">
        <f t="shared" si="67"/>
        <v>65.244277894736854</v>
      </c>
      <c r="T77" s="294">
        <f t="shared" si="68"/>
        <v>50.642520526315785</v>
      </c>
      <c r="U77" s="294">
        <f t="shared" si="69"/>
        <v>40.891065263157898</v>
      </c>
      <c r="V77" s="294">
        <f t="shared" si="70"/>
        <v>52.980041052631577</v>
      </c>
      <c r="W77" s="294">
        <f t="shared" si="62"/>
        <v>45.968176842105272</v>
      </c>
      <c r="X77" s="766">
        <f t="shared" si="93"/>
        <v>34.747357894736844</v>
      </c>
      <c r="Y77" s="766"/>
      <c r="Z77" s="563">
        <f t="shared" si="71"/>
        <v>188349.52999999997</v>
      </c>
      <c r="AA77" s="563">
        <f t="shared" si="72"/>
        <v>163203.63999999998</v>
      </c>
      <c r="AB77" s="563">
        <f t="shared" si="73"/>
        <v>170047.4</v>
      </c>
      <c r="AC77" s="563">
        <f t="shared" si="74"/>
        <v>182215.79</v>
      </c>
      <c r="AD77" s="563">
        <f t="shared" si="75"/>
        <v>185851.11299999998</v>
      </c>
      <c r="AE77" s="563">
        <f t="shared" si="76"/>
        <v>200884.36000000002</v>
      </c>
      <c r="AF77" s="563">
        <f t="shared" si="77"/>
        <v>210752.56</v>
      </c>
      <c r="AG77" s="777">
        <f t="shared" si="78"/>
        <v>0</v>
      </c>
      <c r="AH77" s="777">
        <f t="shared" si="79"/>
        <v>274236.84000000003</v>
      </c>
      <c r="AI77" s="429"/>
      <c r="AJ77" s="774"/>
      <c r="AK77" s="772">
        <f t="shared" si="80"/>
        <v>265022.79000000004</v>
      </c>
      <c r="AL77" s="772">
        <f t="shared" si="81"/>
        <v>269158.38</v>
      </c>
      <c r="AM77" s="775">
        <f t="shared" si="82"/>
        <v>-4135.5899999999674</v>
      </c>
    </row>
    <row r="78" spans="1:39">
      <c r="A78" s="2" t="s">
        <v>285</v>
      </c>
      <c r="B78" s="3" t="s">
        <v>60</v>
      </c>
      <c r="C78" s="792">
        <v>6440</v>
      </c>
      <c r="D78" s="764"/>
      <c r="E78" s="798" t="s">
        <v>1057</v>
      </c>
      <c r="F78" s="794">
        <v>2612</v>
      </c>
      <c r="G78" s="308">
        <v>2815</v>
      </c>
      <c r="H78" s="309">
        <v>3600</v>
      </c>
      <c r="I78" s="309">
        <v>3534</v>
      </c>
      <c r="J78" s="310">
        <v>2927</v>
      </c>
      <c r="K78" s="310">
        <v>2009</v>
      </c>
      <c r="L78" s="635">
        <v>737</v>
      </c>
      <c r="M78" s="641">
        <v>620</v>
      </c>
      <c r="N78" s="780">
        <v>382</v>
      </c>
      <c r="O78" s="307" t="s">
        <v>1366</v>
      </c>
      <c r="P78" s="294">
        <f t="shared" si="64"/>
        <v>1.2422794648422821</v>
      </c>
      <c r="Q78" s="294">
        <f t="shared" si="65"/>
        <v>1.3528689067632349</v>
      </c>
      <c r="R78" s="294">
        <f t="shared" si="66"/>
        <v>1.6863157894736842</v>
      </c>
      <c r="S78" s="294">
        <f t="shared" si="67"/>
        <v>1.60704</v>
      </c>
      <c r="T78" s="294">
        <f t="shared" si="68"/>
        <v>1.1245842105263157</v>
      </c>
      <c r="U78" s="294">
        <f t="shared" si="69"/>
        <v>0.61750315789473698</v>
      </c>
      <c r="V78" s="294">
        <f t="shared" si="70"/>
        <v>0.28161157894736843</v>
      </c>
      <c r="W78" s="294">
        <f t="shared" si="62"/>
        <v>0.19056842105263161</v>
      </c>
      <c r="X78" s="766">
        <f t="shared" si="93"/>
        <v>7.8410526315789486E-2</v>
      </c>
      <c r="Y78" s="766"/>
      <c r="Z78" s="563">
        <f t="shared" si="71"/>
        <v>2951.56</v>
      </c>
      <c r="AA78" s="563">
        <f t="shared" si="72"/>
        <v>3180.95</v>
      </c>
      <c r="AB78" s="563">
        <f t="shared" si="73"/>
        <v>4464</v>
      </c>
      <c r="AC78" s="563">
        <f t="shared" si="74"/>
        <v>4488.18</v>
      </c>
      <c r="AD78" s="563">
        <f t="shared" si="75"/>
        <v>4127.07</v>
      </c>
      <c r="AE78" s="563">
        <f t="shared" si="76"/>
        <v>3033.59</v>
      </c>
      <c r="AF78" s="563">
        <f t="shared" si="77"/>
        <v>1120.24</v>
      </c>
      <c r="AG78" s="777">
        <f t="shared" si="78"/>
        <v>0</v>
      </c>
      <c r="AH78" s="777">
        <f t="shared" si="79"/>
        <v>618.84</v>
      </c>
      <c r="AI78" s="429"/>
      <c r="AJ78" s="774"/>
      <c r="AK78" s="772">
        <f t="shared" si="80"/>
        <v>4153.08</v>
      </c>
      <c r="AL78" s="772">
        <f t="shared" si="81"/>
        <v>607.38</v>
      </c>
      <c r="AM78" s="775">
        <f t="shared" si="82"/>
        <v>3545.7</v>
      </c>
    </row>
    <row r="79" spans="1:39">
      <c r="A79" s="2" t="s">
        <v>133</v>
      </c>
      <c r="B79" s="3" t="s">
        <v>85</v>
      </c>
      <c r="C79" s="792">
        <v>6440</v>
      </c>
      <c r="D79" s="764"/>
      <c r="E79" s="798" t="s">
        <v>1057</v>
      </c>
      <c r="F79" s="794">
        <v>182230</v>
      </c>
      <c r="G79" s="308">
        <v>174619</v>
      </c>
      <c r="H79" s="309">
        <v>159762</v>
      </c>
      <c r="I79" s="309">
        <v>172614</v>
      </c>
      <c r="J79" s="310">
        <v>176626.8</v>
      </c>
      <c r="K79" s="310">
        <v>184209</v>
      </c>
      <c r="L79" s="635">
        <v>125761</v>
      </c>
      <c r="M79" s="641">
        <v>112353</v>
      </c>
      <c r="N79" s="780">
        <v>123559</v>
      </c>
      <c r="O79" s="307" t="s">
        <v>1366</v>
      </c>
      <c r="P79" s="294">
        <f t="shared" si="64"/>
        <v>86.669443674658922</v>
      </c>
      <c r="Q79" s="294">
        <f t="shared" si="65"/>
        <v>83.920644984045936</v>
      </c>
      <c r="R79" s="294">
        <f t="shared" si="66"/>
        <v>74.835884210526316</v>
      </c>
      <c r="S79" s="294">
        <f t="shared" si="67"/>
        <v>78.493945263157897</v>
      </c>
      <c r="T79" s="294">
        <f t="shared" si="68"/>
        <v>67.861875789473686</v>
      </c>
      <c r="U79" s="294">
        <f t="shared" si="69"/>
        <v>56.620029473684212</v>
      </c>
      <c r="V79" s="294">
        <f t="shared" si="70"/>
        <v>48.053939999999997</v>
      </c>
      <c r="W79" s="294">
        <f t="shared" si="62"/>
        <v>34.533764210526314</v>
      </c>
      <c r="X79" s="766">
        <f t="shared" si="93"/>
        <v>25.362110526315789</v>
      </c>
      <c r="Y79" s="766"/>
      <c r="Z79" s="563">
        <f t="shared" si="71"/>
        <v>205919.9</v>
      </c>
      <c r="AA79" s="563">
        <f t="shared" si="72"/>
        <v>197319.46999999997</v>
      </c>
      <c r="AB79" s="563">
        <f t="shared" si="73"/>
        <v>198104.88</v>
      </c>
      <c r="AC79" s="563">
        <f t="shared" si="74"/>
        <v>219219.78</v>
      </c>
      <c r="AD79" s="563">
        <f t="shared" si="75"/>
        <v>249043.78799999997</v>
      </c>
      <c r="AE79" s="563">
        <f t="shared" si="76"/>
        <v>278155.59000000003</v>
      </c>
      <c r="AF79" s="563">
        <f t="shared" si="77"/>
        <v>191156.72</v>
      </c>
      <c r="AG79" s="777">
        <f t="shared" si="78"/>
        <v>0</v>
      </c>
      <c r="AH79" s="777">
        <f t="shared" si="79"/>
        <v>200165.58000000002</v>
      </c>
      <c r="AI79" s="429"/>
      <c r="AJ79" s="774"/>
      <c r="AK79" s="772">
        <f t="shared" si="80"/>
        <v>289745.7</v>
      </c>
      <c r="AL79" s="772">
        <f t="shared" si="81"/>
        <v>196458.81</v>
      </c>
      <c r="AM79" s="775">
        <f t="shared" si="82"/>
        <v>93286.890000000014</v>
      </c>
    </row>
    <row r="80" spans="1:39">
      <c r="A80" s="2" t="s">
        <v>1308</v>
      </c>
      <c r="B80" s="3" t="s">
        <v>85</v>
      </c>
      <c r="C80" s="792">
        <v>6440</v>
      </c>
      <c r="D80" s="764"/>
      <c r="E80" s="798" t="s">
        <v>1057</v>
      </c>
      <c r="F80" s="794">
        <v>0</v>
      </c>
      <c r="G80" s="308">
        <v>7592</v>
      </c>
      <c r="H80" s="309">
        <v>30626</v>
      </c>
      <c r="I80" s="309">
        <v>29560</v>
      </c>
      <c r="J80" s="310">
        <v>26774</v>
      </c>
      <c r="K80" s="310">
        <v>28592</v>
      </c>
      <c r="L80" s="635">
        <v>19987</v>
      </c>
      <c r="M80" s="643">
        <v>31938</v>
      </c>
      <c r="N80" s="643">
        <v>123559</v>
      </c>
      <c r="O80" s="307" t="s">
        <v>1366</v>
      </c>
      <c r="P80" s="294">
        <f t="shared" si="64"/>
        <v>0</v>
      </c>
      <c r="Q80" s="294">
        <f t="shared" si="65"/>
        <v>3.64866100893303</v>
      </c>
      <c r="R80" s="294">
        <f t="shared" si="66"/>
        <v>14.345863157894739</v>
      </c>
      <c r="S80" s="294">
        <f t="shared" si="67"/>
        <v>13.44202105263158</v>
      </c>
      <c r="T80" s="294">
        <f t="shared" si="68"/>
        <v>10.286852631578949</v>
      </c>
      <c r="U80" s="294">
        <f t="shared" si="69"/>
        <v>8.7882778947368436</v>
      </c>
      <c r="V80" s="294">
        <f t="shared" si="70"/>
        <v>7.637137894736842</v>
      </c>
      <c r="W80" s="294">
        <f t="shared" si="62"/>
        <v>9.8167326315789492</v>
      </c>
      <c r="X80" s="766">
        <f t="shared" si="93"/>
        <v>25.362110526315789</v>
      </c>
      <c r="Y80" s="766"/>
      <c r="Z80" s="563">
        <f t="shared" si="71"/>
        <v>0</v>
      </c>
      <c r="AA80" s="563">
        <f t="shared" si="72"/>
        <v>8578.9599999999991</v>
      </c>
      <c r="AB80" s="563">
        <f t="shared" si="73"/>
        <v>37976.239999999998</v>
      </c>
      <c r="AC80" s="563">
        <f t="shared" si="74"/>
        <v>37541.199999999997</v>
      </c>
      <c r="AD80" s="563">
        <f t="shared" si="75"/>
        <v>37751.339999999997</v>
      </c>
      <c r="AE80" s="563">
        <f t="shared" si="76"/>
        <v>43173.919999999998</v>
      </c>
      <c r="AF80" s="563">
        <f t="shared" si="77"/>
        <v>30380.240000000002</v>
      </c>
      <c r="AG80" s="777">
        <f t="shared" si="78"/>
        <v>0</v>
      </c>
      <c r="AH80" s="777">
        <f t="shared" si="79"/>
        <v>200165.58000000002</v>
      </c>
      <c r="AI80" s="429"/>
      <c r="AJ80" s="774"/>
      <c r="AK80" s="772">
        <f t="shared" si="80"/>
        <v>0</v>
      </c>
      <c r="AL80" s="772">
        <f t="shared" si="81"/>
        <v>196458.81</v>
      </c>
      <c r="AM80" s="775">
        <f t="shared" si="82"/>
        <v>-196458.81</v>
      </c>
    </row>
    <row r="81" spans="1:39">
      <c r="A81" s="2" t="s">
        <v>207</v>
      </c>
      <c r="B81" s="3" t="s">
        <v>208</v>
      </c>
      <c r="C81" s="792">
        <v>6400</v>
      </c>
      <c r="D81" s="764"/>
      <c r="E81" s="798" t="s">
        <v>1057</v>
      </c>
      <c r="F81" s="794">
        <v>34594</v>
      </c>
      <c r="G81" s="308">
        <v>36882</v>
      </c>
      <c r="H81" s="309">
        <v>36910</v>
      </c>
      <c r="I81" s="309">
        <v>34654</v>
      </c>
      <c r="J81" s="310">
        <v>38228</v>
      </c>
      <c r="K81" s="310">
        <v>38229</v>
      </c>
      <c r="L81" s="636">
        <v>33015</v>
      </c>
      <c r="M81" s="642">
        <v>31264</v>
      </c>
      <c r="N81" s="642">
        <v>31765</v>
      </c>
      <c r="O81" s="307" t="s">
        <v>1366</v>
      </c>
      <c r="P81" s="294">
        <f t="shared" si="64"/>
        <v>16.453068838726615</v>
      </c>
      <c r="Q81" s="294">
        <f t="shared" si="65"/>
        <v>17.725225939339833</v>
      </c>
      <c r="R81" s="294">
        <f t="shared" si="66"/>
        <v>17.289421052631578</v>
      </c>
      <c r="S81" s="294">
        <f t="shared" si="67"/>
        <v>15.758450526315789</v>
      </c>
      <c r="T81" s="294">
        <f t="shared" si="68"/>
        <v>14.6876</v>
      </c>
      <c r="U81" s="294">
        <f t="shared" si="69"/>
        <v>11.750387368421054</v>
      </c>
      <c r="V81" s="294">
        <f t="shared" si="70"/>
        <v>12.615205263157895</v>
      </c>
      <c r="W81" s="294">
        <f t="shared" si="62"/>
        <v>9.6095663157894737</v>
      </c>
      <c r="X81" s="766">
        <f t="shared" ref="X81:X85" si="94">N81*X$3/1000000</f>
        <v>6.5201842105263168</v>
      </c>
      <c r="Y81" s="766"/>
      <c r="Z81" s="563">
        <f t="shared" si="71"/>
        <v>39091.219999999994</v>
      </c>
      <c r="AA81" s="563">
        <f t="shared" si="72"/>
        <v>41676.659999999996</v>
      </c>
      <c r="AB81" s="563">
        <f t="shared" si="73"/>
        <v>45768.4</v>
      </c>
      <c r="AC81" s="563">
        <f t="shared" si="74"/>
        <v>44010.58</v>
      </c>
      <c r="AD81" s="563">
        <f t="shared" si="75"/>
        <v>53901.479999999996</v>
      </c>
      <c r="AE81" s="563">
        <f t="shared" si="76"/>
        <v>57725.79</v>
      </c>
      <c r="AF81" s="563">
        <f t="shared" si="77"/>
        <v>50182.8</v>
      </c>
      <c r="AG81" s="777">
        <f t="shared" si="78"/>
        <v>0</v>
      </c>
      <c r="AH81" s="777">
        <f t="shared" si="79"/>
        <v>51459.3</v>
      </c>
      <c r="AI81" s="429"/>
      <c r="AJ81" s="774"/>
      <c r="AK81" s="772">
        <f t="shared" si="80"/>
        <v>55004.460000000006</v>
      </c>
      <c r="AL81" s="772">
        <f t="shared" si="81"/>
        <v>50506.350000000006</v>
      </c>
      <c r="AM81" s="775">
        <f t="shared" si="82"/>
        <v>4498.1100000000006</v>
      </c>
    </row>
    <row r="82" spans="1:39">
      <c r="A82" s="2" t="s">
        <v>115</v>
      </c>
      <c r="B82" s="3" t="s">
        <v>268</v>
      </c>
      <c r="C82" s="792">
        <v>6470</v>
      </c>
      <c r="D82" s="764"/>
      <c r="E82" s="798" t="s">
        <v>1057</v>
      </c>
      <c r="F82" s="794">
        <v>11023</v>
      </c>
      <c r="G82" s="308">
        <v>11280</v>
      </c>
      <c r="H82" s="309">
        <v>9688</v>
      </c>
      <c r="I82" s="309">
        <v>8128</v>
      </c>
      <c r="J82" s="310">
        <v>8112</v>
      </c>
      <c r="K82" s="310">
        <v>11981</v>
      </c>
      <c r="L82" s="635">
        <v>9868</v>
      </c>
      <c r="M82" s="641">
        <v>9223</v>
      </c>
      <c r="N82" s="780">
        <v>8510</v>
      </c>
      <c r="O82" s="307" t="s">
        <v>1366</v>
      </c>
      <c r="P82" s="294">
        <f t="shared" si="64"/>
        <v>5.2425905593248379</v>
      </c>
      <c r="Q82" s="294">
        <f t="shared" si="65"/>
        <v>5.4210874842945973</v>
      </c>
      <c r="R82" s="294">
        <f t="shared" si="66"/>
        <v>4.5380631578947375</v>
      </c>
      <c r="S82" s="294">
        <f t="shared" si="67"/>
        <v>3.6961010526315792</v>
      </c>
      <c r="T82" s="294">
        <f t="shared" si="68"/>
        <v>3.1167157894736839</v>
      </c>
      <c r="U82" s="294">
        <f t="shared" si="69"/>
        <v>3.6825810526315794</v>
      </c>
      <c r="V82" s="294">
        <f t="shared" si="70"/>
        <v>3.7706147368421052</v>
      </c>
      <c r="W82" s="294">
        <f t="shared" si="62"/>
        <v>2.8348589473684216</v>
      </c>
      <c r="X82" s="766">
        <f t="shared" si="94"/>
        <v>1.7467894736842107</v>
      </c>
      <c r="Y82" s="766"/>
      <c r="Z82" s="563">
        <f t="shared" si="71"/>
        <v>12455.989999999998</v>
      </c>
      <c r="AA82" s="563">
        <f t="shared" si="72"/>
        <v>12746.4</v>
      </c>
      <c r="AB82" s="563">
        <f t="shared" si="73"/>
        <v>12013.12</v>
      </c>
      <c r="AC82" s="563">
        <f t="shared" si="74"/>
        <v>10322.56</v>
      </c>
      <c r="AD82" s="563">
        <f t="shared" si="75"/>
        <v>11437.92</v>
      </c>
      <c r="AE82" s="563">
        <f t="shared" si="76"/>
        <v>18091.310000000001</v>
      </c>
      <c r="AF82" s="563">
        <f t="shared" si="77"/>
        <v>14999.36</v>
      </c>
      <c r="AG82" s="777">
        <f t="shared" si="78"/>
        <v>0</v>
      </c>
      <c r="AH82" s="777">
        <f t="shared" si="79"/>
        <v>13786.2</v>
      </c>
      <c r="AI82" s="429"/>
      <c r="AJ82" s="774"/>
      <c r="AK82" s="772">
        <f t="shared" si="80"/>
        <v>17526.57</v>
      </c>
      <c r="AL82" s="772">
        <f t="shared" si="81"/>
        <v>13530.900000000001</v>
      </c>
      <c r="AM82" s="775">
        <f t="shared" si="82"/>
        <v>3995.6699999999983</v>
      </c>
    </row>
    <row r="83" spans="1:39">
      <c r="A83" s="2" t="s">
        <v>178</v>
      </c>
      <c r="B83" s="3" t="s">
        <v>179</v>
      </c>
      <c r="C83" s="792">
        <v>6300</v>
      </c>
      <c r="D83" s="764"/>
      <c r="E83" s="798" t="s">
        <v>1057</v>
      </c>
      <c r="F83" s="794">
        <v>9516</v>
      </c>
      <c r="G83" s="308">
        <v>11494</v>
      </c>
      <c r="H83" s="309">
        <v>10210</v>
      </c>
      <c r="I83" s="309">
        <v>13049</v>
      </c>
      <c r="J83" s="310">
        <v>7799</v>
      </c>
      <c r="K83" s="310">
        <v>6697</v>
      </c>
      <c r="L83" s="635">
        <v>6539</v>
      </c>
      <c r="M83" s="641">
        <v>5634</v>
      </c>
      <c r="N83" s="780">
        <v>5309</v>
      </c>
      <c r="O83" s="307" t="s">
        <v>1366</v>
      </c>
      <c r="P83" s="294">
        <f t="shared" si="64"/>
        <v>4.5258542830930928</v>
      </c>
      <c r="Q83" s="294">
        <f t="shared" si="65"/>
        <v>5.5239343567803276</v>
      </c>
      <c r="R83" s="294">
        <f t="shared" si="66"/>
        <v>4.7825789473684219</v>
      </c>
      <c r="S83" s="294">
        <f t="shared" si="67"/>
        <v>5.9338610526315794</v>
      </c>
      <c r="T83" s="294">
        <f t="shared" si="68"/>
        <v>2.9964578947368423</v>
      </c>
      <c r="U83" s="294">
        <f t="shared" si="69"/>
        <v>2.0584463157894741</v>
      </c>
      <c r="V83" s="294">
        <f t="shared" si="70"/>
        <v>2.4985863157894737</v>
      </c>
      <c r="W83" s="294">
        <f t="shared" si="62"/>
        <v>1.7317136842105265</v>
      </c>
      <c r="X83" s="766">
        <f t="shared" si="94"/>
        <v>1.089742105263158</v>
      </c>
      <c r="Y83" s="766"/>
      <c r="Z83" s="563">
        <f t="shared" si="71"/>
        <v>10753.079999999998</v>
      </c>
      <c r="AA83" s="563">
        <f t="shared" si="72"/>
        <v>12988.22</v>
      </c>
      <c r="AB83" s="563">
        <f t="shared" si="73"/>
        <v>12660.4</v>
      </c>
      <c r="AC83" s="563">
        <f t="shared" si="74"/>
        <v>16572.23</v>
      </c>
      <c r="AD83" s="563">
        <f t="shared" si="75"/>
        <v>10996.59</v>
      </c>
      <c r="AE83" s="563">
        <f t="shared" si="76"/>
        <v>10112.469999999999</v>
      </c>
      <c r="AF83" s="563">
        <f t="shared" si="77"/>
        <v>9939.2800000000007</v>
      </c>
      <c r="AG83" s="777">
        <f t="shared" si="78"/>
        <v>0</v>
      </c>
      <c r="AH83" s="777">
        <f t="shared" si="79"/>
        <v>8600.58</v>
      </c>
      <c r="AI83" s="429"/>
      <c r="AJ83" s="774"/>
      <c r="AK83" s="772">
        <f t="shared" si="80"/>
        <v>15130.44</v>
      </c>
      <c r="AL83" s="772">
        <f t="shared" si="81"/>
        <v>8441.3100000000013</v>
      </c>
      <c r="AM83" s="775">
        <f t="shared" si="82"/>
        <v>6689.1299999999992</v>
      </c>
    </row>
    <row r="84" spans="1:39">
      <c r="A84" s="2" t="s">
        <v>215</v>
      </c>
      <c r="B84" s="3" t="s">
        <v>216</v>
      </c>
      <c r="C84" s="792">
        <v>6400</v>
      </c>
      <c r="D84" s="764"/>
      <c r="E84" s="798" t="s">
        <v>1057</v>
      </c>
      <c r="F84" s="794">
        <v>144023</v>
      </c>
      <c r="G84" s="308">
        <v>128247</v>
      </c>
      <c r="H84" s="309">
        <v>122602</v>
      </c>
      <c r="I84" s="309">
        <v>126197</v>
      </c>
      <c r="J84" s="310">
        <v>168133.97</v>
      </c>
      <c r="K84" s="310">
        <v>169063</v>
      </c>
      <c r="L84" s="635">
        <v>169146</v>
      </c>
      <c r="M84" s="641">
        <v>164949</v>
      </c>
      <c r="N84" s="780">
        <v>171079</v>
      </c>
      <c r="O84" s="307" t="s">
        <v>1366</v>
      </c>
      <c r="P84" s="294">
        <f t="shared" si="64"/>
        <v>68.498015070819307</v>
      </c>
      <c r="Q84" s="294">
        <f t="shared" si="65"/>
        <v>61.634592783539816</v>
      </c>
      <c r="R84" s="294">
        <f t="shared" si="66"/>
        <v>57.429357894736839</v>
      </c>
      <c r="S84" s="294">
        <f t="shared" si="67"/>
        <v>57.386425263157896</v>
      </c>
      <c r="T84" s="294">
        <f t="shared" si="68"/>
        <v>64.598841105263162</v>
      </c>
      <c r="U84" s="294">
        <f t="shared" si="69"/>
        <v>51.964627368421063</v>
      </c>
      <c r="V84" s="294">
        <f t="shared" si="70"/>
        <v>64.631576842105261</v>
      </c>
      <c r="W84" s="294">
        <f t="shared" si="62"/>
        <v>50.700113684210528</v>
      </c>
      <c r="X84" s="766">
        <f t="shared" si="94"/>
        <v>35.116215789473685</v>
      </c>
      <c r="Y84" s="766"/>
      <c r="Z84" s="563">
        <f t="shared" si="71"/>
        <v>162745.99</v>
      </c>
      <c r="AA84" s="563">
        <f t="shared" si="72"/>
        <v>144919.10999999999</v>
      </c>
      <c r="AB84" s="563">
        <f t="shared" si="73"/>
        <v>152026.48000000001</v>
      </c>
      <c r="AC84" s="563">
        <f t="shared" si="74"/>
        <v>160270.19</v>
      </c>
      <c r="AD84" s="563">
        <f t="shared" si="75"/>
        <v>237068.8977</v>
      </c>
      <c r="AE84" s="563">
        <f t="shared" si="76"/>
        <v>255285.13</v>
      </c>
      <c r="AF84" s="563">
        <f t="shared" si="77"/>
        <v>257101.92</v>
      </c>
      <c r="AG84" s="777">
        <f t="shared" si="78"/>
        <v>0</v>
      </c>
      <c r="AH84" s="777">
        <f t="shared" si="79"/>
        <v>277147.98000000004</v>
      </c>
      <c r="AI84" s="429"/>
      <c r="AJ84" s="774"/>
      <c r="AK84" s="772">
        <f t="shared" si="80"/>
        <v>228996.57</v>
      </c>
      <c r="AL84" s="772">
        <f t="shared" si="81"/>
        <v>272015.61</v>
      </c>
      <c r="AM84" s="775">
        <f t="shared" si="82"/>
        <v>-43019.039999999979</v>
      </c>
    </row>
    <row r="85" spans="1:39">
      <c r="A85" s="2" t="s">
        <v>223</v>
      </c>
      <c r="B85" s="3" t="s">
        <v>73</v>
      </c>
      <c r="C85" s="792">
        <v>6400</v>
      </c>
      <c r="D85" s="764"/>
      <c r="E85" s="798" t="s">
        <v>1057</v>
      </c>
      <c r="F85" s="794">
        <v>136466</v>
      </c>
      <c r="G85" s="308">
        <v>131167</v>
      </c>
      <c r="H85" s="309">
        <v>131175</v>
      </c>
      <c r="I85" s="309">
        <v>130407</v>
      </c>
      <c r="J85" s="310">
        <v>97872.7</v>
      </c>
      <c r="K85" s="310">
        <v>96057</v>
      </c>
      <c r="L85" s="635">
        <v>86918</v>
      </c>
      <c r="M85" s="641">
        <v>87685</v>
      </c>
      <c r="N85" s="780">
        <v>64935</v>
      </c>
      <c r="O85" s="307" t="s">
        <v>1366</v>
      </c>
      <c r="P85" s="294">
        <f t="shared" si="64"/>
        <v>64.903870386357923</v>
      </c>
      <c r="Q85" s="294">
        <f t="shared" si="65"/>
        <v>63.037923940821749</v>
      </c>
      <c r="R85" s="294">
        <f t="shared" si="66"/>
        <v>61.445131578947375</v>
      </c>
      <c r="S85" s="294">
        <f t="shared" si="67"/>
        <v>59.300867368421052</v>
      </c>
      <c r="T85" s="294">
        <f t="shared" si="68"/>
        <v>37.603721578947365</v>
      </c>
      <c r="U85" s="294">
        <f t="shared" si="69"/>
        <v>29.524888421052633</v>
      </c>
      <c r="V85" s="294">
        <f t="shared" si="70"/>
        <v>33.211825263157898</v>
      </c>
      <c r="W85" s="294">
        <f t="shared" si="62"/>
        <v>26.951600000000003</v>
      </c>
      <c r="X85" s="766">
        <f t="shared" si="94"/>
        <v>13.328763157894738</v>
      </c>
      <c r="Y85" s="766"/>
      <c r="Z85" s="563">
        <f t="shared" si="71"/>
        <v>154206.57999999999</v>
      </c>
      <c r="AA85" s="563">
        <f t="shared" si="72"/>
        <v>148218.71</v>
      </c>
      <c r="AB85" s="563">
        <f t="shared" si="73"/>
        <v>162657</v>
      </c>
      <c r="AC85" s="563">
        <f t="shared" si="74"/>
        <v>165616.89000000001</v>
      </c>
      <c r="AD85" s="563">
        <f t="shared" si="75"/>
        <v>138000.50699999998</v>
      </c>
      <c r="AE85" s="563">
        <f t="shared" si="76"/>
        <v>145046.07</v>
      </c>
      <c r="AF85" s="563">
        <f t="shared" si="77"/>
        <v>132115.36000000002</v>
      </c>
      <c r="AG85" s="777">
        <f t="shared" si="78"/>
        <v>0</v>
      </c>
      <c r="AH85" s="777">
        <f t="shared" si="79"/>
        <v>105194.70000000001</v>
      </c>
      <c r="AI85" s="429"/>
      <c r="AJ85" s="774"/>
      <c r="AK85" s="772">
        <f t="shared" si="80"/>
        <v>216980.94</v>
      </c>
      <c r="AL85" s="772">
        <f t="shared" si="81"/>
        <v>103246.65000000001</v>
      </c>
      <c r="AM85" s="775">
        <f t="shared" si="82"/>
        <v>113734.29</v>
      </c>
    </row>
    <row r="86" spans="1:39">
      <c r="A86" s="2" t="s">
        <v>92</v>
      </c>
      <c r="B86" s="3" t="s">
        <v>1985</v>
      </c>
      <c r="C86" s="792">
        <v>6300</v>
      </c>
      <c r="D86" s="764"/>
      <c r="E86" s="798" t="s">
        <v>1057</v>
      </c>
      <c r="F86" s="794">
        <v>242699</v>
      </c>
      <c r="G86" s="308">
        <v>215819</v>
      </c>
      <c r="H86" s="309">
        <v>185377</v>
      </c>
      <c r="I86" s="309">
        <v>186268</v>
      </c>
      <c r="J86" s="310">
        <v>175784.2</v>
      </c>
      <c r="K86" s="310">
        <v>170727</v>
      </c>
      <c r="L86" s="635">
        <v>194088</v>
      </c>
      <c r="M86" s="641">
        <v>164570</v>
      </c>
      <c r="N86" s="780">
        <v>137122</v>
      </c>
      <c r="O86" s="307" t="s">
        <v>1366</v>
      </c>
      <c r="P86" s="294">
        <f t="shared" si="64"/>
        <v>115.42878401139244</v>
      </c>
      <c r="Q86" s="294">
        <f t="shared" si="65"/>
        <v>103.72107090185953</v>
      </c>
      <c r="R86" s="294">
        <f t="shared" si="66"/>
        <v>86.834489473684201</v>
      </c>
      <c r="S86" s="294">
        <f t="shared" si="67"/>
        <v>84.702922105263156</v>
      </c>
      <c r="T86" s="294">
        <f t="shared" si="68"/>
        <v>67.538139999999999</v>
      </c>
      <c r="U86" s="294">
        <f t="shared" si="69"/>
        <v>52.476088421052637</v>
      </c>
      <c r="V86" s="294">
        <f t="shared" si="70"/>
        <v>74.162046315789482</v>
      </c>
      <c r="W86" s="294">
        <f t="shared" si="62"/>
        <v>50.583621052631585</v>
      </c>
      <c r="X86" s="766">
        <f t="shared" ref="X86:X87" si="95">N86*X$3/1000000</f>
        <v>28.146094736842105</v>
      </c>
      <c r="Y86" s="766"/>
      <c r="Z86" s="563">
        <f t="shared" si="71"/>
        <v>274249.87</v>
      </c>
      <c r="AA86" s="563">
        <f t="shared" si="72"/>
        <v>243875.46999999997</v>
      </c>
      <c r="AB86" s="563">
        <f t="shared" si="73"/>
        <v>229867.48</v>
      </c>
      <c r="AC86" s="563">
        <f t="shared" si="74"/>
        <v>236560.36000000002</v>
      </c>
      <c r="AD86" s="563">
        <f t="shared" si="75"/>
        <v>247855.72200000001</v>
      </c>
      <c r="AE86" s="563">
        <f t="shared" si="76"/>
        <v>257797.77</v>
      </c>
      <c r="AF86" s="563">
        <f t="shared" si="77"/>
        <v>295013.76000000001</v>
      </c>
      <c r="AG86" s="777">
        <f t="shared" si="78"/>
        <v>0</v>
      </c>
      <c r="AH86" s="777">
        <f t="shared" si="79"/>
        <v>222137.64</v>
      </c>
      <c r="AI86" s="429"/>
      <c r="AJ86" s="774"/>
      <c r="AK86" s="772">
        <f t="shared" si="80"/>
        <v>385891.41000000003</v>
      </c>
      <c r="AL86" s="772">
        <f t="shared" si="81"/>
        <v>218023.98</v>
      </c>
      <c r="AM86" s="775">
        <f t="shared" si="82"/>
        <v>167867.43000000002</v>
      </c>
    </row>
    <row r="87" spans="1:39">
      <c r="A87" s="2" t="s">
        <v>92</v>
      </c>
      <c r="B87" s="3" t="s">
        <v>1986</v>
      </c>
      <c r="C87" s="792"/>
      <c r="D87" s="764"/>
      <c r="E87" s="798" t="s">
        <v>1057</v>
      </c>
      <c r="F87" s="794">
        <v>20936</v>
      </c>
      <c r="G87" s="308">
        <v>19427</v>
      </c>
      <c r="H87" s="309">
        <v>19098</v>
      </c>
      <c r="I87" s="309">
        <v>20975</v>
      </c>
      <c r="J87" s="310">
        <v>22369</v>
      </c>
      <c r="K87" s="310">
        <v>24180</v>
      </c>
      <c r="L87" s="636">
        <v>23464</v>
      </c>
      <c r="M87" s="642">
        <v>20934</v>
      </c>
      <c r="N87" s="642">
        <v>14543</v>
      </c>
      <c r="O87" s="307" t="s">
        <v>1366</v>
      </c>
      <c r="P87" s="294">
        <f t="shared" si="64"/>
        <v>9.9572599065612639</v>
      </c>
      <c r="Q87" s="294">
        <f t="shared" si="65"/>
        <v>9.3364775316836113</v>
      </c>
      <c r="R87" s="294">
        <f t="shared" si="66"/>
        <v>8.9459052631578952</v>
      </c>
      <c r="S87" s="294">
        <f t="shared" si="67"/>
        <v>9.5381052631578953</v>
      </c>
      <c r="T87" s="294">
        <f t="shared" si="68"/>
        <v>8.5944052631578955</v>
      </c>
      <c r="U87" s="294">
        <f t="shared" si="69"/>
        <v>7.4321684210526326</v>
      </c>
      <c r="V87" s="294">
        <f t="shared" si="70"/>
        <v>8.9657178947368408</v>
      </c>
      <c r="W87" s="294">
        <f t="shared" si="62"/>
        <v>6.434450526315791</v>
      </c>
      <c r="X87" s="766">
        <f t="shared" si="95"/>
        <v>2.9851421052631584</v>
      </c>
      <c r="Y87" s="766"/>
      <c r="Z87" s="563">
        <f t="shared" si="71"/>
        <v>23657.679999999997</v>
      </c>
      <c r="AA87" s="563">
        <f t="shared" si="72"/>
        <v>21952.51</v>
      </c>
      <c r="AB87" s="563">
        <f t="shared" si="73"/>
        <v>23681.52</v>
      </c>
      <c r="AC87" s="563">
        <f t="shared" si="74"/>
        <v>26638.25</v>
      </c>
      <c r="AD87" s="563">
        <f t="shared" si="75"/>
        <v>31540.289999999997</v>
      </c>
      <c r="AE87" s="563">
        <f t="shared" si="76"/>
        <v>36511.800000000003</v>
      </c>
      <c r="AF87" s="563">
        <f t="shared" si="77"/>
        <v>35665.279999999999</v>
      </c>
      <c r="AG87" s="777">
        <f t="shared" si="78"/>
        <v>0</v>
      </c>
      <c r="AH87" s="777">
        <f t="shared" si="79"/>
        <v>23559.66</v>
      </c>
      <c r="AI87" s="429"/>
      <c r="AJ87" s="774"/>
      <c r="AK87" s="772">
        <f t="shared" si="80"/>
        <v>33288.240000000005</v>
      </c>
      <c r="AL87" s="772">
        <f t="shared" si="81"/>
        <v>23123.370000000003</v>
      </c>
      <c r="AM87" s="775">
        <f t="shared" si="82"/>
        <v>10164.870000000003</v>
      </c>
    </row>
    <row r="88" spans="1:39">
      <c r="A88" s="2" t="s">
        <v>131</v>
      </c>
      <c r="B88" s="3" t="s">
        <v>16</v>
      </c>
      <c r="C88" s="792">
        <v>6400</v>
      </c>
      <c r="D88" s="764"/>
      <c r="E88" s="798" t="s">
        <v>1057</v>
      </c>
      <c r="F88" s="794">
        <v>23871</v>
      </c>
      <c r="G88" s="308">
        <v>39605</v>
      </c>
      <c r="H88" s="309">
        <v>52481</v>
      </c>
      <c r="I88" s="309">
        <v>48732</v>
      </c>
      <c r="J88" s="310">
        <v>47809</v>
      </c>
      <c r="K88" s="310">
        <v>45106</v>
      </c>
      <c r="L88" s="635">
        <v>48939</v>
      </c>
      <c r="M88" s="641">
        <v>34633</v>
      </c>
      <c r="N88" s="780">
        <v>49294</v>
      </c>
      <c r="O88" s="307" t="s">
        <v>1366</v>
      </c>
      <c r="P88" s="294">
        <f t="shared" si="64"/>
        <v>11.353159688074319</v>
      </c>
      <c r="Q88" s="294">
        <f t="shared" si="65"/>
        <v>19.033880302791445</v>
      </c>
      <c r="R88" s="294">
        <f t="shared" si="66"/>
        <v>24.583205263157897</v>
      </c>
      <c r="S88" s="294">
        <f t="shared" si="67"/>
        <v>22.160235789473685</v>
      </c>
      <c r="T88" s="294">
        <f t="shared" si="68"/>
        <v>18.368721052631578</v>
      </c>
      <c r="U88" s="294">
        <f t="shared" si="69"/>
        <v>13.864160000000002</v>
      </c>
      <c r="V88" s="294">
        <f t="shared" si="70"/>
        <v>18.69984947368421</v>
      </c>
      <c r="W88" s="294">
        <f t="shared" si="62"/>
        <v>10.645090526315791</v>
      </c>
      <c r="X88" s="766">
        <f t="shared" ref="X88:X93" si="96">N88*X$3/1000000</f>
        <v>10.118242105263159</v>
      </c>
      <c r="Y88" s="766"/>
      <c r="Z88" s="563">
        <f t="shared" si="71"/>
        <v>26974.229999999996</v>
      </c>
      <c r="AA88" s="563">
        <f t="shared" si="72"/>
        <v>44753.649999999994</v>
      </c>
      <c r="AB88" s="563">
        <f t="shared" si="73"/>
        <v>65076.44</v>
      </c>
      <c r="AC88" s="563">
        <f t="shared" si="74"/>
        <v>61889.64</v>
      </c>
      <c r="AD88" s="563">
        <f t="shared" si="75"/>
        <v>67410.69</v>
      </c>
      <c r="AE88" s="563">
        <f t="shared" si="76"/>
        <v>68110.06</v>
      </c>
      <c r="AF88" s="563">
        <f t="shared" si="77"/>
        <v>74387.28</v>
      </c>
      <c r="AG88" s="777">
        <f t="shared" si="78"/>
        <v>0</v>
      </c>
      <c r="AH88" s="777">
        <f t="shared" si="79"/>
        <v>79856.28</v>
      </c>
      <c r="AI88" s="429"/>
      <c r="AJ88" s="774"/>
      <c r="AK88" s="772">
        <f t="shared" si="80"/>
        <v>37954.89</v>
      </c>
      <c r="AL88" s="772">
        <f t="shared" si="81"/>
        <v>78377.460000000006</v>
      </c>
      <c r="AM88" s="775">
        <f t="shared" si="82"/>
        <v>-40422.570000000007</v>
      </c>
    </row>
    <row r="89" spans="1:39">
      <c r="A89" s="2" t="s">
        <v>282</v>
      </c>
      <c r="B89" s="3" t="s">
        <v>12</v>
      </c>
      <c r="C89" s="792">
        <v>6400</v>
      </c>
      <c r="D89" s="764"/>
      <c r="E89" s="798" t="s">
        <v>1057</v>
      </c>
      <c r="F89" s="794">
        <v>33361</v>
      </c>
      <c r="G89" s="308">
        <v>27605</v>
      </c>
      <c r="H89" s="309">
        <v>27694</v>
      </c>
      <c r="I89" s="309">
        <v>26502</v>
      </c>
      <c r="J89" s="310">
        <v>29038</v>
      </c>
      <c r="K89" s="310">
        <v>23746</v>
      </c>
      <c r="L89" s="636">
        <v>24790</v>
      </c>
      <c r="M89" s="642">
        <v>24327</v>
      </c>
      <c r="N89" s="642">
        <v>22936</v>
      </c>
      <c r="O89" s="307" t="s">
        <v>1366</v>
      </c>
      <c r="P89" s="294">
        <f t="shared" si="64"/>
        <v>15.866648249082457</v>
      </c>
      <c r="Q89" s="294">
        <f t="shared" si="65"/>
        <v>13.266765957797194</v>
      </c>
      <c r="R89" s="294">
        <f t="shared" si="66"/>
        <v>12.972452631578948</v>
      </c>
      <c r="S89" s="294">
        <f t="shared" si="67"/>
        <v>12.051435789473684</v>
      </c>
      <c r="T89" s="294">
        <f t="shared" si="68"/>
        <v>11.156705263157894</v>
      </c>
      <c r="U89" s="294">
        <f t="shared" si="69"/>
        <v>7.2987705263157903</v>
      </c>
      <c r="V89" s="294">
        <f t="shared" si="70"/>
        <v>9.4723894736842098</v>
      </c>
      <c r="W89" s="294">
        <f t="shared" si="62"/>
        <v>7.4773515789473688</v>
      </c>
      <c r="X89" s="766">
        <f t="shared" si="96"/>
        <v>4.7079157894736845</v>
      </c>
      <c r="Y89" s="766"/>
      <c r="Z89" s="563">
        <f t="shared" si="71"/>
        <v>37697.929999999993</v>
      </c>
      <c r="AA89" s="563">
        <f t="shared" si="72"/>
        <v>31193.649999999998</v>
      </c>
      <c r="AB89" s="563">
        <f t="shared" si="73"/>
        <v>34340.559999999998</v>
      </c>
      <c r="AC89" s="563">
        <f t="shared" si="74"/>
        <v>33657.54</v>
      </c>
      <c r="AD89" s="563">
        <f t="shared" si="75"/>
        <v>40943.579999999994</v>
      </c>
      <c r="AE89" s="563">
        <f t="shared" si="76"/>
        <v>35856.46</v>
      </c>
      <c r="AF89" s="563">
        <f t="shared" si="77"/>
        <v>37680.800000000003</v>
      </c>
      <c r="AG89" s="777">
        <f t="shared" si="78"/>
        <v>0</v>
      </c>
      <c r="AH89" s="777">
        <f t="shared" si="79"/>
        <v>37156.32</v>
      </c>
      <c r="AI89" s="429"/>
      <c r="AJ89" s="774"/>
      <c r="AK89" s="772">
        <f t="shared" si="80"/>
        <v>53043.990000000005</v>
      </c>
      <c r="AL89" s="772">
        <f t="shared" si="81"/>
        <v>36468.240000000005</v>
      </c>
      <c r="AM89" s="775">
        <f t="shared" si="82"/>
        <v>16575.75</v>
      </c>
    </row>
    <row r="90" spans="1:39">
      <c r="A90" s="2" t="s">
        <v>176</v>
      </c>
      <c r="B90" s="3" t="s">
        <v>13</v>
      </c>
      <c r="C90" s="792">
        <v>6400</v>
      </c>
      <c r="D90" s="764"/>
      <c r="E90" s="798" t="s">
        <v>1057</v>
      </c>
      <c r="F90" s="794">
        <v>13781</v>
      </c>
      <c r="G90" s="308">
        <v>12526</v>
      </c>
      <c r="H90" s="309">
        <v>13781</v>
      </c>
      <c r="I90" s="309">
        <v>18171</v>
      </c>
      <c r="J90" s="310">
        <v>14287</v>
      </c>
      <c r="K90" s="310">
        <v>13540</v>
      </c>
      <c r="L90" s="635">
        <v>14194</v>
      </c>
      <c r="M90" s="641">
        <v>10138</v>
      </c>
      <c r="N90" s="780">
        <v>10655</v>
      </c>
      <c r="O90" s="307" t="s">
        <v>1366</v>
      </c>
      <c r="P90" s="294">
        <f t="shared" si="64"/>
        <v>6.5543083097210921</v>
      </c>
      <c r="Q90" s="294">
        <f t="shared" si="65"/>
        <v>6.0199061904498326</v>
      </c>
      <c r="R90" s="294">
        <f t="shared" si="66"/>
        <v>6.4553105263157899</v>
      </c>
      <c r="S90" s="294">
        <f t="shared" si="67"/>
        <v>8.2630231578947377</v>
      </c>
      <c r="T90" s="294">
        <f t="shared" si="68"/>
        <v>5.4892157894736844</v>
      </c>
      <c r="U90" s="294">
        <f t="shared" si="69"/>
        <v>4.1617684210526322</v>
      </c>
      <c r="V90" s="294">
        <f t="shared" si="70"/>
        <v>5.423602105263158</v>
      </c>
      <c r="W90" s="294">
        <f t="shared" si="62"/>
        <v>3.1161010526315795</v>
      </c>
      <c r="X90" s="766">
        <f t="shared" si="96"/>
        <v>2.1870789473684211</v>
      </c>
      <c r="Y90" s="766"/>
      <c r="Z90" s="563">
        <f t="shared" si="71"/>
        <v>15572.529999999999</v>
      </c>
      <c r="AA90" s="563">
        <f t="shared" si="72"/>
        <v>14154.38</v>
      </c>
      <c r="AB90" s="563">
        <f t="shared" si="73"/>
        <v>17088.439999999999</v>
      </c>
      <c r="AC90" s="563">
        <f t="shared" si="74"/>
        <v>23077.170000000002</v>
      </c>
      <c r="AD90" s="563">
        <f t="shared" si="75"/>
        <v>20144.669999999998</v>
      </c>
      <c r="AE90" s="563">
        <f t="shared" si="76"/>
        <v>20445.400000000001</v>
      </c>
      <c r="AF90" s="563">
        <f t="shared" si="77"/>
        <v>21574.880000000001</v>
      </c>
      <c r="AG90" s="777">
        <f t="shared" si="78"/>
        <v>0</v>
      </c>
      <c r="AH90" s="777">
        <f t="shared" si="79"/>
        <v>17261.100000000002</v>
      </c>
      <c r="AI90" s="429"/>
      <c r="AJ90" s="774"/>
      <c r="AK90" s="772">
        <f t="shared" si="80"/>
        <v>21911.79</v>
      </c>
      <c r="AL90" s="772">
        <f t="shared" si="81"/>
        <v>16941.45</v>
      </c>
      <c r="AM90" s="775">
        <f t="shared" si="82"/>
        <v>4970.34</v>
      </c>
    </row>
    <row r="91" spans="1:39">
      <c r="A91" s="2" t="s">
        <v>287</v>
      </c>
      <c r="B91" s="3" t="s">
        <v>127</v>
      </c>
      <c r="C91" s="792">
        <v>6440</v>
      </c>
      <c r="D91" s="764"/>
      <c r="E91" s="798" t="s">
        <v>1057</v>
      </c>
      <c r="F91" s="794">
        <v>178</v>
      </c>
      <c r="G91" s="308">
        <v>178</v>
      </c>
      <c r="H91" s="309">
        <v>178</v>
      </c>
      <c r="I91" s="309">
        <v>102</v>
      </c>
      <c r="J91" s="310">
        <v>202</v>
      </c>
      <c r="K91" s="310">
        <v>214</v>
      </c>
      <c r="L91" s="636">
        <v>221</v>
      </c>
      <c r="M91" s="642">
        <v>256</v>
      </c>
      <c r="N91" s="642">
        <v>0</v>
      </c>
      <c r="O91" s="307" t="s">
        <v>1366</v>
      </c>
      <c r="P91" s="294">
        <f t="shared" si="64"/>
        <v>8.4657635812376064E-2</v>
      </c>
      <c r="Q91" s="294">
        <f t="shared" si="65"/>
        <v>8.5545529450748073E-2</v>
      </c>
      <c r="R91" s="294">
        <f t="shared" si="66"/>
        <v>8.3378947368421052E-2</v>
      </c>
      <c r="S91" s="294">
        <f t="shared" si="67"/>
        <v>4.6383157894736848E-2</v>
      </c>
      <c r="T91" s="294">
        <f t="shared" si="68"/>
        <v>7.7610526315789477E-2</v>
      </c>
      <c r="U91" s="294">
        <f t="shared" si="69"/>
        <v>6.5776842105263161E-2</v>
      </c>
      <c r="V91" s="294">
        <f t="shared" si="70"/>
        <v>8.4445263157894732E-2</v>
      </c>
      <c r="W91" s="294">
        <f t="shared" si="62"/>
        <v>7.8686315789473688E-2</v>
      </c>
      <c r="X91" s="766">
        <f t="shared" si="96"/>
        <v>0</v>
      </c>
      <c r="Y91" s="766"/>
      <c r="Z91" s="563">
        <f t="shared" si="71"/>
        <v>201.14</v>
      </c>
      <c r="AA91" s="563">
        <f t="shared" si="72"/>
        <v>201.14</v>
      </c>
      <c r="AB91" s="563">
        <f t="shared" si="73"/>
        <v>220.72</v>
      </c>
      <c r="AC91" s="563">
        <f t="shared" si="74"/>
        <v>129.54</v>
      </c>
      <c r="AD91" s="563">
        <f t="shared" si="75"/>
        <v>284.82</v>
      </c>
      <c r="AE91" s="563">
        <f t="shared" si="76"/>
        <v>323.14</v>
      </c>
      <c r="AF91" s="563">
        <f t="shared" si="77"/>
        <v>335.92</v>
      </c>
      <c r="AG91" s="777">
        <f t="shared" si="78"/>
        <v>0</v>
      </c>
      <c r="AH91" s="777">
        <f t="shared" si="79"/>
        <v>0</v>
      </c>
      <c r="AI91" s="429"/>
      <c r="AJ91" s="774"/>
      <c r="AK91" s="772">
        <f t="shared" si="80"/>
        <v>283.02000000000004</v>
      </c>
      <c r="AL91" s="772">
        <f t="shared" si="81"/>
        <v>0</v>
      </c>
      <c r="AM91" s="775">
        <f t="shared" si="82"/>
        <v>283.02000000000004</v>
      </c>
    </row>
    <row r="92" spans="1:39" s="79" customFormat="1">
      <c r="A92" s="2" t="s">
        <v>369</v>
      </c>
      <c r="B92" s="3" t="s">
        <v>1309</v>
      </c>
      <c r="C92" s="792">
        <v>6400</v>
      </c>
      <c r="D92" s="764"/>
      <c r="E92" s="798" t="s">
        <v>1057</v>
      </c>
      <c r="F92" s="794">
        <v>0</v>
      </c>
      <c r="G92" s="308">
        <v>4783</v>
      </c>
      <c r="H92" s="309">
        <v>6803</v>
      </c>
      <c r="I92" s="309">
        <v>6124</v>
      </c>
      <c r="J92" s="310">
        <v>6196</v>
      </c>
      <c r="K92" s="310">
        <v>5610</v>
      </c>
      <c r="L92" s="636">
        <v>5477</v>
      </c>
      <c r="M92" s="642">
        <v>7425</v>
      </c>
      <c r="N92" s="642">
        <v>9338</v>
      </c>
      <c r="O92" s="307" t="s">
        <v>1366</v>
      </c>
      <c r="P92" s="294">
        <f t="shared" si="64"/>
        <v>0</v>
      </c>
      <c r="Q92" s="294">
        <f t="shared" si="65"/>
        <v>2.2986756593422921</v>
      </c>
      <c r="R92" s="294">
        <f t="shared" si="66"/>
        <v>3.1866684210526315</v>
      </c>
      <c r="S92" s="294">
        <f t="shared" si="67"/>
        <v>2.7848084210526318</v>
      </c>
      <c r="T92" s="294">
        <f t="shared" si="68"/>
        <v>2.3805684210526317</v>
      </c>
      <c r="U92" s="294">
        <f t="shared" si="69"/>
        <v>1.7243368421052634</v>
      </c>
      <c r="V92" s="294">
        <f t="shared" si="70"/>
        <v>2.0927905263157895</v>
      </c>
      <c r="W92" s="294">
        <f t="shared" si="62"/>
        <v>2.2822105263157897</v>
      </c>
      <c r="X92" s="766">
        <f t="shared" si="96"/>
        <v>1.9167473684210528</v>
      </c>
      <c r="Y92" s="766"/>
      <c r="Z92" s="563">
        <f t="shared" si="71"/>
        <v>0</v>
      </c>
      <c r="AA92" s="563">
        <f t="shared" si="72"/>
        <v>5404.7899999999991</v>
      </c>
      <c r="AB92" s="563">
        <f t="shared" si="73"/>
        <v>8435.7199999999993</v>
      </c>
      <c r="AC92" s="563">
        <f t="shared" si="74"/>
        <v>7777.4800000000005</v>
      </c>
      <c r="AD92" s="563">
        <f t="shared" si="75"/>
        <v>8736.3599999999988</v>
      </c>
      <c r="AE92" s="563">
        <f t="shared" si="76"/>
        <v>8471.1</v>
      </c>
      <c r="AF92" s="563">
        <f t="shared" si="77"/>
        <v>8325.0400000000009</v>
      </c>
      <c r="AG92" s="777">
        <f t="shared" si="78"/>
        <v>0</v>
      </c>
      <c r="AH92" s="777">
        <f t="shared" si="79"/>
        <v>15127.560000000001</v>
      </c>
      <c r="AI92" s="429"/>
      <c r="AJ92" s="774"/>
      <c r="AK92" s="772">
        <f t="shared" si="80"/>
        <v>0</v>
      </c>
      <c r="AL92" s="772">
        <f t="shared" si="81"/>
        <v>14847.42</v>
      </c>
      <c r="AM92" s="775">
        <f t="shared" si="82"/>
        <v>-14847.42</v>
      </c>
    </row>
    <row r="93" spans="1:39">
      <c r="A93" s="2" t="s">
        <v>233</v>
      </c>
      <c r="B93" s="3" t="s">
        <v>86</v>
      </c>
      <c r="C93" s="792">
        <v>6470</v>
      </c>
      <c r="D93" s="764"/>
      <c r="E93" s="798" t="s">
        <v>1057</v>
      </c>
      <c r="F93" s="794">
        <v>166020</v>
      </c>
      <c r="G93" s="308">
        <v>149126</v>
      </c>
      <c r="H93" s="309">
        <v>145714</v>
      </c>
      <c r="I93" s="309">
        <v>143464</v>
      </c>
      <c r="J93" s="310">
        <v>109131</v>
      </c>
      <c r="K93" s="310">
        <v>103431</v>
      </c>
      <c r="L93" s="635">
        <v>105283</v>
      </c>
      <c r="M93" s="641">
        <v>100318</v>
      </c>
      <c r="N93" s="780">
        <v>78266</v>
      </c>
      <c r="O93" s="307" t="s">
        <v>1366</v>
      </c>
      <c r="P93" s="294">
        <f t="shared" si="64"/>
        <v>78.95989155938581</v>
      </c>
      <c r="Q93" s="294">
        <f t="shared" si="65"/>
        <v>71.668891150967738</v>
      </c>
      <c r="R93" s="294">
        <f t="shared" si="66"/>
        <v>68.255505263157886</v>
      </c>
      <c r="S93" s="294">
        <f t="shared" si="67"/>
        <v>65.238366315789477</v>
      </c>
      <c r="T93" s="294">
        <f t="shared" si="68"/>
        <v>41.929278947368424</v>
      </c>
      <c r="U93" s="294">
        <f t="shared" si="69"/>
        <v>31.791423157894741</v>
      </c>
      <c r="V93" s="294">
        <f t="shared" si="70"/>
        <v>40.229188421052633</v>
      </c>
      <c r="W93" s="294">
        <f t="shared" si="62"/>
        <v>30.834585263157901</v>
      </c>
      <c r="X93" s="766">
        <f t="shared" si="96"/>
        <v>16.065126315789474</v>
      </c>
      <c r="Y93" s="766"/>
      <c r="Z93" s="563">
        <f t="shared" si="71"/>
        <v>187602.59999999998</v>
      </c>
      <c r="AA93" s="563">
        <f>C103</f>
        <v>6430</v>
      </c>
      <c r="AB93" s="563">
        <f t="shared" si="73"/>
        <v>180685.36</v>
      </c>
      <c r="AC93" s="563">
        <f t="shared" si="74"/>
        <v>182199.28</v>
      </c>
      <c r="AD93" s="563">
        <f t="shared" si="75"/>
        <v>153874.71</v>
      </c>
      <c r="AE93" s="563">
        <f t="shared" si="76"/>
        <v>156180.81</v>
      </c>
      <c r="AF93" s="563">
        <f t="shared" si="77"/>
        <v>160030.16</v>
      </c>
      <c r="AG93" s="777">
        <f t="shared" si="78"/>
        <v>0</v>
      </c>
      <c r="AH93" s="777">
        <f t="shared" si="79"/>
        <v>126790.92000000001</v>
      </c>
      <c r="AI93" s="429"/>
      <c r="AJ93" s="774"/>
      <c r="AK93" s="772">
        <f t="shared" si="80"/>
        <v>263971.8</v>
      </c>
      <c r="AL93" s="772">
        <f t="shared" si="81"/>
        <v>124442.94</v>
      </c>
      <c r="AM93" s="775">
        <f t="shared" si="82"/>
        <v>139528.85999999999</v>
      </c>
    </row>
    <row r="94" spans="1:39">
      <c r="A94" s="2" t="s">
        <v>200</v>
      </c>
      <c r="B94" s="3" t="s">
        <v>58</v>
      </c>
      <c r="C94" s="792">
        <v>6430</v>
      </c>
      <c r="D94" s="764"/>
      <c r="E94" s="798" t="s">
        <v>1057</v>
      </c>
      <c r="F94" s="794">
        <v>3957</v>
      </c>
      <c r="G94" s="308">
        <v>4270</v>
      </c>
      <c r="H94" s="309">
        <v>2935</v>
      </c>
      <c r="I94" s="309">
        <v>2163</v>
      </c>
      <c r="J94" s="310">
        <v>2176</v>
      </c>
      <c r="K94" s="310">
        <v>2075</v>
      </c>
      <c r="L94" s="636">
        <v>2043</v>
      </c>
      <c r="M94" s="642">
        <v>2343</v>
      </c>
      <c r="N94" s="642">
        <v>3511</v>
      </c>
      <c r="O94" s="307" t="s">
        <v>1366</v>
      </c>
      <c r="P94" s="294">
        <f t="shared" si="64"/>
        <v>1.8819677803908543</v>
      </c>
      <c r="Q94" s="294">
        <f t="shared" si="65"/>
        <v>2.0521315210937878</v>
      </c>
      <c r="R94" s="294">
        <f t="shared" si="66"/>
        <v>1.3748157894736843</v>
      </c>
      <c r="S94" s="294">
        <f t="shared" si="67"/>
        <v>0.98359578947368431</v>
      </c>
      <c r="T94" s="294">
        <f t="shared" si="68"/>
        <v>0.83604210526315781</v>
      </c>
      <c r="U94" s="294">
        <f t="shared" si="69"/>
        <v>0.63778947368421057</v>
      </c>
      <c r="V94" s="294">
        <f t="shared" si="70"/>
        <v>0.78064105263157901</v>
      </c>
      <c r="W94" s="294">
        <f t="shared" si="62"/>
        <v>0.72016421052631585</v>
      </c>
      <c r="X94" s="766">
        <f t="shared" ref="X94:X97" si="97">N94*X$3/1000000</f>
        <v>0.72067894736842109</v>
      </c>
      <c r="Y94" s="766"/>
      <c r="Z94" s="563">
        <f t="shared" si="71"/>
        <v>4471.41</v>
      </c>
      <c r="AA94" s="563">
        <f t="shared" si="72"/>
        <v>4825.0999999999995</v>
      </c>
      <c r="AB94" s="563">
        <f t="shared" si="73"/>
        <v>3639.4</v>
      </c>
      <c r="AC94" s="563">
        <f t="shared" si="74"/>
        <v>2747.01</v>
      </c>
      <c r="AD94" s="563">
        <f t="shared" si="75"/>
        <v>3068.16</v>
      </c>
      <c r="AE94" s="563">
        <f t="shared" si="76"/>
        <v>3133.25</v>
      </c>
      <c r="AF94" s="563">
        <f t="shared" si="77"/>
        <v>3105.36</v>
      </c>
      <c r="AG94" s="777">
        <f t="shared" si="78"/>
        <v>0</v>
      </c>
      <c r="AH94" s="777">
        <f t="shared" si="79"/>
        <v>5687.8200000000006</v>
      </c>
      <c r="AI94" s="429"/>
      <c r="AJ94" s="774"/>
      <c r="AK94" s="772">
        <f t="shared" si="80"/>
        <v>6291.63</v>
      </c>
      <c r="AL94" s="772">
        <f t="shared" si="81"/>
        <v>5582.4900000000007</v>
      </c>
      <c r="AM94" s="775">
        <f t="shared" si="82"/>
        <v>709.13999999999942</v>
      </c>
    </row>
    <row r="95" spans="1:39">
      <c r="A95" s="2" t="s">
        <v>203</v>
      </c>
      <c r="B95" s="3" t="s">
        <v>79</v>
      </c>
      <c r="C95" s="792">
        <v>6430</v>
      </c>
      <c r="D95" s="764"/>
      <c r="E95" s="798" t="s">
        <v>1057</v>
      </c>
      <c r="F95" s="794">
        <v>54656</v>
      </c>
      <c r="G95" s="308">
        <v>41719</v>
      </c>
      <c r="H95" s="309">
        <v>37373</v>
      </c>
      <c r="I95" s="309">
        <v>46363</v>
      </c>
      <c r="J95" s="310">
        <v>49156.3</v>
      </c>
      <c r="K95" s="310">
        <v>48889</v>
      </c>
      <c r="L95" s="635">
        <v>51684</v>
      </c>
      <c r="M95" s="641">
        <v>47518</v>
      </c>
      <c r="N95" s="780">
        <v>51180</v>
      </c>
      <c r="O95" s="307" t="s">
        <v>1366</v>
      </c>
      <c r="P95" s="294">
        <f t="shared" si="64"/>
        <v>25.994650241355199</v>
      </c>
      <c r="Q95" s="294">
        <f t="shared" si="65"/>
        <v>20.0498536132346</v>
      </c>
      <c r="R95" s="294">
        <f t="shared" si="66"/>
        <v>17.5063</v>
      </c>
      <c r="S95" s="294">
        <f t="shared" si="67"/>
        <v>21.082964210526317</v>
      </c>
      <c r="T95" s="294">
        <f t="shared" si="68"/>
        <v>18.886367894736846</v>
      </c>
      <c r="U95" s="294">
        <f t="shared" si="69"/>
        <v>15.026934736842106</v>
      </c>
      <c r="V95" s="294">
        <f t="shared" si="70"/>
        <v>19.748728421052633</v>
      </c>
      <c r="W95" s="294">
        <f t="shared" si="62"/>
        <v>14.605532631578948</v>
      </c>
      <c r="X95" s="766">
        <f t="shared" si="97"/>
        <v>10.505368421052633</v>
      </c>
      <c r="Y95" s="766"/>
      <c r="Z95" s="563">
        <f t="shared" si="71"/>
        <v>61761.279999999992</v>
      </c>
      <c r="AA95" s="563">
        <f t="shared" si="72"/>
        <v>47142.469999999994</v>
      </c>
      <c r="AB95" s="563">
        <f t="shared" si="73"/>
        <v>46342.52</v>
      </c>
      <c r="AC95" s="563">
        <f t="shared" si="74"/>
        <v>58881.01</v>
      </c>
      <c r="AD95" s="563">
        <f t="shared" si="75"/>
        <v>69310.383000000002</v>
      </c>
      <c r="AE95" s="563">
        <f t="shared" si="76"/>
        <v>73822.39</v>
      </c>
      <c r="AF95" s="563">
        <f t="shared" si="77"/>
        <v>78559.680000000008</v>
      </c>
      <c r="AG95" s="777">
        <f t="shared" si="78"/>
        <v>0</v>
      </c>
      <c r="AH95" s="777">
        <f t="shared" si="79"/>
        <v>82911.600000000006</v>
      </c>
      <c r="AI95" s="429"/>
      <c r="AJ95" s="774"/>
      <c r="AK95" s="772">
        <f t="shared" si="80"/>
        <v>86903.040000000008</v>
      </c>
      <c r="AL95" s="772">
        <f t="shared" si="81"/>
        <v>81376.2</v>
      </c>
      <c r="AM95" s="775">
        <f t="shared" si="82"/>
        <v>5526.8400000000111</v>
      </c>
    </row>
    <row r="96" spans="1:39">
      <c r="A96" s="2" t="s">
        <v>217</v>
      </c>
      <c r="B96" s="3" t="s">
        <v>15</v>
      </c>
      <c r="C96" s="792">
        <v>6400</v>
      </c>
      <c r="D96" s="764"/>
      <c r="E96" s="798" t="s">
        <v>1057</v>
      </c>
      <c r="F96" s="794">
        <v>93205</v>
      </c>
      <c r="G96" s="308">
        <v>102529</v>
      </c>
      <c r="H96" s="309">
        <v>94479</v>
      </c>
      <c r="I96" s="309">
        <v>112271</v>
      </c>
      <c r="J96" s="310">
        <v>136900</v>
      </c>
      <c r="K96" s="310">
        <v>136024</v>
      </c>
      <c r="L96" s="635">
        <v>137240</v>
      </c>
      <c r="M96" s="641">
        <v>139226</v>
      </c>
      <c r="N96" s="780">
        <v>138826</v>
      </c>
      <c r="O96" s="307" t="s">
        <v>1366</v>
      </c>
      <c r="P96" s="294">
        <f t="shared" si="64"/>
        <v>44.328735651081516</v>
      </c>
      <c r="Q96" s="294">
        <f t="shared" si="65"/>
        <v>49.274705556492968</v>
      </c>
      <c r="R96" s="294">
        <f t="shared" si="66"/>
        <v>44.25595263157895</v>
      </c>
      <c r="S96" s="294">
        <f t="shared" si="67"/>
        <v>51.053759999999997</v>
      </c>
      <c r="T96" s="294">
        <f t="shared" si="68"/>
        <v>52.598421052631579</v>
      </c>
      <c r="U96" s="294">
        <f t="shared" si="69"/>
        <v>41.809482105263164</v>
      </c>
      <c r="V96" s="294">
        <f t="shared" si="70"/>
        <v>52.440126315789477</v>
      </c>
      <c r="W96" s="294">
        <f t="shared" si="62"/>
        <v>42.793675789473689</v>
      </c>
      <c r="X96" s="766">
        <f t="shared" si="97"/>
        <v>28.495863157894739</v>
      </c>
      <c r="Y96" s="766"/>
      <c r="Z96" s="563">
        <f t="shared" si="71"/>
        <v>105321.65</v>
      </c>
      <c r="AA96" s="563">
        <f t="shared" si="72"/>
        <v>115857.76999999999</v>
      </c>
      <c r="AB96" s="563">
        <f t="shared" si="73"/>
        <v>117153.96</v>
      </c>
      <c r="AC96" s="563">
        <f t="shared" si="74"/>
        <v>142584.17000000001</v>
      </c>
      <c r="AD96" s="563">
        <f t="shared" si="75"/>
        <v>193029</v>
      </c>
      <c r="AE96" s="563">
        <f t="shared" si="76"/>
        <v>205396.24</v>
      </c>
      <c r="AF96" s="563">
        <f t="shared" si="77"/>
        <v>208604.79999999999</v>
      </c>
      <c r="AG96" s="777">
        <f t="shared" si="78"/>
        <v>0</v>
      </c>
      <c r="AH96" s="777">
        <f t="shared" si="79"/>
        <v>224898.12000000002</v>
      </c>
      <c r="AI96" s="429"/>
      <c r="AJ96" s="774"/>
      <c r="AK96" s="772">
        <f t="shared" si="80"/>
        <v>148195.95000000001</v>
      </c>
      <c r="AL96" s="772">
        <f t="shared" si="81"/>
        <v>220733.34000000003</v>
      </c>
      <c r="AM96" s="775">
        <f t="shared" si="82"/>
        <v>-72537.390000000014</v>
      </c>
    </row>
    <row r="97" spans="1:39">
      <c r="A97" s="2" t="s">
        <v>104</v>
      </c>
      <c r="B97" s="3" t="s">
        <v>270</v>
      </c>
      <c r="C97" s="792">
        <v>6430</v>
      </c>
      <c r="D97" s="764"/>
      <c r="E97" s="798" t="s">
        <v>1057</v>
      </c>
      <c r="F97" s="794">
        <v>6636</v>
      </c>
      <c r="G97" s="308">
        <v>18857</v>
      </c>
      <c r="H97" s="309">
        <v>17262</v>
      </c>
      <c r="I97" s="309">
        <v>17187</v>
      </c>
      <c r="J97" s="310">
        <v>16107</v>
      </c>
      <c r="K97" s="310">
        <v>15267</v>
      </c>
      <c r="L97" s="636">
        <v>14740</v>
      </c>
      <c r="M97" s="642">
        <v>15006</v>
      </c>
      <c r="N97" s="642">
        <v>12703</v>
      </c>
      <c r="O97" s="307" t="s">
        <v>1366</v>
      </c>
      <c r="P97" s="294">
        <f t="shared" si="64"/>
        <v>3.1561127598366716</v>
      </c>
      <c r="Q97" s="294">
        <f t="shared" si="65"/>
        <v>9.0625396002963843</v>
      </c>
      <c r="R97" s="294">
        <f t="shared" si="66"/>
        <v>8.0858842105263165</v>
      </c>
      <c r="S97" s="294">
        <f t="shared" si="67"/>
        <v>7.815562105263159</v>
      </c>
      <c r="T97" s="294">
        <f t="shared" si="68"/>
        <v>6.1884789473684219</v>
      </c>
      <c r="U97" s="294">
        <f t="shared" si="69"/>
        <v>4.6925936842105269</v>
      </c>
      <c r="V97" s="294">
        <f t="shared" si="70"/>
        <v>5.6322315789473683</v>
      </c>
      <c r="W97" s="294">
        <f t="shared" si="62"/>
        <v>4.6123705263157895</v>
      </c>
      <c r="X97" s="766">
        <f t="shared" si="97"/>
        <v>2.6074578947368421</v>
      </c>
      <c r="Y97" s="766"/>
      <c r="Z97" s="563">
        <f t="shared" si="71"/>
        <v>7498.6799999999994</v>
      </c>
      <c r="AA97" s="563">
        <f t="shared" si="72"/>
        <v>21308.409999999996</v>
      </c>
      <c r="AB97" s="563">
        <f t="shared" si="73"/>
        <v>21404.880000000001</v>
      </c>
      <c r="AC97" s="563">
        <f t="shared" si="74"/>
        <v>21827.49</v>
      </c>
      <c r="AD97" s="563">
        <f t="shared" si="75"/>
        <v>22710.87</v>
      </c>
      <c r="AE97" s="563">
        <f t="shared" si="76"/>
        <v>23053.170000000002</v>
      </c>
      <c r="AF97" s="563">
        <f t="shared" si="77"/>
        <v>22404.799999999999</v>
      </c>
      <c r="AG97" s="777">
        <f t="shared" si="78"/>
        <v>0</v>
      </c>
      <c r="AH97" s="777">
        <f t="shared" si="79"/>
        <v>20578.86</v>
      </c>
      <c r="AI97" s="429"/>
      <c r="AJ97" s="774"/>
      <c r="AK97" s="772">
        <f t="shared" si="80"/>
        <v>10551.24</v>
      </c>
      <c r="AL97" s="772">
        <f t="shared" si="81"/>
        <v>20197.77</v>
      </c>
      <c r="AM97" s="775">
        <f t="shared" si="82"/>
        <v>-9646.5300000000007</v>
      </c>
    </row>
    <row r="98" spans="1:39">
      <c r="A98" s="2" t="s">
        <v>283</v>
      </c>
      <c r="B98" s="3" t="s">
        <v>61</v>
      </c>
      <c r="C98" s="792">
        <v>6310</v>
      </c>
      <c r="D98" s="764"/>
      <c r="E98" s="798" t="s">
        <v>1057</v>
      </c>
      <c r="F98" s="794">
        <v>26622</v>
      </c>
      <c r="G98" s="308">
        <v>32825</v>
      </c>
      <c r="H98" s="309">
        <v>27262</v>
      </c>
      <c r="I98" s="309">
        <v>24015</v>
      </c>
      <c r="J98" s="310">
        <v>21146</v>
      </c>
      <c r="K98" s="310">
        <v>20825</v>
      </c>
      <c r="L98" s="636">
        <v>19954</v>
      </c>
      <c r="M98" s="642">
        <v>18736</v>
      </c>
      <c r="N98" s="642">
        <v>20426</v>
      </c>
      <c r="O98" s="307" t="s">
        <v>1366</v>
      </c>
      <c r="P98" s="294">
        <f t="shared" si="64"/>
        <v>12.661548205601546</v>
      </c>
      <c r="Q98" s="294">
        <f t="shared" si="65"/>
        <v>15.775460697869692</v>
      </c>
      <c r="R98" s="294">
        <f t="shared" si="66"/>
        <v>12.770094736842106</v>
      </c>
      <c r="S98" s="294">
        <f t="shared" si="67"/>
        <v>10.920505263157894</v>
      </c>
      <c r="T98" s="294">
        <f t="shared" si="68"/>
        <v>8.1245157894736852</v>
      </c>
      <c r="U98" s="294">
        <f t="shared" si="69"/>
        <v>6.4009473684210532</v>
      </c>
      <c r="V98" s="294">
        <f t="shared" si="70"/>
        <v>7.6245284210526316</v>
      </c>
      <c r="W98" s="294">
        <f t="shared" si="62"/>
        <v>5.7588547368421059</v>
      </c>
      <c r="X98" s="766">
        <f t="shared" ref="X98:X107" si="98">N98*X$3/1000000</f>
        <v>4.1927052631578947</v>
      </c>
      <c r="Y98" s="766"/>
      <c r="Z98" s="563">
        <f t="shared" si="71"/>
        <v>30082.859999999997</v>
      </c>
      <c r="AA98" s="563">
        <f t="shared" si="72"/>
        <v>37092.25</v>
      </c>
      <c r="AB98" s="563">
        <f t="shared" si="73"/>
        <v>33804.879999999997</v>
      </c>
      <c r="AC98" s="563">
        <f t="shared" si="74"/>
        <v>30499.05</v>
      </c>
      <c r="AD98" s="563">
        <f t="shared" si="75"/>
        <v>29815.859999999997</v>
      </c>
      <c r="AE98" s="563">
        <f t="shared" si="76"/>
        <v>31445.75</v>
      </c>
      <c r="AF98" s="563">
        <f t="shared" si="77"/>
        <v>30330.080000000002</v>
      </c>
      <c r="AG98" s="777">
        <f t="shared" si="78"/>
        <v>0</v>
      </c>
      <c r="AH98" s="777">
        <f t="shared" si="79"/>
        <v>33090.120000000003</v>
      </c>
      <c r="AI98" s="429"/>
      <c r="AJ98" s="774"/>
      <c r="AK98" s="772">
        <f t="shared" si="80"/>
        <v>42328.98</v>
      </c>
      <c r="AL98" s="772">
        <f t="shared" si="81"/>
        <v>32477.34</v>
      </c>
      <c r="AM98" s="775">
        <f t="shared" si="82"/>
        <v>9851.6400000000031</v>
      </c>
    </row>
    <row r="99" spans="1:39">
      <c r="A99" s="2" t="s">
        <v>1310</v>
      </c>
      <c r="B99" s="3" t="s">
        <v>1311</v>
      </c>
      <c r="C99" s="792">
        <v>6430</v>
      </c>
      <c r="D99" s="764"/>
      <c r="E99" s="798" t="s">
        <v>1057</v>
      </c>
      <c r="F99" s="794">
        <v>25090</v>
      </c>
      <c r="G99" s="308">
        <v>27516</v>
      </c>
      <c r="H99" s="309">
        <v>28244</v>
      </c>
      <c r="I99" s="309">
        <v>31304</v>
      </c>
      <c r="J99" s="310">
        <v>33805</v>
      </c>
      <c r="K99" s="310">
        <v>22581</v>
      </c>
      <c r="L99" s="635">
        <v>23604</v>
      </c>
      <c r="M99" s="641">
        <v>22603</v>
      </c>
      <c r="N99" s="954"/>
      <c r="O99" s="307" t="s">
        <v>1366</v>
      </c>
      <c r="P99" s="294">
        <f t="shared" si="64"/>
        <v>11.932921811980423</v>
      </c>
      <c r="Q99" s="294">
        <f t="shared" si="65"/>
        <v>13.22399319307182</v>
      </c>
      <c r="R99" s="294">
        <f t="shared" si="66"/>
        <v>13.230084210526316</v>
      </c>
      <c r="S99" s="294">
        <f t="shared" si="67"/>
        <v>14.235082105263158</v>
      </c>
      <c r="T99" s="294">
        <f t="shared" si="68"/>
        <v>12.988236842105264</v>
      </c>
      <c r="U99" s="294">
        <f t="shared" si="69"/>
        <v>6.940686315789474</v>
      </c>
      <c r="V99" s="294">
        <f t="shared" si="70"/>
        <v>9.0192126315789487</v>
      </c>
      <c r="W99" s="294">
        <f t="shared" si="62"/>
        <v>6.9474484210526333</v>
      </c>
      <c r="X99" s="766">
        <f t="shared" si="98"/>
        <v>0</v>
      </c>
      <c r="Y99" s="766"/>
      <c r="Z99" s="563">
        <f t="shared" si="71"/>
        <v>28351.699999999997</v>
      </c>
      <c r="AA99" s="563">
        <f t="shared" si="72"/>
        <v>31093.079999999998</v>
      </c>
      <c r="AB99" s="563">
        <f t="shared" si="73"/>
        <v>35022.559999999998</v>
      </c>
      <c r="AC99" s="563">
        <f t="shared" si="74"/>
        <v>39756.080000000002</v>
      </c>
      <c r="AD99" s="563">
        <f t="shared" si="75"/>
        <v>47665.049999999996</v>
      </c>
      <c r="AE99" s="563">
        <f t="shared" si="76"/>
        <v>34097.31</v>
      </c>
      <c r="AF99" s="563">
        <f t="shared" si="77"/>
        <v>35878.080000000002</v>
      </c>
      <c r="AG99" s="777">
        <f t="shared" si="78"/>
        <v>0</v>
      </c>
      <c r="AH99" s="777">
        <f t="shared" si="79"/>
        <v>0</v>
      </c>
      <c r="AI99" s="429"/>
      <c r="AJ99" s="774"/>
      <c r="AK99" s="772">
        <f t="shared" si="80"/>
        <v>39893.1</v>
      </c>
      <c r="AL99" s="772">
        <f t="shared" si="81"/>
        <v>0</v>
      </c>
      <c r="AM99" s="775">
        <f t="shared" si="82"/>
        <v>39893.1</v>
      </c>
    </row>
    <row r="100" spans="1:39">
      <c r="A100" s="2" t="s">
        <v>193</v>
      </c>
      <c r="B100" s="3" t="s">
        <v>194</v>
      </c>
      <c r="C100" s="792">
        <v>6310</v>
      </c>
      <c r="D100" s="764"/>
      <c r="E100" s="798" t="s">
        <v>1057</v>
      </c>
      <c r="F100" s="794">
        <v>11928</v>
      </c>
      <c r="G100" s="308">
        <v>15390</v>
      </c>
      <c r="H100" s="309">
        <v>13273</v>
      </c>
      <c r="I100" s="309">
        <v>14320</v>
      </c>
      <c r="J100" s="310">
        <v>14492</v>
      </c>
      <c r="K100" s="310">
        <v>12242</v>
      </c>
      <c r="L100" s="636">
        <v>12269</v>
      </c>
      <c r="M100" s="642">
        <v>10735</v>
      </c>
      <c r="N100" s="642">
        <v>11994</v>
      </c>
      <c r="O100" s="307" t="s">
        <v>1366</v>
      </c>
      <c r="P100" s="294">
        <f t="shared" si="64"/>
        <v>5.6730128088203458</v>
      </c>
      <c r="Q100" s="294">
        <f t="shared" si="65"/>
        <v>7.396324147455128</v>
      </c>
      <c r="R100" s="294">
        <f t="shared" si="66"/>
        <v>6.2173526315789474</v>
      </c>
      <c r="S100" s="294">
        <f t="shared" si="67"/>
        <v>6.5118315789473691</v>
      </c>
      <c r="T100" s="294">
        <f t="shared" si="68"/>
        <v>5.567978947368422</v>
      </c>
      <c r="U100" s="294">
        <f t="shared" si="69"/>
        <v>3.7628042105263164</v>
      </c>
      <c r="V100" s="294">
        <f t="shared" si="70"/>
        <v>4.6880494736842104</v>
      </c>
      <c r="W100" s="294">
        <f t="shared" si="62"/>
        <v>3.2996000000000003</v>
      </c>
      <c r="X100" s="766">
        <f t="shared" si="98"/>
        <v>2.4619263157894737</v>
      </c>
      <c r="Y100" s="766"/>
      <c r="Z100" s="563">
        <f t="shared" si="71"/>
        <v>13478.64</v>
      </c>
      <c r="AA100" s="563">
        <f t="shared" si="72"/>
        <v>17390.699999999997</v>
      </c>
      <c r="AB100" s="563">
        <f t="shared" si="73"/>
        <v>16458.52</v>
      </c>
      <c r="AC100" s="563">
        <f t="shared" si="74"/>
        <v>18186.400000000001</v>
      </c>
      <c r="AD100" s="563">
        <f t="shared" si="75"/>
        <v>20433.719999999998</v>
      </c>
      <c r="AE100" s="563">
        <f t="shared" si="76"/>
        <v>18485.420000000002</v>
      </c>
      <c r="AF100" s="563">
        <f t="shared" si="77"/>
        <v>18648.88</v>
      </c>
      <c r="AG100" s="777">
        <f t="shared" si="78"/>
        <v>0</v>
      </c>
      <c r="AH100" s="777">
        <f t="shared" si="79"/>
        <v>19430.280000000002</v>
      </c>
      <c r="AI100" s="429"/>
      <c r="AJ100" s="774"/>
      <c r="AK100" s="772">
        <f t="shared" si="80"/>
        <v>18965.52</v>
      </c>
      <c r="AL100" s="772">
        <f t="shared" si="81"/>
        <v>19070.460000000003</v>
      </c>
      <c r="AM100" s="775">
        <f t="shared" si="82"/>
        <v>-104.94000000000233</v>
      </c>
    </row>
    <row r="101" spans="1:39">
      <c r="A101" s="2" t="s">
        <v>149</v>
      </c>
      <c r="B101" s="3" t="s">
        <v>150</v>
      </c>
      <c r="C101" s="792">
        <v>6470</v>
      </c>
      <c r="D101" s="764"/>
      <c r="E101" s="798" t="s">
        <v>1057</v>
      </c>
      <c r="F101" s="794">
        <v>19282</v>
      </c>
      <c r="G101" s="308">
        <v>9538</v>
      </c>
      <c r="H101" s="309">
        <v>11793</v>
      </c>
      <c r="I101" s="309">
        <v>12005</v>
      </c>
      <c r="J101" s="310">
        <v>13303</v>
      </c>
      <c r="K101" s="310">
        <v>15215</v>
      </c>
      <c r="L101" s="636">
        <v>13555</v>
      </c>
      <c r="M101" s="642">
        <v>15893</v>
      </c>
      <c r="N101" s="642">
        <v>10984</v>
      </c>
      <c r="O101" s="307" t="s">
        <v>1366</v>
      </c>
      <c r="P101" s="294">
        <f t="shared" si="64"/>
        <v>9.1706097400799731</v>
      </c>
      <c r="Q101" s="294">
        <f t="shared" si="65"/>
        <v>4.5838947185462651</v>
      </c>
      <c r="R101" s="294">
        <f t="shared" si="66"/>
        <v>5.5240894736842101</v>
      </c>
      <c r="S101" s="294">
        <f t="shared" si="67"/>
        <v>5.4591157894736844</v>
      </c>
      <c r="T101" s="294">
        <f t="shared" si="68"/>
        <v>5.1111526315789471</v>
      </c>
      <c r="U101" s="294">
        <f t="shared" si="69"/>
        <v>4.6766105263157893</v>
      </c>
      <c r="V101" s="294">
        <f t="shared" si="70"/>
        <v>5.1794368421052628</v>
      </c>
      <c r="W101" s="294">
        <f t="shared" si="62"/>
        <v>4.8850063157894743</v>
      </c>
      <c r="X101" s="766">
        <f t="shared" si="98"/>
        <v>2.2546105263157896</v>
      </c>
      <c r="Y101" s="766"/>
      <c r="Z101" s="563">
        <f t="shared" si="71"/>
        <v>21788.659999999996</v>
      </c>
      <c r="AA101" s="563">
        <f t="shared" si="72"/>
        <v>10777.939999999999</v>
      </c>
      <c r="AB101" s="563">
        <f t="shared" si="73"/>
        <v>14623.32</v>
      </c>
      <c r="AC101" s="563">
        <f t="shared" si="74"/>
        <v>15246.35</v>
      </c>
      <c r="AD101" s="563">
        <f t="shared" si="75"/>
        <v>18757.23</v>
      </c>
      <c r="AE101" s="563">
        <f t="shared" si="76"/>
        <v>22974.65</v>
      </c>
      <c r="AF101" s="563">
        <f t="shared" si="77"/>
        <v>20603.599999999999</v>
      </c>
      <c r="AG101" s="777">
        <f t="shared" si="78"/>
        <v>0</v>
      </c>
      <c r="AH101" s="777">
        <f t="shared" si="79"/>
        <v>17794.080000000002</v>
      </c>
      <c r="AI101" s="429"/>
      <c r="AJ101" s="774"/>
      <c r="AK101" s="772">
        <f t="shared" si="80"/>
        <v>30658.38</v>
      </c>
      <c r="AL101" s="772">
        <f t="shared" si="81"/>
        <v>17464.560000000001</v>
      </c>
      <c r="AM101" s="775">
        <f t="shared" si="82"/>
        <v>13193.82</v>
      </c>
    </row>
    <row r="102" spans="1:39">
      <c r="A102" s="2" t="s">
        <v>1312</v>
      </c>
      <c r="B102" s="3" t="s">
        <v>1313</v>
      </c>
      <c r="C102" s="792" t="s">
        <v>342</v>
      </c>
      <c r="D102" s="764"/>
      <c r="E102" s="798" t="s">
        <v>1057</v>
      </c>
      <c r="F102" s="794"/>
      <c r="G102" s="308"/>
      <c r="H102" s="309"/>
      <c r="I102" s="309">
        <v>85471</v>
      </c>
      <c r="J102" s="310">
        <v>87756</v>
      </c>
      <c r="K102" s="310">
        <v>88804</v>
      </c>
      <c r="L102" s="636">
        <v>88804</v>
      </c>
      <c r="M102" s="642">
        <v>78083</v>
      </c>
      <c r="N102" s="642">
        <v>112294</v>
      </c>
      <c r="O102" s="307" t="s">
        <v>1366</v>
      </c>
      <c r="P102" s="294">
        <f t="shared" si="64"/>
        <v>0</v>
      </c>
      <c r="Q102" s="294">
        <f t="shared" si="65"/>
        <v>0</v>
      </c>
      <c r="R102" s="294">
        <f t="shared" si="66"/>
        <v>0</v>
      </c>
      <c r="S102" s="294">
        <f t="shared" si="67"/>
        <v>38.866812631578952</v>
      </c>
      <c r="T102" s="294">
        <f t="shared" si="68"/>
        <v>33.716778947368418</v>
      </c>
      <c r="U102" s="294">
        <f t="shared" si="69"/>
        <v>27.295545263157898</v>
      </c>
      <c r="V102" s="294">
        <f t="shared" si="70"/>
        <v>33.932475789473685</v>
      </c>
      <c r="W102" s="294">
        <f t="shared" si="62"/>
        <v>24.000248421052635</v>
      </c>
      <c r="X102" s="766">
        <f t="shared" si="98"/>
        <v>23.049821052631579</v>
      </c>
      <c r="Y102" s="766"/>
      <c r="Z102" s="563">
        <f t="shared" si="71"/>
        <v>0</v>
      </c>
      <c r="AA102" s="563">
        <f t="shared" si="72"/>
        <v>0</v>
      </c>
      <c r="AB102" s="563">
        <f t="shared" si="73"/>
        <v>0</v>
      </c>
      <c r="AC102" s="563">
        <f t="shared" si="74"/>
        <v>108548.17</v>
      </c>
      <c r="AD102" s="563">
        <f t="shared" si="75"/>
        <v>123735.95999999999</v>
      </c>
      <c r="AE102" s="563">
        <f t="shared" si="76"/>
        <v>134094.04</v>
      </c>
      <c r="AF102" s="563">
        <f t="shared" si="77"/>
        <v>134982.07999999999</v>
      </c>
      <c r="AG102" s="777">
        <f t="shared" si="78"/>
        <v>0</v>
      </c>
      <c r="AH102" s="777">
        <f t="shared" si="79"/>
        <v>181916.28</v>
      </c>
      <c r="AI102" s="429"/>
      <c r="AJ102" s="774"/>
      <c r="AK102" s="772">
        <f t="shared" si="80"/>
        <v>0</v>
      </c>
      <c r="AL102" s="772">
        <f t="shared" si="81"/>
        <v>178547.46000000002</v>
      </c>
      <c r="AM102" s="775">
        <f t="shared" si="82"/>
        <v>-178547.46000000002</v>
      </c>
    </row>
    <row r="103" spans="1:39">
      <c r="A103" s="2" t="s">
        <v>298</v>
      </c>
      <c r="B103" s="3" t="s">
        <v>299</v>
      </c>
      <c r="C103" s="792">
        <v>6430</v>
      </c>
      <c r="D103" s="764"/>
      <c r="E103" s="798" t="s">
        <v>1057</v>
      </c>
      <c r="F103" s="794">
        <v>5990</v>
      </c>
      <c r="G103" s="308">
        <v>5819</v>
      </c>
      <c r="H103" s="309">
        <v>6201</v>
      </c>
      <c r="I103" s="309">
        <v>6115</v>
      </c>
      <c r="J103" s="310">
        <v>6300</v>
      </c>
      <c r="K103" s="310">
        <v>6028</v>
      </c>
      <c r="L103" s="635">
        <v>5888</v>
      </c>
      <c r="M103" s="641">
        <v>6481</v>
      </c>
      <c r="N103" s="780">
        <v>6093</v>
      </c>
      <c r="O103" s="307" t="s">
        <v>1366</v>
      </c>
      <c r="P103" s="294">
        <f t="shared" si="64"/>
        <v>2.8488721264951264</v>
      </c>
      <c r="Q103" s="294">
        <f t="shared" si="65"/>
        <v>2.7965698644601291</v>
      </c>
      <c r="R103" s="294">
        <f t="shared" si="66"/>
        <v>2.9046789473684211</v>
      </c>
      <c r="S103" s="294">
        <f t="shared" si="67"/>
        <v>2.7807157894736845</v>
      </c>
      <c r="T103" s="294">
        <f t="shared" si="68"/>
        <v>2.4205263157894739</v>
      </c>
      <c r="U103" s="294">
        <f t="shared" si="69"/>
        <v>1.8528168421052633</v>
      </c>
      <c r="V103" s="294">
        <f t="shared" si="70"/>
        <v>2.2498357894736842</v>
      </c>
      <c r="W103" s="294">
        <f t="shared" si="62"/>
        <v>1.9920547368421055</v>
      </c>
      <c r="X103" s="766">
        <f t="shared" si="98"/>
        <v>1.2506684210526318</v>
      </c>
      <c r="Y103" s="766"/>
      <c r="Z103" s="563">
        <f t="shared" si="71"/>
        <v>6768.6999999999989</v>
      </c>
      <c r="AA103" s="563">
        <f t="shared" si="72"/>
        <v>6575.4699999999993</v>
      </c>
      <c r="AB103" s="563">
        <f t="shared" si="73"/>
        <v>7689.24</v>
      </c>
      <c r="AC103" s="563">
        <f t="shared" si="74"/>
        <v>7766.05</v>
      </c>
      <c r="AD103" s="563">
        <f t="shared" si="75"/>
        <v>8883</v>
      </c>
      <c r="AE103" s="563">
        <f t="shared" si="76"/>
        <v>9102.2800000000007</v>
      </c>
      <c r="AF103" s="563">
        <f t="shared" si="77"/>
        <v>8949.76</v>
      </c>
      <c r="AG103" s="777">
        <f t="shared" si="78"/>
        <v>0</v>
      </c>
      <c r="AH103" s="777">
        <f t="shared" si="79"/>
        <v>9870.66</v>
      </c>
      <c r="AI103" s="429"/>
      <c r="AJ103" s="774"/>
      <c r="AK103" s="772">
        <f t="shared" si="80"/>
        <v>9524.1</v>
      </c>
      <c r="AL103" s="772">
        <f t="shared" si="81"/>
        <v>9687.8700000000008</v>
      </c>
      <c r="AM103" s="775">
        <f t="shared" si="82"/>
        <v>-163.77000000000044</v>
      </c>
    </row>
    <row r="104" spans="1:39">
      <c r="A104" s="2" t="s">
        <v>121</v>
      </c>
      <c r="B104" s="3" t="s">
        <v>192</v>
      </c>
      <c r="C104" s="792">
        <v>6430</v>
      </c>
      <c r="D104" s="764"/>
      <c r="E104" s="798" t="s">
        <v>1057</v>
      </c>
      <c r="F104" s="794">
        <v>591</v>
      </c>
      <c r="G104" s="308">
        <v>2064</v>
      </c>
      <c r="H104" s="309">
        <v>3106</v>
      </c>
      <c r="I104" s="309">
        <v>5036</v>
      </c>
      <c r="J104" s="310">
        <v>6530</v>
      </c>
      <c r="K104" s="310">
        <v>7054</v>
      </c>
      <c r="L104" s="636">
        <v>16172</v>
      </c>
      <c r="M104" s="641">
        <v>15877</v>
      </c>
      <c r="N104" s="780">
        <v>20496</v>
      </c>
      <c r="O104" s="307" t="s">
        <v>1366</v>
      </c>
      <c r="P104" s="294">
        <f t="shared" si="64"/>
        <v>0.28108237508491146</v>
      </c>
      <c r="Q104" s="294">
        <f t="shared" si="65"/>
        <v>0.99194366733901129</v>
      </c>
      <c r="R104" s="294">
        <f t="shared" si="66"/>
        <v>1.4549157894736842</v>
      </c>
      <c r="S104" s="294">
        <f t="shared" si="67"/>
        <v>2.2900547368421051</v>
      </c>
      <c r="T104" s="294">
        <f t="shared" si="68"/>
        <v>2.5088947368421053</v>
      </c>
      <c r="U104" s="294">
        <f t="shared" si="69"/>
        <v>2.1681768421052632</v>
      </c>
      <c r="V104" s="294">
        <f t="shared" si="70"/>
        <v>6.1794063157894739</v>
      </c>
      <c r="W104" s="294">
        <f t="shared" si="62"/>
        <v>4.8800884210526316</v>
      </c>
      <c r="X104" s="766">
        <f t="shared" si="98"/>
        <v>4.2070736842105267</v>
      </c>
      <c r="Y104" s="766"/>
      <c r="Z104" s="563">
        <f t="shared" si="71"/>
        <v>667.82999999999993</v>
      </c>
      <c r="AA104" s="563">
        <f t="shared" si="72"/>
        <v>2332.3199999999997</v>
      </c>
      <c r="AB104" s="563">
        <f t="shared" si="73"/>
        <v>3851.44</v>
      </c>
      <c r="AC104" s="563">
        <f t="shared" si="74"/>
        <v>6395.72</v>
      </c>
      <c r="AD104" s="563">
        <f t="shared" si="75"/>
        <v>9207.2999999999993</v>
      </c>
      <c r="AE104" s="563">
        <f t="shared" si="76"/>
        <v>10651.54</v>
      </c>
      <c r="AF104" s="563">
        <f t="shared" si="77"/>
        <v>24581.439999999999</v>
      </c>
      <c r="AG104" s="777">
        <f t="shared" si="78"/>
        <v>0</v>
      </c>
      <c r="AH104" s="777">
        <f t="shared" si="79"/>
        <v>33203.520000000004</v>
      </c>
      <c r="AI104" s="429"/>
      <c r="AJ104" s="774"/>
      <c r="AK104" s="772">
        <f t="shared" si="80"/>
        <v>939.69</v>
      </c>
      <c r="AL104" s="772">
        <f t="shared" si="81"/>
        <v>32588.640000000003</v>
      </c>
      <c r="AM104" s="775">
        <f t="shared" si="82"/>
        <v>-31648.950000000004</v>
      </c>
    </row>
    <row r="105" spans="1:39">
      <c r="A105" s="2" t="s">
        <v>1076</v>
      </c>
      <c r="B105" s="3" t="s">
        <v>1987</v>
      </c>
      <c r="C105" s="792">
        <v>6400</v>
      </c>
      <c r="D105" s="764"/>
      <c r="E105" s="798" t="s">
        <v>1057</v>
      </c>
      <c r="F105" s="794">
        <v>6438</v>
      </c>
      <c r="G105" s="308">
        <v>6245</v>
      </c>
      <c r="H105" s="309">
        <v>6438</v>
      </c>
      <c r="I105" s="309">
        <v>6046</v>
      </c>
      <c r="J105" s="310">
        <v>6752</v>
      </c>
      <c r="K105" s="310">
        <v>6442</v>
      </c>
      <c r="L105" s="635">
        <v>7088</v>
      </c>
      <c r="M105" s="641">
        <v>7858</v>
      </c>
      <c r="N105" s="780">
        <v>6991</v>
      </c>
      <c r="O105" s="307" t="s">
        <v>1366</v>
      </c>
      <c r="P105" s="294">
        <f t="shared" si="64"/>
        <v>3.0619430301127921</v>
      </c>
      <c r="Q105" s="294">
        <f t="shared" si="65"/>
        <v>3.0013024237074251</v>
      </c>
      <c r="R105" s="294">
        <f t="shared" si="66"/>
        <v>3.015694736842105</v>
      </c>
      <c r="S105" s="294">
        <f t="shared" si="67"/>
        <v>2.7493389473684213</v>
      </c>
      <c r="T105" s="294">
        <f t="shared" si="68"/>
        <v>2.5941894736842106</v>
      </c>
      <c r="U105" s="294">
        <f t="shared" si="69"/>
        <v>1.9800673684210528</v>
      </c>
      <c r="V105" s="294">
        <f t="shared" si="70"/>
        <v>2.7083621052631579</v>
      </c>
      <c r="W105" s="294">
        <f t="shared" si="62"/>
        <v>2.4153010526315795</v>
      </c>
      <c r="X105" s="766">
        <f t="shared" si="98"/>
        <v>1.4349947368421054</v>
      </c>
      <c r="Y105" s="766"/>
      <c r="Z105" s="563">
        <f t="shared" si="71"/>
        <v>7274.94</v>
      </c>
      <c r="AA105" s="563">
        <f t="shared" si="72"/>
        <v>7056.8499999999995</v>
      </c>
      <c r="AB105" s="563">
        <f t="shared" si="73"/>
        <v>7983.12</v>
      </c>
      <c r="AC105" s="563">
        <f t="shared" si="74"/>
        <v>7678.42</v>
      </c>
      <c r="AD105" s="563">
        <f t="shared" si="75"/>
        <v>9520.32</v>
      </c>
      <c r="AE105" s="563">
        <f t="shared" si="76"/>
        <v>9727.42</v>
      </c>
      <c r="AF105" s="563">
        <f t="shared" si="77"/>
        <v>10773.76</v>
      </c>
      <c r="AG105" s="777">
        <f t="shared" si="78"/>
        <v>0</v>
      </c>
      <c r="AH105" s="777">
        <f t="shared" si="79"/>
        <v>11325.42</v>
      </c>
      <c r="AI105" s="429"/>
      <c r="AJ105" s="774"/>
      <c r="AK105" s="772">
        <f t="shared" si="80"/>
        <v>10236.42</v>
      </c>
      <c r="AL105" s="772">
        <f t="shared" si="81"/>
        <v>11115.69</v>
      </c>
      <c r="AM105" s="775">
        <f t="shared" si="82"/>
        <v>-879.27000000000044</v>
      </c>
    </row>
    <row r="106" spans="1:39">
      <c r="A106" s="2" t="s">
        <v>1077</v>
      </c>
      <c r="B106" s="3" t="s">
        <v>1988</v>
      </c>
      <c r="C106" s="792">
        <v>6400</v>
      </c>
      <c r="D106" s="764"/>
      <c r="E106" s="798" t="s">
        <v>1057</v>
      </c>
      <c r="F106" s="794">
        <v>7306</v>
      </c>
      <c r="G106" s="308">
        <v>9103</v>
      </c>
      <c r="H106" s="309">
        <v>7306</v>
      </c>
      <c r="I106" s="309">
        <v>6934</v>
      </c>
      <c r="J106" s="310">
        <v>7555</v>
      </c>
      <c r="K106" s="310">
        <v>8528</v>
      </c>
      <c r="L106" s="636">
        <v>9168</v>
      </c>
      <c r="M106" s="642">
        <v>7968</v>
      </c>
      <c r="N106" s="642">
        <v>7495</v>
      </c>
      <c r="O106" s="307" t="s">
        <v>1366</v>
      </c>
      <c r="P106" s="294">
        <f t="shared" si="64"/>
        <v>3.4747679058720196</v>
      </c>
      <c r="Q106" s="294">
        <f t="shared" si="65"/>
        <v>4.3748368235402229</v>
      </c>
      <c r="R106" s="294">
        <f t="shared" si="66"/>
        <v>3.4222842105263158</v>
      </c>
      <c r="S106" s="294">
        <f t="shared" si="67"/>
        <v>3.1531452631578949</v>
      </c>
      <c r="T106" s="294">
        <f t="shared" si="68"/>
        <v>2.9027105263157895</v>
      </c>
      <c r="U106" s="294">
        <f t="shared" si="69"/>
        <v>2.6212378947368422</v>
      </c>
      <c r="V106" s="294">
        <f t="shared" si="70"/>
        <v>3.5031410526315789</v>
      </c>
      <c r="W106" s="294">
        <f t="shared" si="62"/>
        <v>2.4491115789473685</v>
      </c>
      <c r="X106" s="766">
        <f t="shared" si="98"/>
        <v>1.5384473684210527</v>
      </c>
      <c r="Y106" s="766"/>
      <c r="Z106" s="563">
        <f t="shared" si="71"/>
        <v>8255.7799999999988</v>
      </c>
      <c r="AA106" s="563">
        <f t="shared" si="72"/>
        <v>10286.39</v>
      </c>
      <c r="AB106" s="563">
        <f t="shared" si="73"/>
        <v>9059.44</v>
      </c>
      <c r="AC106" s="563">
        <f t="shared" si="74"/>
        <v>8806.18</v>
      </c>
      <c r="AD106" s="563">
        <f t="shared" si="75"/>
        <v>10652.55</v>
      </c>
      <c r="AE106" s="563">
        <f t="shared" si="76"/>
        <v>12877.28</v>
      </c>
      <c r="AF106" s="563">
        <f t="shared" si="77"/>
        <v>13935.36</v>
      </c>
      <c r="AG106" s="777">
        <f t="shared" si="78"/>
        <v>0</v>
      </c>
      <c r="AH106" s="777">
        <f t="shared" si="79"/>
        <v>12141.900000000001</v>
      </c>
      <c r="AI106" s="429"/>
      <c r="AJ106" s="774"/>
      <c r="AK106" s="772">
        <f t="shared" si="80"/>
        <v>11616.54</v>
      </c>
      <c r="AL106" s="772">
        <f t="shared" si="81"/>
        <v>11917.050000000001</v>
      </c>
      <c r="AM106" s="775">
        <f t="shared" si="82"/>
        <v>-300.51000000000022</v>
      </c>
    </row>
    <row r="107" spans="1:39">
      <c r="A107" s="739" t="s">
        <v>2107</v>
      </c>
      <c r="B107" s="3" t="s">
        <v>78</v>
      </c>
      <c r="C107" s="792">
        <v>6400</v>
      </c>
      <c r="D107" s="764"/>
      <c r="E107" s="798" t="s">
        <v>1057</v>
      </c>
      <c r="F107" s="794">
        <v>295791</v>
      </c>
      <c r="G107" s="308">
        <v>239937</v>
      </c>
      <c r="H107" s="309">
        <v>196604</v>
      </c>
      <c r="I107" s="309">
        <v>161098</v>
      </c>
      <c r="J107" s="310">
        <v>163831.4</v>
      </c>
      <c r="K107" s="310">
        <v>166593</v>
      </c>
      <c r="L107" s="635">
        <v>168715</v>
      </c>
      <c r="M107" s="641">
        <v>177565</v>
      </c>
      <c r="N107" s="780">
        <v>134972</v>
      </c>
      <c r="O107" s="307" t="s">
        <v>1366</v>
      </c>
      <c r="P107" s="294">
        <f t="shared" si="64"/>
        <v>140.67958850886814</v>
      </c>
      <c r="Q107" s="294">
        <f t="shared" si="65"/>
        <v>115.31200954957382</v>
      </c>
      <c r="R107" s="294">
        <f t="shared" si="66"/>
        <v>92.093452631578955</v>
      </c>
      <c r="S107" s="294">
        <f t="shared" si="67"/>
        <v>73.257195789473684</v>
      </c>
      <c r="T107" s="294">
        <f t="shared" si="68"/>
        <v>62.945748421052627</v>
      </c>
      <c r="U107" s="294">
        <f t="shared" si="69"/>
        <v>51.205427368421063</v>
      </c>
      <c r="V107" s="294">
        <f t="shared" si="70"/>
        <v>64.466889473684219</v>
      </c>
      <c r="W107" s="294">
        <f t="shared" si="62"/>
        <v>54.57787368421053</v>
      </c>
      <c r="X107" s="766">
        <f t="shared" si="98"/>
        <v>27.704778947368421</v>
      </c>
      <c r="Y107" s="766"/>
      <c r="Z107" s="563">
        <f t="shared" si="71"/>
        <v>334243.82999999996</v>
      </c>
      <c r="AA107" s="563">
        <f t="shared" si="72"/>
        <v>271128.81</v>
      </c>
      <c r="AB107" s="563">
        <f t="shared" si="73"/>
        <v>243788.96</v>
      </c>
      <c r="AC107" s="563">
        <f t="shared" si="74"/>
        <v>204594.46</v>
      </c>
      <c r="AD107" s="563">
        <f t="shared" si="75"/>
        <v>231002.27399999998</v>
      </c>
      <c r="AE107" s="563">
        <f t="shared" si="76"/>
        <v>251555.43</v>
      </c>
      <c r="AF107" s="563">
        <f t="shared" si="77"/>
        <v>256446.80000000002</v>
      </c>
      <c r="AG107" s="777">
        <f t="shared" si="78"/>
        <v>0</v>
      </c>
      <c r="AH107" s="777">
        <f t="shared" si="79"/>
        <v>218654.64</v>
      </c>
      <c r="AI107" s="429"/>
      <c r="AJ107" s="774"/>
      <c r="AK107" s="772">
        <f t="shared" si="80"/>
        <v>470307.69</v>
      </c>
      <c r="AL107" s="772">
        <f t="shared" si="81"/>
        <v>214605.48</v>
      </c>
      <c r="AM107" s="775">
        <f t="shared" si="82"/>
        <v>255702.21</v>
      </c>
    </row>
    <row r="108" spans="1:39">
      <c r="A108" s="2" t="s">
        <v>274</v>
      </c>
      <c r="B108" s="3" t="s">
        <v>275</v>
      </c>
      <c r="C108" s="792">
        <v>6400</v>
      </c>
      <c r="D108" s="764"/>
      <c r="E108" s="798" t="s">
        <v>1057</v>
      </c>
      <c r="F108" s="794">
        <v>19508</v>
      </c>
      <c r="G108" s="308">
        <v>24111</v>
      </c>
      <c r="H108" s="309">
        <v>21511</v>
      </c>
      <c r="I108" s="309">
        <v>22077</v>
      </c>
      <c r="J108" s="310">
        <v>22425</v>
      </c>
      <c r="K108" s="310">
        <v>20217</v>
      </c>
      <c r="L108" s="636">
        <v>21051</v>
      </c>
      <c r="M108" s="642">
        <v>19187</v>
      </c>
      <c r="N108" s="642">
        <v>15758</v>
      </c>
      <c r="O108" s="307" t="s">
        <v>1366</v>
      </c>
      <c r="P108" s="294">
        <f t="shared" si="64"/>
        <v>9.2780964012799565</v>
      </c>
      <c r="Q108" s="294">
        <f t="shared" si="65"/>
        <v>11.587574497679702</v>
      </c>
      <c r="R108" s="294">
        <f t="shared" si="66"/>
        <v>10.076205263157895</v>
      </c>
      <c r="S108" s="294">
        <f t="shared" si="67"/>
        <v>10.039225263157896</v>
      </c>
      <c r="T108" s="294">
        <f t="shared" si="68"/>
        <v>8.6159210526315793</v>
      </c>
      <c r="U108" s="294">
        <f t="shared" si="69"/>
        <v>6.2140673684210537</v>
      </c>
      <c r="V108" s="294">
        <f t="shared" si="70"/>
        <v>8.0436978947368427</v>
      </c>
      <c r="W108" s="294">
        <f t="shared" si="62"/>
        <v>5.8974778947368431</v>
      </c>
      <c r="X108" s="766">
        <f t="shared" ref="X108:X125" si="99">N108*X$3/1000000</f>
        <v>3.2345368421052636</v>
      </c>
      <c r="Y108" s="766"/>
      <c r="Z108" s="563">
        <f t="shared" si="71"/>
        <v>22044.039999999997</v>
      </c>
      <c r="AA108" s="563">
        <f t="shared" si="72"/>
        <v>27245.429999999997</v>
      </c>
      <c r="AB108" s="563">
        <f t="shared" si="73"/>
        <v>26673.64</v>
      </c>
      <c r="AC108" s="563">
        <f t="shared" si="74"/>
        <v>28037.79</v>
      </c>
      <c r="AD108" s="563">
        <f t="shared" si="75"/>
        <v>31619.25</v>
      </c>
      <c r="AE108" s="563">
        <f t="shared" si="76"/>
        <v>30527.670000000002</v>
      </c>
      <c r="AF108" s="563">
        <f t="shared" si="77"/>
        <v>31997.52</v>
      </c>
      <c r="AG108" s="777">
        <f t="shared" si="78"/>
        <v>0</v>
      </c>
      <c r="AH108" s="777">
        <f t="shared" si="79"/>
        <v>25527.960000000003</v>
      </c>
      <c r="AI108" s="429"/>
      <c r="AJ108" s="774"/>
      <c r="AK108" s="772">
        <f t="shared" si="80"/>
        <v>31017.72</v>
      </c>
      <c r="AL108" s="772">
        <f t="shared" si="81"/>
        <v>25055.22</v>
      </c>
      <c r="AM108" s="775">
        <f t="shared" si="82"/>
        <v>5962.5</v>
      </c>
    </row>
    <row r="109" spans="1:39">
      <c r="A109" s="2" t="s">
        <v>1314</v>
      </c>
      <c r="B109" s="3" t="s">
        <v>56</v>
      </c>
      <c r="C109" s="792">
        <v>6300</v>
      </c>
      <c r="D109" s="764"/>
      <c r="E109" s="798" t="s">
        <v>1057</v>
      </c>
      <c r="F109" s="794">
        <v>16651</v>
      </c>
      <c r="G109" s="308">
        <v>17818</v>
      </c>
      <c r="H109" s="309">
        <v>17649</v>
      </c>
      <c r="I109" s="309">
        <v>26641</v>
      </c>
      <c r="J109" s="310">
        <v>20454</v>
      </c>
      <c r="K109" s="310">
        <v>22265</v>
      </c>
      <c r="L109" s="635">
        <v>26380</v>
      </c>
      <c r="M109" s="641">
        <v>17601</v>
      </c>
      <c r="N109" s="780">
        <v>17775</v>
      </c>
      <c r="O109" s="307" t="s">
        <v>1366</v>
      </c>
      <c r="P109" s="294">
        <f t="shared" si="64"/>
        <v>7.9192937860217629</v>
      </c>
      <c r="Q109" s="294">
        <f t="shared" si="65"/>
        <v>8.5632036165922969</v>
      </c>
      <c r="R109" s="294">
        <f t="shared" si="66"/>
        <v>8.2671631578947373</v>
      </c>
      <c r="S109" s="294">
        <f t="shared" si="67"/>
        <v>12.114644210526315</v>
      </c>
      <c r="T109" s="294">
        <f t="shared" si="68"/>
        <v>7.8586421052631579</v>
      </c>
      <c r="U109" s="294">
        <f t="shared" si="69"/>
        <v>6.8435578947368434</v>
      </c>
      <c r="V109" s="294">
        <f t="shared" si="70"/>
        <v>10.079936842105264</v>
      </c>
      <c r="W109" s="294">
        <f t="shared" si="62"/>
        <v>5.4099915789473689</v>
      </c>
      <c r="X109" s="766">
        <f t="shared" si="99"/>
        <v>3.6485526315789474</v>
      </c>
      <c r="Y109" s="766"/>
      <c r="Z109" s="563">
        <f t="shared" si="71"/>
        <v>18815.629999999997</v>
      </c>
      <c r="AA109" s="563">
        <f t="shared" si="72"/>
        <v>20134.339999999997</v>
      </c>
      <c r="AB109" s="563">
        <f t="shared" si="73"/>
        <v>21884.76</v>
      </c>
      <c r="AC109" s="563">
        <f t="shared" si="74"/>
        <v>33834.07</v>
      </c>
      <c r="AD109" s="563">
        <f t="shared" si="75"/>
        <v>28840.14</v>
      </c>
      <c r="AE109" s="563">
        <f t="shared" si="76"/>
        <v>33620.15</v>
      </c>
      <c r="AF109" s="563">
        <f t="shared" si="77"/>
        <v>40097.599999999999</v>
      </c>
      <c r="AG109" s="777">
        <f t="shared" si="78"/>
        <v>0</v>
      </c>
      <c r="AH109" s="777">
        <f t="shared" si="79"/>
        <v>28795.500000000004</v>
      </c>
      <c r="AI109" s="429"/>
      <c r="AJ109" s="774"/>
      <c r="AK109" s="772">
        <f t="shared" si="80"/>
        <v>26475.09</v>
      </c>
      <c r="AL109" s="772">
        <f t="shared" si="81"/>
        <v>28262.25</v>
      </c>
      <c r="AM109" s="775">
        <f t="shared" si="82"/>
        <v>-1787.1599999999999</v>
      </c>
    </row>
    <row r="110" spans="1:39">
      <c r="A110" s="2" t="s">
        <v>171</v>
      </c>
      <c r="B110" s="3" t="s">
        <v>172</v>
      </c>
      <c r="C110" s="792">
        <v>6310</v>
      </c>
      <c r="D110" s="764"/>
      <c r="E110" s="798" t="s">
        <v>1057</v>
      </c>
      <c r="F110" s="794">
        <v>11066</v>
      </c>
      <c r="G110" s="308">
        <v>9951</v>
      </c>
      <c r="H110" s="309">
        <v>10645</v>
      </c>
      <c r="I110" s="309">
        <v>8757</v>
      </c>
      <c r="J110" s="310">
        <v>12029</v>
      </c>
      <c r="K110" s="310">
        <v>11857</v>
      </c>
      <c r="L110" s="635">
        <v>11657</v>
      </c>
      <c r="M110" s="641">
        <v>10934</v>
      </c>
      <c r="N110" s="780">
        <v>10426</v>
      </c>
      <c r="O110" s="307" t="s">
        <v>1366</v>
      </c>
      <c r="P110" s="294">
        <f t="shared" si="64"/>
        <v>5.2630415612345702</v>
      </c>
      <c r="Q110" s="294">
        <f t="shared" si="65"/>
        <v>4.7823795705864827</v>
      </c>
      <c r="R110" s="294">
        <f t="shared" si="66"/>
        <v>4.9863421052631578</v>
      </c>
      <c r="S110" s="294">
        <f t="shared" si="67"/>
        <v>3.9821305263157898</v>
      </c>
      <c r="T110" s="294">
        <f t="shared" si="68"/>
        <v>4.6216684210526315</v>
      </c>
      <c r="U110" s="294">
        <f t="shared" si="69"/>
        <v>3.6444673684210529</v>
      </c>
      <c r="V110" s="294">
        <f t="shared" si="70"/>
        <v>4.4542010526315794</v>
      </c>
      <c r="W110" s="294">
        <f t="shared" si="62"/>
        <v>3.360766315789474</v>
      </c>
      <c r="X110" s="766">
        <f t="shared" si="99"/>
        <v>2.1400736842105261</v>
      </c>
      <c r="Y110" s="766"/>
      <c r="Z110" s="563">
        <f t="shared" si="71"/>
        <v>12504.579999999998</v>
      </c>
      <c r="AA110" s="563">
        <f t="shared" si="72"/>
        <v>11244.63</v>
      </c>
      <c r="AB110" s="563">
        <f t="shared" si="73"/>
        <v>13199.8</v>
      </c>
      <c r="AC110" s="563">
        <f t="shared" si="74"/>
        <v>11121.39</v>
      </c>
      <c r="AD110" s="563">
        <f t="shared" si="75"/>
        <v>16960.89</v>
      </c>
      <c r="AE110" s="563">
        <f t="shared" si="76"/>
        <v>17904.07</v>
      </c>
      <c r="AF110" s="563">
        <f t="shared" si="77"/>
        <v>17718.64</v>
      </c>
      <c r="AG110" s="777">
        <f t="shared" si="78"/>
        <v>0</v>
      </c>
      <c r="AH110" s="777">
        <f t="shared" si="79"/>
        <v>16890.120000000003</v>
      </c>
      <c r="AI110" s="429"/>
      <c r="AJ110" s="774"/>
      <c r="AK110" s="772">
        <f t="shared" si="80"/>
        <v>17594.940000000002</v>
      </c>
      <c r="AL110" s="772">
        <f t="shared" si="81"/>
        <v>16577.34</v>
      </c>
      <c r="AM110" s="775">
        <f t="shared" si="82"/>
        <v>1017.6000000000022</v>
      </c>
    </row>
    <row r="111" spans="1:39" s="79" customFormat="1">
      <c r="A111" s="2" t="s">
        <v>225</v>
      </c>
      <c r="B111" s="3" t="s">
        <v>1989</v>
      </c>
      <c r="C111" s="792">
        <v>6310</v>
      </c>
      <c r="D111" s="764"/>
      <c r="E111" s="798" t="s">
        <v>1057</v>
      </c>
      <c r="F111" s="794">
        <v>262269</v>
      </c>
      <c r="G111" s="308">
        <v>197446</v>
      </c>
      <c r="H111" s="309">
        <v>186766</v>
      </c>
      <c r="I111" s="309">
        <v>203355</v>
      </c>
      <c r="J111" s="310">
        <v>193692.6</v>
      </c>
      <c r="K111" s="310">
        <v>160466</v>
      </c>
      <c r="L111" s="635">
        <v>144875</v>
      </c>
      <c r="M111" s="641">
        <v>149450</v>
      </c>
      <c r="N111" s="780">
        <v>150098</v>
      </c>
      <c r="O111" s="307" t="s">
        <v>1366</v>
      </c>
      <c r="P111" s="294">
        <f t="shared" si="64"/>
        <v>124.73636790379805</v>
      </c>
      <c r="Q111" s="294">
        <f t="shared" si="65"/>
        <v>94.891138246811252</v>
      </c>
      <c r="R111" s="294">
        <f t="shared" si="66"/>
        <v>87.485126315789472</v>
      </c>
      <c r="S111" s="294">
        <f t="shared" si="67"/>
        <v>92.47301052631579</v>
      </c>
      <c r="T111" s="294">
        <f t="shared" si="68"/>
        <v>74.418735789473686</v>
      </c>
      <c r="U111" s="294">
        <f t="shared" si="69"/>
        <v>49.322181052631585</v>
      </c>
      <c r="V111" s="294">
        <f t="shared" si="70"/>
        <v>55.357500000000002</v>
      </c>
      <c r="W111" s="294">
        <f t="shared" si="62"/>
        <v>45.93621052631579</v>
      </c>
      <c r="X111" s="766">
        <f t="shared" si="99"/>
        <v>30.809589473684209</v>
      </c>
      <c r="Y111" s="766"/>
      <c r="Z111" s="563">
        <f t="shared" si="71"/>
        <v>296363.96999999997</v>
      </c>
      <c r="AA111" s="563">
        <f t="shared" si="72"/>
        <v>223113.97999999998</v>
      </c>
      <c r="AB111" s="563">
        <f t="shared" si="73"/>
        <v>231589.84</v>
      </c>
      <c r="AC111" s="563">
        <f t="shared" si="74"/>
        <v>258260.85</v>
      </c>
      <c r="AD111" s="563">
        <f t="shared" si="75"/>
        <v>273106.56599999999</v>
      </c>
      <c r="AE111" s="563">
        <f t="shared" si="76"/>
        <v>242303.66</v>
      </c>
      <c r="AF111" s="563">
        <f t="shared" si="77"/>
        <v>220210</v>
      </c>
      <c r="AG111" s="777">
        <f t="shared" si="78"/>
        <v>0</v>
      </c>
      <c r="AH111" s="777">
        <f t="shared" si="79"/>
        <v>243158.76</v>
      </c>
      <c r="AI111" s="429"/>
      <c r="AJ111" s="774"/>
      <c r="AK111" s="772">
        <f t="shared" si="80"/>
        <v>417007.71</v>
      </c>
      <c r="AL111" s="772">
        <f t="shared" si="81"/>
        <v>238655.82</v>
      </c>
      <c r="AM111" s="775">
        <f t="shared" si="82"/>
        <v>178351.89</v>
      </c>
    </row>
    <row r="112" spans="1:39" s="79" customFormat="1">
      <c r="A112" s="2" t="s">
        <v>1093</v>
      </c>
      <c r="B112" s="292" t="s">
        <v>21</v>
      </c>
      <c r="C112" s="792"/>
      <c r="D112" s="800"/>
      <c r="E112" s="798" t="s">
        <v>1057</v>
      </c>
      <c r="F112" s="794">
        <v>11528</v>
      </c>
      <c r="G112" s="308">
        <v>11675</v>
      </c>
      <c r="H112" s="309">
        <v>10356</v>
      </c>
      <c r="I112" s="309">
        <v>10834</v>
      </c>
      <c r="J112" s="310">
        <v>9631</v>
      </c>
      <c r="K112" s="310">
        <v>10722</v>
      </c>
      <c r="L112" s="635">
        <v>10781</v>
      </c>
      <c r="M112" s="641">
        <v>12276</v>
      </c>
      <c r="N112" s="780">
        <v>9951</v>
      </c>
      <c r="O112" s="307" t="s">
        <v>1366</v>
      </c>
      <c r="P112" s="294">
        <f t="shared" si="64"/>
        <v>5.482770930590287</v>
      </c>
      <c r="Q112" s="294">
        <f t="shared" si="65"/>
        <v>5.6109216648173241</v>
      </c>
      <c r="R112" s="294">
        <f t="shared" si="66"/>
        <v>4.8509684210526318</v>
      </c>
      <c r="S112" s="294">
        <f t="shared" si="67"/>
        <v>4.9266189473684214</v>
      </c>
      <c r="T112" s="294">
        <f t="shared" si="68"/>
        <v>3.7003315789473685</v>
      </c>
      <c r="U112" s="294">
        <f t="shared" si="69"/>
        <v>3.2956042105263164</v>
      </c>
      <c r="V112" s="294">
        <f t="shared" si="70"/>
        <v>4.1194768421052634</v>
      </c>
      <c r="W112" s="294">
        <f t="shared" si="62"/>
        <v>3.7732547368421057</v>
      </c>
      <c r="X112" s="766">
        <f t="shared" si="99"/>
        <v>2.0425736842105264</v>
      </c>
      <c r="Y112" s="766"/>
      <c r="Z112" s="563">
        <f t="shared" si="71"/>
        <v>13026.64</v>
      </c>
      <c r="AA112" s="563">
        <f t="shared" si="72"/>
        <v>13192.749999999998</v>
      </c>
      <c r="AB112" s="563">
        <f t="shared" si="73"/>
        <v>12841.44</v>
      </c>
      <c r="AC112" s="563">
        <f t="shared" si="74"/>
        <v>13759.18</v>
      </c>
      <c r="AD112" s="563">
        <f t="shared" si="75"/>
        <v>13579.71</v>
      </c>
      <c r="AE112" s="563">
        <f t="shared" si="76"/>
        <v>16190.22</v>
      </c>
      <c r="AF112" s="563">
        <f t="shared" si="77"/>
        <v>16387.12</v>
      </c>
      <c r="AG112" s="777">
        <f t="shared" si="78"/>
        <v>0</v>
      </c>
      <c r="AH112" s="777">
        <f t="shared" si="79"/>
        <v>16120.62</v>
      </c>
      <c r="AI112" s="429"/>
      <c r="AJ112" s="774"/>
      <c r="AK112" s="772">
        <f t="shared" si="80"/>
        <v>18329.52</v>
      </c>
      <c r="AL112" s="772">
        <f t="shared" si="81"/>
        <v>15822.09</v>
      </c>
      <c r="AM112" s="775">
        <f t="shared" si="82"/>
        <v>2507.4300000000003</v>
      </c>
    </row>
    <row r="113" spans="1:39">
      <c r="A113" s="2" t="s">
        <v>291</v>
      </c>
      <c r="B113" s="3" t="s">
        <v>292</v>
      </c>
      <c r="C113" s="792">
        <v>6310</v>
      </c>
      <c r="D113" s="764"/>
      <c r="E113" s="798" t="s">
        <v>1057</v>
      </c>
      <c r="F113" s="794">
        <v>42550</v>
      </c>
      <c r="G113" s="308">
        <v>36022</v>
      </c>
      <c r="H113" s="309">
        <v>34249</v>
      </c>
      <c r="I113" s="309">
        <v>44506</v>
      </c>
      <c r="J113" s="310">
        <v>69396</v>
      </c>
      <c r="K113" s="310">
        <v>77556</v>
      </c>
      <c r="L113" s="635">
        <v>54061</v>
      </c>
      <c r="M113" s="641">
        <v>13480</v>
      </c>
      <c r="N113" s="780">
        <v>8781</v>
      </c>
      <c r="O113" s="307" t="s">
        <v>1366</v>
      </c>
      <c r="P113" s="294">
        <f t="shared" si="64"/>
        <v>20.23697979672248</v>
      </c>
      <c r="Q113" s="294">
        <f t="shared" si="65"/>
        <v>17.311916077948577</v>
      </c>
      <c r="R113" s="294">
        <f t="shared" si="66"/>
        <v>16.042952631578949</v>
      </c>
      <c r="S113" s="294">
        <f t="shared" si="67"/>
        <v>20.238517894736841</v>
      </c>
      <c r="T113" s="294">
        <f t="shared" si="68"/>
        <v>26.662673684210528</v>
      </c>
      <c r="U113" s="294">
        <f t="shared" si="69"/>
        <v>23.838265263157897</v>
      </c>
      <c r="V113" s="294">
        <f t="shared" si="70"/>
        <v>20.656992631578948</v>
      </c>
      <c r="W113" s="294">
        <f t="shared" si="62"/>
        <v>4.1433263157894737</v>
      </c>
      <c r="X113" s="766">
        <f t="shared" si="99"/>
        <v>1.8024157894736843</v>
      </c>
      <c r="Y113" s="766"/>
      <c r="Z113" s="563">
        <f t="shared" si="71"/>
        <v>48081.499999999993</v>
      </c>
      <c r="AA113" s="563">
        <f t="shared" si="72"/>
        <v>40704.859999999993</v>
      </c>
      <c r="AB113" s="563">
        <f t="shared" si="73"/>
        <v>42468.76</v>
      </c>
      <c r="AC113" s="563">
        <f t="shared" si="74"/>
        <v>56522.62</v>
      </c>
      <c r="AD113" s="563">
        <f t="shared" si="75"/>
        <v>97848.36</v>
      </c>
      <c r="AE113" s="563">
        <f t="shared" si="76"/>
        <v>117109.56</v>
      </c>
      <c r="AF113" s="563">
        <f t="shared" si="77"/>
        <v>82172.72</v>
      </c>
      <c r="AG113" s="777">
        <f t="shared" si="78"/>
        <v>0</v>
      </c>
      <c r="AH113" s="777">
        <f t="shared" si="79"/>
        <v>14225.220000000001</v>
      </c>
      <c r="AI113" s="429"/>
      <c r="AJ113" s="774"/>
      <c r="AK113" s="772">
        <f t="shared" si="80"/>
        <v>67654.5</v>
      </c>
      <c r="AL113" s="772">
        <f t="shared" si="81"/>
        <v>13961.79</v>
      </c>
      <c r="AM113" s="775">
        <f t="shared" si="82"/>
        <v>53692.71</v>
      </c>
    </row>
    <row r="114" spans="1:39">
      <c r="A114" s="2" t="s">
        <v>252</v>
      </c>
      <c r="B114" s="3" t="s">
        <v>253</v>
      </c>
      <c r="C114" s="792">
        <v>6310</v>
      </c>
      <c r="D114" s="764"/>
      <c r="E114" s="798" t="s">
        <v>1057</v>
      </c>
      <c r="F114" s="794">
        <v>21917</v>
      </c>
      <c r="G114" s="308">
        <v>17340</v>
      </c>
      <c r="H114" s="309">
        <v>14009</v>
      </c>
      <c r="I114" s="309">
        <v>18731</v>
      </c>
      <c r="J114" s="310">
        <v>17438</v>
      </c>
      <c r="K114" s="310">
        <v>19993</v>
      </c>
      <c r="L114" s="636">
        <v>20631</v>
      </c>
      <c r="M114" s="642">
        <v>20251</v>
      </c>
      <c r="N114" s="642">
        <v>22394</v>
      </c>
      <c r="O114" s="307" t="s">
        <v>1366</v>
      </c>
      <c r="P114" s="294">
        <f t="shared" si="64"/>
        <v>10.423828112920484</v>
      </c>
      <c r="Q114" s="294">
        <f t="shared" si="65"/>
        <v>8.3334802285166933</v>
      </c>
      <c r="R114" s="294">
        <f t="shared" si="66"/>
        <v>6.5621105263157897</v>
      </c>
      <c r="S114" s="294">
        <f t="shared" si="67"/>
        <v>8.5176757894736852</v>
      </c>
      <c r="T114" s="294">
        <f t="shared" si="68"/>
        <v>6.699863157894737</v>
      </c>
      <c r="U114" s="294">
        <f t="shared" si="69"/>
        <v>6.1452168421052642</v>
      </c>
      <c r="V114" s="294">
        <f t="shared" si="70"/>
        <v>7.8832136842105269</v>
      </c>
      <c r="W114" s="294">
        <f t="shared" si="62"/>
        <v>6.2245178947368434</v>
      </c>
      <c r="X114" s="766">
        <f t="shared" si="99"/>
        <v>4.5966631578947368</v>
      </c>
      <c r="Y114" s="766"/>
      <c r="Z114" s="563">
        <f t="shared" si="71"/>
        <v>24766.21</v>
      </c>
      <c r="AA114" s="563">
        <f t="shared" si="72"/>
        <v>19594.199999999997</v>
      </c>
      <c r="AB114" s="563">
        <f t="shared" si="73"/>
        <v>17371.16</v>
      </c>
      <c r="AC114" s="563">
        <f t="shared" si="74"/>
        <v>23788.37</v>
      </c>
      <c r="AD114" s="563">
        <f t="shared" si="75"/>
        <v>24587.579999999998</v>
      </c>
      <c r="AE114" s="563">
        <f t="shared" si="76"/>
        <v>30189.43</v>
      </c>
      <c r="AF114" s="563">
        <f t="shared" si="77"/>
        <v>31359.119999999999</v>
      </c>
      <c r="AG114" s="777">
        <f t="shared" si="78"/>
        <v>0</v>
      </c>
      <c r="AH114" s="777">
        <f t="shared" si="79"/>
        <v>36278.28</v>
      </c>
      <c r="AI114" s="429"/>
      <c r="AJ114" s="774"/>
      <c r="AK114" s="772">
        <f t="shared" si="80"/>
        <v>34848.03</v>
      </c>
      <c r="AL114" s="772">
        <f t="shared" si="81"/>
        <v>35606.46</v>
      </c>
      <c r="AM114" s="775">
        <f t="shared" si="82"/>
        <v>-758.43000000000029</v>
      </c>
    </row>
    <row r="115" spans="1:39">
      <c r="A115" s="2" t="s">
        <v>305</v>
      </c>
      <c r="B115" s="3" t="s">
        <v>306</v>
      </c>
      <c r="C115" s="792">
        <v>6430</v>
      </c>
      <c r="D115" s="764"/>
      <c r="E115" s="798" t="s">
        <v>1057</v>
      </c>
      <c r="F115" s="794">
        <v>10652</v>
      </c>
      <c r="G115" s="308">
        <v>10652</v>
      </c>
      <c r="H115" s="309">
        <v>10652</v>
      </c>
      <c r="I115" s="309">
        <v>13741</v>
      </c>
      <c r="J115" s="310">
        <v>13761</v>
      </c>
      <c r="K115" s="310">
        <v>18737</v>
      </c>
      <c r="L115" s="635">
        <v>13326</v>
      </c>
      <c r="M115" s="641">
        <v>13320</v>
      </c>
      <c r="N115" s="780">
        <v>14922</v>
      </c>
      <c r="O115" s="307" t="s">
        <v>1366</v>
      </c>
      <c r="P115" s="294">
        <f t="shared" si="64"/>
        <v>5.0661412172664591</v>
      </c>
      <c r="Q115" s="294">
        <f t="shared" si="65"/>
        <v>5.1192751669065641</v>
      </c>
      <c r="R115" s="294">
        <f t="shared" si="66"/>
        <v>4.9896210526315796</v>
      </c>
      <c r="S115" s="294">
        <f t="shared" si="67"/>
        <v>6.2485389473684219</v>
      </c>
      <c r="T115" s="294">
        <f t="shared" si="68"/>
        <v>5.2871210526315791</v>
      </c>
      <c r="U115" s="294">
        <f t="shared" si="69"/>
        <v>5.759162105263159</v>
      </c>
      <c r="V115" s="294">
        <f t="shared" si="70"/>
        <v>5.0919347368421048</v>
      </c>
      <c r="W115" s="294">
        <f t="shared" si="62"/>
        <v>4.0941473684210532</v>
      </c>
      <c r="X115" s="766">
        <f t="shared" si="99"/>
        <v>3.0629368421052634</v>
      </c>
      <c r="Y115" s="766"/>
      <c r="Z115" s="563">
        <f t="shared" si="71"/>
        <v>12036.759999999998</v>
      </c>
      <c r="AA115" s="563">
        <f t="shared" si="72"/>
        <v>12036.759999999998</v>
      </c>
      <c r="AB115" s="563">
        <f t="shared" si="73"/>
        <v>13208.48</v>
      </c>
      <c r="AC115" s="563">
        <f t="shared" si="74"/>
        <v>17451.07</v>
      </c>
      <c r="AD115" s="563">
        <f t="shared" si="75"/>
        <v>19403.009999999998</v>
      </c>
      <c r="AE115" s="563">
        <f t="shared" si="76"/>
        <v>28292.87</v>
      </c>
      <c r="AF115" s="563">
        <f t="shared" si="77"/>
        <v>20255.52</v>
      </c>
      <c r="AG115" s="777">
        <f t="shared" si="78"/>
        <v>0</v>
      </c>
      <c r="AH115" s="777">
        <f t="shared" si="79"/>
        <v>24173.640000000003</v>
      </c>
      <c r="AI115" s="429"/>
      <c r="AJ115" s="774"/>
      <c r="AK115" s="772">
        <f t="shared" si="80"/>
        <v>16936.68</v>
      </c>
      <c r="AL115" s="772">
        <f t="shared" si="81"/>
        <v>23725.98</v>
      </c>
      <c r="AM115" s="775">
        <f t="shared" si="82"/>
        <v>-6789.2999999999993</v>
      </c>
    </row>
    <row r="116" spans="1:39">
      <c r="A116" s="2" t="s">
        <v>206</v>
      </c>
      <c r="B116" s="3" t="s">
        <v>53</v>
      </c>
      <c r="C116" s="792">
        <v>6440</v>
      </c>
      <c r="D116" s="764"/>
      <c r="E116" s="798" t="s">
        <v>1057</v>
      </c>
      <c r="F116" s="794">
        <v>277</v>
      </c>
      <c r="G116" s="308">
        <v>297</v>
      </c>
      <c r="H116" s="309">
        <v>341</v>
      </c>
      <c r="I116" s="309">
        <v>388</v>
      </c>
      <c r="J116" s="310">
        <v>363</v>
      </c>
      <c r="K116" s="310">
        <v>416</v>
      </c>
      <c r="L116" s="636">
        <v>568</v>
      </c>
      <c r="M116" s="642">
        <v>409</v>
      </c>
      <c r="N116" s="642">
        <v>418</v>
      </c>
      <c r="O116" s="307" t="s">
        <v>1366</v>
      </c>
      <c r="P116" s="294">
        <f t="shared" si="64"/>
        <v>0.13174250067431556</v>
      </c>
      <c r="Q116" s="294">
        <f t="shared" si="65"/>
        <v>0.14273608003860774</v>
      </c>
      <c r="R116" s="294">
        <f t="shared" si="66"/>
        <v>0.15973157894736842</v>
      </c>
      <c r="S116" s="294">
        <f t="shared" si="67"/>
        <v>0.1764378947368421</v>
      </c>
      <c r="T116" s="294">
        <f t="shared" si="68"/>
        <v>0.13946842105263157</v>
      </c>
      <c r="U116" s="294">
        <f t="shared" si="69"/>
        <v>0.12786526315789476</v>
      </c>
      <c r="V116" s="294">
        <f t="shared" si="70"/>
        <v>0.21703578947368421</v>
      </c>
      <c r="W116" s="294">
        <f t="shared" si="62"/>
        <v>0.12571368421052634</v>
      </c>
      <c r="X116" s="766">
        <f t="shared" si="99"/>
        <v>8.5800000000000001E-2</v>
      </c>
      <c r="Y116" s="766"/>
      <c r="Z116" s="563">
        <f t="shared" si="71"/>
        <v>313.01</v>
      </c>
      <c r="AA116" s="563">
        <f t="shared" si="72"/>
        <v>335.60999999999996</v>
      </c>
      <c r="AB116" s="563">
        <f t="shared" si="73"/>
        <v>422.84</v>
      </c>
      <c r="AC116" s="563">
        <f t="shared" si="74"/>
        <v>492.76</v>
      </c>
      <c r="AD116" s="563">
        <f t="shared" si="75"/>
        <v>511.83</v>
      </c>
      <c r="AE116" s="563">
        <f t="shared" si="76"/>
        <v>628.16</v>
      </c>
      <c r="AF116" s="563">
        <f t="shared" si="77"/>
        <v>863.36</v>
      </c>
      <c r="AG116" s="777">
        <f t="shared" si="78"/>
        <v>0</v>
      </c>
      <c r="AH116" s="777">
        <f t="shared" si="79"/>
        <v>677.16000000000008</v>
      </c>
      <c r="AI116" s="429"/>
      <c r="AJ116" s="774"/>
      <c r="AK116" s="772">
        <f t="shared" si="80"/>
        <v>440.43</v>
      </c>
      <c r="AL116" s="772">
        <f t="shared" si="81"/>
        <v>664.62</v>
      </c>
      <c r="AM116" s="775">
        <f t="shared" si="82"/>
        <v>-224.19</v>
      </c>
    </row>
    <row r="117" spans="1:39">
      <c r="A117" s="2" t="s">
        <v>320</v>
      </c>
      <c r="B117" s="3" t="s">
        <v>9</v>
      </c>
      <c r="C117" s="792">
        <v>6400</v>
      </c>
      <c r="D117" s="764"/>
      <c r="E117" s="798" t="s">
        <v>1057</v>
      </c>
      <c r="F117" s="794">
        <v>50595</v>
      </c>
      <c r="G117" s="308">
        <v>59713</v>
      </c>
      <c r="H117" s="309">
        <v>41322</v>
      </c>
      <c r="I117" s="309">
        <v>32728</v>
      </c>
      <c r="J117" s="310">
        <v>32821</v>
      </c>
      <c r="K117" s="310">
        <v>31086</v>
      </c>
      <c r="L117" s="635">
        <v>27808</v>
      </c>
      <c r="M117" s="641">
        <v>30399</v>
      </c>
      <c r="N117" s="780">
        <v>31851</v>
      </c>
      <c r="O117" s="307" t="s">
        <v>1366</v>
      </c>
      <c r="P117" s="294">
        <f t="shared" si="64"/>
        <v>24.063219572624529</v>
      </c>
      <c r="Q117" s="294">
        <f t="shared" si="65"/>
        <v>28.697641573553479</v>
      </c>
      <c r="R117" s="294">
        <f t="shared" si="66"/>
        <v>19.356094736842106</v>
      </c>
      <c r="S117" s="294">
        <f t="shared" si="67"/>
        <v>14.882627368421053</v>
      </c>
      <c r="T117" s="294">
        <f t="shared" si="68"/>
        <v>12.610173684210526</v>
      </c>
      <c r="U117" s="294">
        <f t="shared" si="69"/>
        <v>9.5548547368421062</v>
      </c>
      <c r="V117" s="294">
        <f t="shared" si="70"/>
        <v>10.625583157894736</v>
      </c>
      <c r="W117" s="294">
        <f t="shared" si="62"/>
        <v>9.3436926315789481</v>
      </c>
      <c r="X117" s="766">
        <f t="shared" si="99"/>
        <v>6.5378368421052642</v>
      </c>
      <c r="Y117" s="766"/>
      <c r="Z117" s="563">
        <f t="shared" si="71"/>
        <v>57172.349999999991</v>
      </c>
      <c r="AA117" s="563">
        <f t="shared" si="72"/>
        <v>67475.689999999988</v>
      </c>
      <c r="AB117" s="563">
        <f t="shared" si="73"/>
        <v>51239.28</v>
      </c>
      <c r="AC117" s="563">
        <f t="shared" si="74"/>
        <v>41564.559999999998</v>
      </c>
      <c r="AD117" s="563">
        <f t="shared" si="75"/>
        <v>46277.61</v>
      </c>
      <c r="AE117" s="563">
        <f t="shared" si="76"/>
        <v>46939.86</v>
      </c>
      <c r="AF117" s="563">
        <f t="shared" si="77"/>
        <v>42268.160000000003</v>
      </c>
      <c r="AG117" s="777">
        <f t="shared" si="78"/>
        <v>0</v>
      </c>
      <c r="AH117" s="777">
        <f t="shared" si="79"/>
        <v>51598.62</v>
      </c>
      <c r="AI117" s="429"/>
      <c r="AJ117" s="774"/>
      <c r="AK117" s="772">
        <f t="shared" si="80"/>
        <v>80446.05</v>
      </c>
      <c r="AL117" s="772">
        <f t="shared" si="81"/>
        <v>50643.090000000004</v>
      </c>
      <c r="AM117" s="775">
        <f t="shared" si="82"/>
        <v>29802.959999999999</v>
      </c>
    </row>
    <row r="118" spans="1:39">
      <c r="A118" s="739" t="s">
        <v>2092</v>
      </c>
      <c r="B118" s="3" t="s">
        <v>30</v>
      </c>
      <c r="C118" s="792">
        <v>6400</v>
      </c>
      <c r="D118" s="764"/>
      <c r="E118" s="798" t="s">
        <v>1057</v>
      </c>
      <c r="F118" s="794">
        <v>8594</v>
      </c>
      <c r="G118" s="308">
        <v>7742</v>
      </c>
      <c r="H118" s="309">
        <v>6899</v>
      </c>
      <c r="I118" s="309">
        <v>7858</v>
      </c>
      <c r="J118" s="310">
        <v>5867</v>
      </c>
      <c r="K118" s="310">
        <v>6215</v>
      </c>
      <c r="L118" s="636">
        <v>6902</v>
      </c>
      <c r="M118" s="780">
        <v>2341</v>
      </c>
      <c r="N118" s="780">
        <v>5937</v>
      </c>
      <c r="O118" s="307" t="s">
        <v>1366</v>
      </c>
      <c r="P118" s="294">
        <f>F118*$P$3/1000000</f>
        <v>4.0873467537728079</v>
      </c>
      <c r="Q118" s="294">
        <f>G118*$Q$3/1000000</f>
        <v>3.7207499382454579</v>
      </c>
      <c r="R118" s="294">
        <f>H118*$R$3/1000000</f>
        <v>3.2316368421052633</v>
      </c>
      <c r="S118" s="294">
        <f>I118*$S$3/1000000</f>
        <v>3.5733221052631583</v>
      </c>
      <c r="T118" s="294">
        <f>J118*$T$3/1000000</f>
        <v>2.254163157894737</v>
      </c>
      <c r="U118" s="294">
        <f>K118*$U$3/1000000</f>
        <v>1.9102947368421055</v>
      </c>
      <c r="V118" s="294">
        <f>L118*$V$3/1000000</f>
        <v>2.6372905263157898</v>
      </c>
      <c r="W118" s="294">
        <f t="shared" si="62"/>
        <v>0.71954947368421052</v>
      </c>
      <c r="X118" s="766">
        <f t="shared" si="99"/>
        <v>1.2186473684210526</v>
      </c>
      <c r="Y118" s="766"/>
      <c r="Z118" s="563">
        <f>$Z$3*F118</f>
        <v>9711.2199999999993</v>
      </c>
      <c r="AA118" s="563">
        <f>$AA$3*G118</f>
        <v>8748.4599999999991</v>
      </c>
      <c r="AB118" s="563">
        <f>$AB$3*H118</f>
        <v>8554.76</v>
      </c>
      <c r="AC118" s="563">
        <f>$AC$3*I118</f>
        <v>9979.66</v>
      </c>
      <c r="AD118" s="563">
        <f>$AD$3*J118</f>
        <v>8272.4699999999993</v>
      </c>
      <c r="AE118" s="563">
        <f>$AE$3*K118</f>
        <v>9384.65</v>
      </c>
      <c r="AF118" s="563">
        <f>$AF$3*L118</f>
        <v>10491.04</v>
      </c>
      <c r="AG118" s="777">
        <f t="shared" si="78"/>
        <v>0</v>
      </c>
      <c r="AH118" s="777">
        <f t="shared" si="79"/>
        <v>9617.94</v>
      </c>
      <c r="AI118" s="429"/>
      <c r="AJ118" s="774"/>
      <c r="AK118" s="772">
        <f t="shared" si="80"/>
        <v>13664.460000000001</v>
      </c>
      <c r="AL118" s="772">
        <f t="shared" si="81"/>
        <v>9439.83</v>
      </c>
      <c r="AM118" s="775">
        <f t="shared" si="82"/>
        <v>4224.630000000001</v>
      </c>
    </row>
    <row r="119" spans="1:39">
      <c r="A119" s="2" t="s">
        <v>1315</v>
      </c>
      <c r="B119" s="3" t="s">
        <v>158</v>
      </c>
      <c r="C119" s="792">
        <v>6430</v>
      </c>
      <c r="D119" s="764"/>
      <c r="E119" s="798" t="s">
        <v>1057</v>
      </c>
      <c r="F119" s="794">
        <v>0</v>
      </c>
      <c r="G119" s="308">
        <v>0</v>
      </c>
      <c r="H119" s="309">
        <v>0</v>
      </c>
      <c r="I119" s="309">
        <v>10387</v>
      </c>
      <c r="J119" s="310">
        <v>20073</v>
      </c>
      <c r="K119" s="310">
        <v>19372</v>
      </c>
      <c r="L119" s="635">
        <v>47943</v>
      </c>
      <c r="M119" s="641">
        <v>44532</v>
      </c>
      <c r="N119" s="780">
        <v>45175</v>
      </c>
      <c r="O119" s="307" t="s">
        <v>1366</v>
      </c>
      <c r="P119" s="294">
        <f t="shared" si="64"/>
        <v>0</v>
      </c>
      <c r="Q119" s="294">
        <f t="shared" si="65"/>
        <v>0</v>
      </c>
      <c r="R119" s="294">
        <f t="shared" si="66"/>
        <v>0</v>
      </c>
      <c r="S119" s="294">
        <f t="shared" si="67"/>
        <v>4.7233515789473692</v>
      </c>
      <c r="T119" s="294">
        <f t="shared" si="68"/>
        <v>7.7122578947368421</v>
      </c>
      <c r="U119" s="294">
        <f t="shared" si="69"/>
        <v>5.9543410526315794</v>
      </c>
      <c r="V119" s="294">
        <f t="shared" si="70"/>
        <v>18.319272631578947</v>
      </c>
      <c r="W119" s="294">
        <f t="shared" si="62"/>
        <v>13.687730526315791</v>
      </c>
      <c r="X119" s="766">
        <f t="shared" si="99"/>
        <v>9.2727631578947385</v>
      </c>
      <c r="Y119" s="766"/>
      <c r="Z119" s="563">
        <f t="shared" si="71"/>
        <v>0</v>
      </c>
      <c r="AA119" s="563">
        <f t="shared" si="72"/>
        <v>0</v>
      </c>
      <c r="AB119" s="563">
        <f t="shared" si="73"/>
        <v>0</v>
      </c>
      <c r="AC119" s="563">
        <f t="shared" si="74"/>
        <v>13191.49</v>
      </c>
      <c r="AD119" s="563">
        <f t="shared" si="75"/>
        <v>28302.929999999997</v>
      </c>
      <c r="AE119" s="563">
        <f t="shared" si="76"/>
        <v>29251.72</v>
      </c>
      <c r="AF119" s="563">
        <f t="shared" si="77"/>
        <v>72873.36</v>
      </c>
      <c r="AG119" s="777">
        <f t="shared" si="78"/>
        <v>0</v>
      </c>
      <c r="AH119" s="777">
        <f t="shared" si="79"/>
        <v>73183.5</v>
      </c>
      <c r="AI119" s="429"/>
      <c r="AJ119" s="774"/>
      <c r="AK119" s="772">
        <f t="shared" si="80"/>
        <v>0</v>
      </c>
      <c r="AL119" s="772">
        <f t="shared" si="81"/>
        <v>71828.25</v>
      </c>
      <c r="AM119" s="775">
        <f t="shared" si="82"/>
        <v>-71828.25</v>
      </c>
    </row>
    <row r="120" spans="1:39">
      <c r="A120" s="2" t="s">
        <v>1316</v>
      </c>
      <c r="B120" s="3" t="s">
        <v>220</v>
      </c>
      <c r="C120" s="792">
        <v>6430</v>
      </c>
      <c r="D120" s="764"/>
      <c r="E120" s="798" t="s">
        <v>1057</v>
      </c>
      <c r="F120" s="794">
        <v>0</v>
      </c>
      <c r="G120" s="308">
        <v>2287</v>
      </c>
      <c r="H120" s="309">
        <v>15622</v>
      </c>
      <c r="I120" s="309">
        <v>24835</v>
      </c>
      <c r="J120" s="310">
        <v>21698</v>
      </c>
      <c r="K120" s="310">
        <v>26913</v>
      </c>
      <c r="L120" s="635">
        <v>28777</v>
      </c>
      <c r="M120" s="641">
        <v>24985</v>
      </c>
      <c r="N120" s="780">
        <v>24820</v>
      </c>
      <c r="O120" s="307" t="s">
        <v>1366</v>
      </c>
      <c r="P120" s="294">
        <f t="shared" si="64"/>
        <v>0</v>
      </c>
      <c r="Q120" s="294">
        <f t="shared" si="65"/>
        <v>1.0991158755834878</v>
      </c>
      <c r="R120" s="294">
        <f t="shared" si="66"/>
        <v>7.3176736842105266</v>
      </c>
      <c r="S120" s="294">
        <f t="shared" si="67"/>
        <v>11.29338947368421</v>
      </c>
      <c r="T120" s="294">
        <f t="shared" si="68"/>
        <v>8.3366000000000007</v>
      </c>
      <c r="U120" s="294">
        <f t="shared" si="69"/>
        <v>8.2722063157894752</v>
      </c>
      <c r="V120" s="294">
        <f t="shared" si="70"/>
        <v>10.995843157894736</v>
      </c>
      <c r="W120" s="294">
        <f t="shared" si="62"/>
        <v>7.6796000000000006</v>
      </c>
      <c r="X120" s="766">
        <f t="shared" si="99"/>
        <v>5.0946315789473688</v>
      </c>
      <c r="Y120" s="766"/>
      <c r="Z120" s="563">
        <f t="shared" si="71"/>
        <v>0</v>
      </c>
      <c r="AA120" s="563">
        <f t="shared" si="72"/>
        <v>2584.31</v>
      </c>
      <c r="AB120" s="563">
        <f t="shared" si="73"/>
        <v>19371.28</v>
      </c>
      <c r="AC120" s="563">
        <f t="shared" si="74"/>
        <v>31540.45</v>
      </c>
      <c r="AD120" s="563">
        <f t="shared" si="75"/>
        <v>30594.179999999997</v>
      </c>
      <c r="AE120" s="563">
        <f t="shared" si="76"/>
        <v>40638.629999999997</v>
      </c>
      <c r="AF120" s="563">
        <f t="shared" si="77"/>
        <v>43741.04</v>
      </c>
      <c r="AG120" s="777">
        <f t="shared" si="78"/>
        <v>0</v>
      </c>
      <c r="AH120" s="777">
        <f t="shared" si="79"/>
        <v>40208.400000000001</v>
      </c>
      <c r="AI120" s="429"/>
      <c r="AJ120" s="774"/>
      <c r="AK120" s="772">
        <f t="shared" si="80"/>
        <v>0</v>
      </c>
      <c r="AL120" s="772">
        <f t="shared" si="81"/>
        <v>39463.800000000003</v>
      </c>
      <c r="AM120" s="775">
        <f t="shared" si="82"/>
        <v>-39463.800000000003</v>
      </c>
    </row>
    <row r="121" spans="1:39">
      <c r="A121" s="2" t="s">
        <v>284</v>
      </c>
      <c r="B121" s="3" t="s">
        <v>45</v>
      </c>
      <c r="C121" s="792">
        <v>6400</v>
      </c>
      <c r="D121" s="764"/>
      <c r="E121" s="798" t="s">
        <v>1057</v>
      </c>
      <c r="F121" s="794">
        <v>4789</v>
      </c>
      <c r="G121" s="308">
        <v>4070</v>
      </c>
      <c r="H121" s="309">
        <v>3109</v>
      </c>
      <c r="I121" s="309">
        <v>2744</v>
      </c>
      <c r="J121" s="310">
        <v>1468</v>
      </c>
      <c r="K121" s="310">
        <v>1360</v>
      </c>
      <c r="L121" s="636">
        <v>1450</v>
      </c>
      <c r="M121" s="642">
        <v>1362</v>
      </c>
      <c r="N121" s="642">
        <v>1231</v>
      </c>
      <c r="O121" s="307" t="s">
        <v>1366</v>
      </c>
      <c r="P121" s="294">
        <f t="shared" si="64"/>
        <v>2.2776708871093758</v>
      </c>
      <c r="Q121" s="294">
        <f t="shared" si="65"/>
        <v>1.9560129486772171</v>
      </c>
      <c r="R121" s="294">
        <f t="shared" si="66"/>
        <v>1.4563210526315788</v>
      </c>
      <c r="S121" s="294">
        <f t="shared" si="67"/>
        <v>1.2477978947368422</v>
      </c>
      <c r="T121" s="294">
        <f t="shared" si="68"/>
        <v>0.56402105263157898</v>
      </c>
      <c r="U121" s="294">
        <f t="shared" si="69"/>
        <v>0.41802105263157902</v>
      </c>
      <c r="V121" s="294">
        <f t="shared" si="70"/>
        <v>0.55405263157894746</v>
      </c>
      <c r="W121" s="294">
        <f t="shared" si="62"/>
        <v>0.41863578947368429</v>
      </c>
      <c r="X121" s="766">
        <f t="shared" si="99"/>
        <v>0.25267894736842106</v>
      </c>
      <c r="Y121" s="766"/>
      <c r="Z121" s="563">
        <f t="shared" si="71"/>
        <v>5411.57</v>
      </c>
      <c r="AA121" s="563">
        <f t="shared" si="72"/>
        <v>4599.0999999999995</v>
      </c>
      <c r="AB121" s="563">
        <f t="shared" si="73"/>
        <v>3855.16</v>
      </c>
      <c r="AC121" s="563">
        <f t="shared" si="74"/>
        <v>3484.88</v>
      </c>
      <c r="AD121" s="563">
        <f t="shared" si="75"/>
        <v>2069.88</v>
      </c>
      <c r="AE121" s="563">
        <f t="shared" si="76"/>
        <v>2053.6</v>
      </c>
      <c r="AF121" s="563">
        <f t="shared" si="77"/>
        <v>2204</v>
      </c>
      <c r="AG121" s="777">
        <f t="shared" si="78"/>
        <v>0</v>
      </c>
      <c r="AH121" s="777">
        <f t="shared" si="79"/>
        <v>1994.22</v>
      </c>
      <c r="AI121" s="429"/>
      <c r="AJ121" s="774"/>
      <c r="AK121" s="772">
        <f t="shared" si="80"/>
        <v>7614.51</v>
      </c>
      <c r="AL121" s="772">
        <f t="shared" si="81"/>
        <v>1957.2900000000002</v>
      </c>
      <c r="AM121" s="775">
        <f t="shared" si="82"/>
        <v>5657.22</v>
      </c>
    </row>
    <row r="122" spans="1:39">
      <c r="A122" s="2" t="s">
        <v>1317</v>
      </c>
      <c r="B122" s="3" t="s">
        <v>1318</v>
      </c>
      <c r="C122" s="792"/>
      <c r="D122" s="764"/>
      <c r="E122" s="798" t="s">
        <v>1057</v>
      </c>
      <c r="F122" s="794">
        <v>20695</v>
      </c>
      <c r="G122" s="308">
        <v>23316</v>
      </c>
      <c r="H122" s="309">
        <v>22617</v>
      </c>
      <c r="I122" s="309">
        <v>16300</v>
      </c>
      <c r="J122" s="310">
        <v>14391</v>
      </c>
      <c r="K122" s="310">
        <v>16300</v>
      </c>
      <c r="L122" s="636">
        <v>16300</v>
      </c>
      <c r="M122" s="642">
        <v>10747</v>
      </c>
      <c r="N122" s="642">
        <v>9112</v>
      </c>
      <c r="O122" s="307" t="s">
        <v>1366</v>
      </c>
      <c r="P122" s="294">
        <f t="shared" si="64"/>
        <v>9.8426391749276529</v>
      </c>
      <c r="Q122" s="294">
        <f t="shared" si="65"/>
        <v>11.20550317232383</v>
      </c>
      <c r="R122" s="294">
        <f t="shared" si="66"/>
        <v>10.594278947368421</v>
      </c>
      <c r="S122" s="294">
        <f t="shared" si="67"/>
        <v>7.41221052631579</v>
      </c>
      <c r="T122" s="294">
        <f t="shared" si="68"/>
        <v>5.5291736842105266</v>
      </c>
      <c r="U122" s="294">
        <f t="shared" si="69"/>
        <v>5.0101052631578957</v>
      </c>
      <c r="V122" s="294">
        <f t="shared" si="70"/>
        <v>6.2283157894736849</v>
      </c>
      <c r="W122" s="294">
        <f t="shared" si="62"/>
        <v>3.3032884210526321</v>
      </c>
      <c r="X122" s="766">
        <f t="shared" si="99"/>
        <v>1.8703578947368422</v>
      </c>
      <c r="Y122" s="766"/>
      <c r="Z122" s="563">
        <f t="shared" si="71"/>
        <v>23385.35</v>
      </c>
      <c r="AA122" s="563">
        <f t="shared" si="72"/>
        <v>26347.079999999998</v>
      </c>
      <c r="AB122" s="563">
        <f t="shared" si="73"/>
        <v>28045.079999999998</v>
      </c>
      <c r="AC122" s="563">
        <f t="shared" si="74"/>
        <v>20701</v>
      </c>
      <c r="AD122" s="563">
        <f t="shared" si="75"/>
        <v>20291.309999999998</v>
      </c>
      <c r="AE122" s="563">
        <f t="shared" si="76"/>
        <v>24613</v>
      </c>
      <c r="AF122" s="563">
        <f t="shared" si="77"/>
        <v>24776</v>
      </c>
      <c r="AG122" s="777">
        <f t="shared" si="78"/>
        <v>0</v>
      </c>
      <c r="AH122" s="777">
        <f t="shared" si="79"/>
        <v>14761.44</v>
      </c>
      <c r="AI122" s="429"/>
      <c r="AJ122" s="774"/>
      <c r="AK122" s="772">
        <f t="shared" si="80"/>
        <v>32905.050000000003</v>
      </c>
      <c r="AL122" s="772">
        <f t="shared" si="81"/>
        <v>14488.08</v>
      </c>
      <c r="AM122" s="775">
        <f t="shared" si="82"/>
        <v>18416.97</v>
      </c>
    </row>
    <row r="123" spans="1:39" s="79" customFormat="1">
      <c r="A123" s="2" t="s">
        <v>1319</v>
      </c>
      <c r="B123" s="3" t="s">
        <v>169</v>
      </c>
      <c r="C123" s="792">
        <v>6440</v>
      </c>
      <c r="D123" s="764"/>
      <c r="E123" s="798" t="s">
        <v>1057</v>
      </c>
      <c r="F123" s="794">
        <v>0</v>
      </c>
      <c r="G123" s="308">
        <v>0</v>
      </c>
      <c r="H123" s="309">
        <v>0</v>
      </c>
      <c r="I123" s="309">
        <v>0</v>
      </c>
      <c r="J123" s="310">
        <v>6503</v>
      </c>
      <c r="K123" s="310">
        <v>6316</v>
      </c>
      <c r="L123" s="635">
        <v>6316</v>
      </c>
      <c r="M123" s="641">
        <v>7801</v>
      </c>
      <c r="N123" s="780">
        <v>32226</v>
      </c>
      <c r="O123" s="307" t="s">
        <v>1366</v>
      </c>
      <c r="P123" s="294">
        <f t="shared" si="64"/>
        <v>0</v>
      </c>
      <c r="Q123" s="294">
        <f t="shared" si="65"/>
        <v>0</v>
      </c>
      <c r="R123" s="294">
        <f t="shared" si="66"/>
        <v>0</v>
      </c>
      <c r="S123" s="294">
        <f t="shared" si="67"/>
        <v>0</v>
      </c>
      <c r="T123" s="294">
        <f t="shared" si="68"/>
        <v>2.4985210526315789</v>
      </c>
      <c r="U123" s="294">
        <f t="shared" si="69"/>
        <v>1.9413389473684213</v>
      </c>
      <c r="V123" s="294">
        <f t="shared" si="70"/>
        <v>2.4133768421052633</v>
      </c>
      <c r="W123" s="294">
        <f t="shared" si="62"/>
        <v>2.3977810526315793</v>
      </c>
      <c r="X123" s="766">
        <f t="shared" si="99"/>
        <v>6.6148105263157895</v>
      </c>
      <c r="Y123" s="766"/>
      <c r="Z123" s="563">
        <f t="shared" si="71"/>
        <v>0</v>
      </c>
      <c r="AA123" s="563">
        <f t="shared" si="72"/>
        <v>0</v>
      </c>
      <c r="AB123" s="563">
        <f t="shared" si="73"/>
        <v>0</v>
      </c>
      <c r="AC123" s="563">
        <f t="shared" si="74"/>
        <v>0</v>
      </c>
      <c r="AD123" s="563">
        <f t="shared" si="75"/>
        <v>9169.23</v>
      </c>
      <c r="AE123" s="563">
        <f t="shared" si="76"/>
        <v>9537.16</v>
      </c>
      <c r="AF123" s="563">
        <f t="shared" si="77"/>
        <v>9600.32</v>
      </c>
      <c r="AG123" s="777">
        <f t="shared" si="78"/>
        <v>0</v>
      </c>
      <c r="AH123" s="777">
        <f t="shared" si="79"/>
        <v>52206.12</v>
      </c>
      <c r="AI123" s="429"/>
      <c r="AJ123" s="774"/>
      <c r="AK123" s="772">
        <f t="shared" si="80"/>
        <v>0</v>
      </c>
      <c r="AL123" s="772">
        <f t="shared" si="81"/>
        <v>51239.340000000004</v>
      </c>
      <c r="AM123" s="775">
        <f t="shared" si="82"/>
        <v>-51239.340000000004</v>
      </c>
    </row>
    <row r="124" spans="1:39">
      <c r="A124" s="2" t="s">
        <v>95</v>
      </c>
      <c r="B124" s="3" t="s">
        <v>17</v>
      </c>
      <c r="C124" s="792">
        <v>6400</v>
      </c>
      <c r="D124" s="764"/>
      <c r="E124" s="798" t="s">
        <v>1057</v>
      </c>
      <c r="F124" s="794">
        <v>16934</v>
      </c>
      <c r="G124" s="308">
        <v>14607</v>
      </c>
      <c r="H124" s="309">
        <v>12646</v>
      </c>
      <c r="I124" s="309">
        <v>14986</v>
      </c>
      <c r="J124" s="310">
        <v>15534</v>
      </c>
      <c r="K124" s="310">
        <v>13473</v>
      </c>
      <c r="L124" s="636">
        <v>15026</v>
      </c>
      <c r="M124" s="642">
        <v>14094</v>
      </c>
      <c r="N124" s="642">
        <v>17837</v>
      </c>
      <c r="O124" s="307" t="s">
        <v>1366</v>
      </c>
      <c r="P124" s="294">
        <f t="shared" si="64"/>
        <v>8.0538899148695275</v>
      </c>
      <c r="Q124" s="294">
        <f t="shared" si="65"/>
        <v>7.0200199364442524</v>
      </c>
      <c r="R124" s="294">
        <f t="shared" si="66"/>
        <v>5.9236526315789471</v>
      </c>
      <c r="S124" s="294">
        <f t="shared" si="67"/>
        <v>6.8146863157894746</v>
      </c>
      <c r="T124" s="294">
        <f t="shared" si="68"/>
        <v>5.9683263157894739</v>
      </c>
      <c r="U124" s="294">
        <f t="shared" si="69"/>
        <v>4.1411747368421059</v>
      </c>
      <c r="V124" s="294">
        <f t="shared" si="70"/>
        <v>5.7415136842105268</v>
      </c>
      <c r="W124" s="294">
        <f t="shared" si="62"/>
        <v>4.3320505263157898</v>
      </c>
      <c r="X124" s="766">
        <f t="shared" si="99"/>
        <v>3.6612789473684213</v>
      </c>
      <c r="Y124" s="766"/>
      <c r="Z124" s="563">
        <f t="shared" si="71"/>
        <v>19135.419999999998</v>
      </c>
      <c r="AA124" s="563">
        <f t="shared" si="72"/>
        <v>16505.91</v>
      </c>
      <c r="AB124" s="563">
        <f t="shared" si="73"/>
        <v>15681.039999999999</v>
      </c>
      <c r="AC124" s="563">
        <f t="shared" si="74"/>
        <v>19032.22</v>
      </c>
      <c r="AD124" s="563">
        <f t="shared" si="75"/>
        <v>21902.94</v>
      </c>
      <c r="AE124" s="563">
        <f t="shared" si="76"/>
        <v>20344.23</v>
      </c>
      <c r="AF124" s="563">
        <f t="shared" si="77"/>
        <v>22839.52</v>
      </c>
      <c r="AG124" s="777">
        <f t="shared" si="78"/>
        <v>0</v>
      </c>
      <c r="AH124" s="777">
        <f t="shared" si="79"/>
        <v>28895.940000000002</v>
      </c>
      <c r="AI124" s="429"/>
      <c r="AJ124" s="774"/>
      <c r="AK124" s="772">
        <f t="shared" si="80"/>
        <v>26925.06</v>
      </c>
      <c r="AL124" s="772">
        <f t="shared" si="81"/>
        <v>28360.83</v>
      </c>
      <c r="AM124" s="775">
        <f t="shared" si="82"/>
        <v>-1435.7700000000004</v>
      </c>
    </row>
    <row r="125" spans="1:39">
      <c r="A125" s="2" t="s">
        <v>136</v>
      </c>
      <c r="B125" s="3" t="s">
        <v>137</v>
      </c>
      <c r="C125" s="792">
        <v>6430</v>
      </c>
      <c r="D125" s="764"/>
      <c r="E125" s="798" t="s">
        <v>1057</v>
      </c>
      <c r="F125" s="794">
        <v>337543</v>
      </c>
      <c r="G125" s="308">
        <v>314990</v>
      </c>
      <c r="H125" s="309">
        <v>298186</v>
      </c>
      <c r="I125" s="309">
        <v>301995</v>
      </c>
      <c r="J125" s="310">
        <v>318525</v>
      </c>
      <c r="K125" s="310">
        <v>360404</v>
      </c>
      <c r="L125" s="635">
        <v>401797</v>
      </c>
      <c r="M125" s="641">
        <v>349891</v>
      </c>
      <c r="N125" s="780">
        <v>267081</v>
      </c>
      <c r="O125" s="307" t="s">
        <v>1366</v>
      </c>
      <c r="P125" s="294">
        <f t="shared" ref="P125:P184" si="100">F125*$P$3/1000000</f>
        <v>160.53703575852163</v>
      </c>
      <c r="Q125" s="294">
        <f t="shared" ref="Q125:Q184" si="101">G125*$Q$3/1000000</f>
        <v>151.38194562747827</v>
      </c>
      <c r="R125" s="294">
        <f t="shared" ref="R125:R184" si="102">H125*$R$3/1000000</f>
        <v>139.67660000000001</v>
      </c>
      <c r="S125" s="294">
        <f t="shared" ref="S125:S184" si="103">I125*$S$3/1000000</f>
        <v>137.32825263157895</v>
      </c>
      <c r="T125" s="294">
        <f t="shared" ref="T125:T184" si="104">J125*$T$3/1000000</f>
        <v>122.38065789473684</v>
      </c>
      <c r="U125" s="294">
        <f t="shared" ref="U125:U184" si="105">K125*$U$3/1000000</f>
        <v>110.77680842105265</v>
      </c>
      <c r="V125" s="294">
        <f t="shared" ref="V125:V184" si="106">L125*$V$3/1000000</f>
        <v>153.52874842105263</v>
      </c>
      <c r="W125" s="294">
        <f t="shared" ref="W125:W185" si="107">M125*$W$3/1000000</f>
        <v>107.54544421052633</v>
      </c>
      <c r="X125" s="766">
        <f t="shared" si="99"/>
        <v>54.821889473684216</v>
      </c>
      <c r="Y125" s="766"/>
      <c r="Z125" s="563">
        <f t="shared" ref="Z125:Z184" si="108">$Z$3*F125</f>
        <v>381423.58999999997</v>
      </c>
      <c r="AA125" s="563">
        <f t="shared" ref="AA125:AA184" si="109">$AA$3*G125</f>
        <v>355938.69999999995</v>
      </c>
      <c r="AB125" s="563">
        <f t="shared" ref="AB125:AB184" si="110">$AB$3*H125</f>
        <v>369750.64</v>
      </c>
      <c r="AC125" s="563">
        <f t="shared" ref="AC125:AC184" si="111">$AC$3*I125</f>
        <v>383533.65</v>
      </c>
      <c r="AD125" s="563">
        <f t="shared" ref="AD125:AD184" si="112">$AD$3*J125</f>
        <v>449120.25</v>
      </c>
      <c r="AE125" s="563">
        <f t="shared" ref="AE125:AE184" si="113">$AE$3*K125</f>
        <v>544210.04</v>
      </c>
      <c r="AF125" s="563">
        <f t="shared" ref="AF125:AF184" si="114">$AF$3*L125</f>
        <v>610731.44000000006</v>
      </c>
      <c r="AG125" s="777">
        <f t="shared" si="78"/>
        <v>0</v>
      </c>
      <c r="AH125" s="777">
        <f t="shared" si="79"/>
        <v>432671.22000000003</v>
      </c>
      <c r="AI125" s="429"/>
      <c r="AJ125" s="774"/>
      <c r="AK125" s="772">
        <f t="shared" si="80"/>
        <v>536693.37</v>
      </c>
      <c r="AL125" s="772">
        <f t="shared" si="81"/>
        <v>424658.79000000004</v>
      </c>
      <c r="AM125" s="775">
        <f t="shared" si="82"/>
        <v>112034.57999999996</v>
      </c>
    </row>
    <row r="126" spans="1:39">
      <c r="A126" s="2" t="s">
        <v>234</v>
      </c>
      <c r="B126" s="3" t="s">
        <v>1</v>
      </c>
      <c r="C126" s="792">
        <v>6430</v>
      </c>
      <c r="D126" s="764"/>
      <c r="E126" s="798" t="s">
        <v>1057</v>
      </c>
      <c r="F126" s="794">
        <v>189783</v>
      </c>
      <c r="G126" s="308">
        <v>182555</v>
      </c>
      <c r="H126" s="309">
        <v>166266</v>
      </c>
      <c r="I126" s="309">
        <v>151151</v>
      </c>
      <c r="J126" s="310">
        <v>163483</v>
      </c>
      <c r="K126" s="310">
        <v>138196</v>
      </c>
      <c r="L126" s="635">
        <v>147431</v>
      </c>
      <c r="M126" s="641">
        <v>147631</v>
      </c>
      <c r="N126" s="780">
        <v>130881</v>
      </c>
      <c r="O126" s="307" t="s">
        <v>1366</v>
      </c>
      <c r="P126" s="294">
        <f t="shared" si="100"/>
        <v>90.261685940337998</v>
      </c>
      <c r="Q126" s="294">
        <f t="shared" si="101"/>
        <v>87.734629937535459</v>
      </c>
      <c r="R126" s="294">
        <f t="shared" si="102"/>
        <v>77.882494736842105</v>
      </c>
      <c r="S126" s="294">
        <f t="shared" si="103"/>
        <v>68.733928421052639</v>
      </c>
      <c r="T126" s="294">
        <f t="shared" si="104"/>
        <v>62.811889473684211</v>
      </c>
      <c r="U126" s="294">
        <f t="shared" si="105"/>
        <v>42.477086315789478</v>
      </c>
      <c r="V126" s="294">
        <f t="shared" si="106"/>
        <v>56.334161052631579</v>
      </c>
      <c r="W126" s="294">
        <f t="shared" si="107"/>
        <v>45.377107368421058</v>
      </c>
      <c r="X126" s="766">
        <f>N126*X$3/1000000</f>
        <v>26.865047368421056</v>
      </c>
      <c r="Y126" s="766"/>
      <c r="Z126" s="563">
        <f t="shared" si="108"/>
        <v>214454.78999999998</v>
      </c>
      <c r="AA126" s="563">
        <f t="shared" si="109"/>
        <v>206287.15</v>
      </c>
      <c r="AB126" s="563">
        <f t="shared" si="110"/>
        <v>206169.84</v>
      </c>
      <c r="AC126" s="563">
        <f t="shared" si="111"/>
        <v>191961.77</v>
      </c>
      <c r="AD126" s="563">
        <f t="shared" si="112"/>
        <v>230511.03</v>
      </c>
      <c r="AE126" s="563">
        <f t="shared" si="113"/>
        <v>208675.96</v>
      </c>
      <c r="AF126" s="563">
        <f t="shared" si="114"/>
        <v>224095.12</v>
      </c>
      <c r="AG126" s="777">
        <f t="shared" si="78"/>
        <v>0</v>
      </c>
      <c r="AH126" s="777">
        <f t="shared" si="79"/>
        <v>212027.22</v>
      </c>
      <c r="AI126" s="429"/>
      <c r="AJ126" s="774"/>
      <c r="AK126" s="772">
        <f t="shared" si="80"/>
        <v>301754.97000000003</v>
      </c>
      <c r="AL126" s="772">
        <f t="shared" si="81"/>
        <v>208100.79</v>
      </c>
      <c r="AM126" s="775">
        <f t="shared" si="82"/>
        <v>93654.180000000022</v>
      </c>
    </row>
    <row r="127" spans="1:39">
      <c r="A127" s="2" t="s">
        <v>243</v>
      </c>
      <c r="B127" s="3" t="s">
        <v>244</v>
      </c>
      <c r="C127" s="792">
        <v>6430</v>
      </c>
      <c r="D127" s="764"/>
      <c r="E127" s="798" t="s">
        <v>1057</v>
      </c>
      <c r="F127" s="794">
        <v>11779</v>
      </c>
      <c r="G127" s="308">
        <v>19292</v>
      </c>
      <c r="H127" s="309">
        <v>17548</v>
      </c>
      <c r="I127" s="309">
        <v>13255</v>
      </c>
      <c r="J127" s="310">
        <v>13236</v>
      </c>
      <c r="K127" s="310">
        <v>13050</v>
      </c>
      <c r="L127" s="636">
        <v>14273</v>
      </c>
      <c r="M127" s="642">
        <v>17197</v>
      </c>
      <c r="N127" s="642">
        <v>17888</v>
      </c>
      <c r="O127" s="307" t="s">
        <v>1366</v>
      </c>
      <c r="P127" s="294">
        <f t="shared" si="100"/>
        <v>5.6021477091796488</v>
      </c>
      <c r="Q127" s="294">
        <f t="shared" si="101"/>
        <v>9.2715974953024265</v>
      </c>
      <c r="R127" s="294">
        <f t="shared" si="102"/>
        <v>8.2198526315789469</v>
      </c>
      <c r="S127" s="294">
        <f t="shared" si="103"/>
        <v>6.0275368421052642</v>
      </c>
      <c r="T127" s="294">
        <f t="shared" si="104"/>
        <v>5.0854105263157896</v>
      </c>
      <c r="U127" s="294">
        <f t="shared" si="105"/>
        <v>4.0111578947368427</v>
      </c>
      <c r="V127" s="294">
        <f t="shared" si="106"/>
        <v>5.4537884210526322</v>
      </c>
      <c r="W127" s="294">
        <f t="shared" si="107"/>
        <v>5.2858147368421058</v>
      </c>
      <c r="X127" s="766">
        <f>N127*X$3/1000000</f>
        <v>3.6717473684210526</v>
      </c>
      <c r="Y127" s="766"/>
      <c r="Z127" s="563">
        <f t="shared" si="108"/>
        <v>13310.269999999999</v>
      </c>
      <c r="AA127" s="563">
        <f t="shared" si="109"/>
        <v>21799.96</v>
      </c>
      <c r="AB127" s="563">
        <f t="shared" si="110"/>
        <v>21759.52</v>
      </c>
      <c r="AC127" s="563">
        <f t="shared" si="111"/>
        <v>16833.849999999999</v>
      </c>
      <c r="AD127" s="563">
        <f t="shared" si="112"/>
        <v>18662.759999999998</v>
      </c>
      <c r="AE127" s="563">
        <f t="shared" si="113"/>
        <v>19705.5</v>
      </c>
      <c r="AF127" s="563">
        <f t="shared" si="114"/>
        <v>21694.959999999999</v>
      </c>
      <c r="AG127" s="777">
        <f t="shared" si="78"/>
        <v>0</v>
      </c>
      <c r="AH127" s="777">
        <f t="shared" si="79"/>
        <v>28978.560000000001</v>
      </c>
      <c r="AI127" s="429"/>
      <c r="AJ127" s="774"/>
      <c r="AK127" s="772">
        <f t="shared" si="80"/>
        <v>18728.61</v>
      </c>
      <c r="AL127" s="772">
        <f t="shared" si="81"/>
        <v>28441.920000000002</v>
      </c>
      <c r="AM127" s="775">
        <f t="shared" si="82"/>
        <v>-9713.3100000000013</v>
      </c>
    </row>
    <row r="128" spans="1:39">
      <c r="A128" s="2" t="s">
        <v>245</v>
      </c>
      <c r="B128" s="3" t="s">
        <v>246</v>
      </c>
      <c r="C128" s="792">
        <v>6430</v>
      </c>
      <c r="D128" s="764"/>
      <c r="E128" s="798" t="s">
        <v>1057</v>
      </c>
      <c r="F128" s="794">
        <v>7854</v>
      </c>
      <c r="G128" s="308">
        <v>9608</v>
      </c>
      <c r="H128" s="309">
        <v>7532</v>
      </c>
      <c r="I128" s="309">
        <v>10764</v>
      </c>
      <c r="J128" s="310">
        <v>8358</v>
      </c>
      <c r="K128" s="310">
        <v>10994</v>
      </c>
      <c r="L128" s="635">
        <v>11000</v>
      </c>
      <c r="M128" s="641">
        <v>2769</v>
      </c>
      <c r="N128" s="780">
        <v>2284</v>
      </c>
      <c r="O128" s="307" t="s">
        <v>1366</v>
      </c>
      <c r="P128" s="294">
        <f t="shared" si="100"/>
        <v>3.7353992790471997</v>
      </c>
      <c r="Q128" s="294">
        <f t="shared" si="101"/>
        <v>4.6175362188920639</v>
      </c>
      <c r="R128" s="294">
        <f t="shared" si="102"/>
        <v>3.5281473684210525</v>
      </c>
      <c r="S128" s="294">
        <f t="shared" si="103"/>
        <v>4.8947873684210528</v>
      </c>
      <c r="T128" s="294">
        <f t="shared" si="104"/>
        <v>3.2112315789473684</v>
      </c>
      <c r="U128" s="294">
        <f t="shared" si="105"/>
        <v>3.3792084210526321</v>
      </c>
      <c r="V128" s="294">
        <f t="shared" si="106"/>
        <v>4.203157894736842</v>
      </c>
      <c r="W128" s="294">
        <f t="shared" si="107"/>
        <v>0.85110315789473701</v>
      </c>
      <c r="X128" s="766">
        <f t="shared" ref="X128:X130" si="115">N128*X$3/1000000</f>
        <v>0.46882105263157897</v>
      </c>
      <c r="Y128" s="766"/>
      <c r="Z128" s="563">
        <f t="shared" si="108"/>
        <v>8875.0199999999986</v>
      </c>
      <c r="AA128" s="563">
        <f t="shared" si="109"/>
        <v>10857.039999999999</v>
      </c>
      <c r="AB128" s="563">
        <f t="shared" si="110"/>
        <v>9339.68</v>
      </c>
      <c r="AC128" s="563">
        <f t="shared" si="111"/>
        <v>13670.28</v>
      </c>
      <c r="AD128" s="563">
        <f t="shared" si="112"/>
        <v>11784.779999999999</v>
      </c>
      <c r="AE128" s="563">
        <f t="shared" si="113"/>
        <v>16600.939999999999</v>
      </c>
      <c r="AF128" s="563">
        <f t="shared" si="114"/>
        <v>16720</v>
      </c>
      <c r="AG128" s="777">
        <f t="shared" si="78"/>
        <v>0</v>
      </c>
      <c r="AH128" s="777">
        <f t="shared" si="79"/>
        <v>3700.0800000000004</v>
      </c>
      <c r="AI128" s="429"/>
      <c r="AJ128" s="774"/>
      <c r="AK128" s="772">
        <f t="shared" si="80"/>
        <v>12487.86</v>
      </c>
      <c r="AL128" s="772">
        <f t="shared" si="81"/>
        <v>3631.5600000000004</v>
      </c>
      <c r="AM128" s="775">
        <f t="shared" si="82"/>
        <v>8856.2999999999993</v>
      </c>
    </row>
    <row r="129" spans="1:39">
      <c r="A129" s="2" t="s">
        <v>2042</v>
      </c>
      <c r="B129" s="3" t="s">
        <v>188</v>
      </c>
      <c r="C129" s="792">
        <v>6430</v>
      </c>
      <c r="D129" s="764"/>
      <c r="E129" s="798" t="s">
        <v>1057</v>
      </c>
      <c r="F129" s="794">
        <v>7690</v>
      </c>
      <c r="G129" s="308">
        <v>8784</v>
      </c>
      <c r="H129" s="309">
        <v>9803</v>
      </c>
      <c r="I129" s="309">
        <v>12159</v>
      </c>
      <c r="J129" s="310">
        <v>9141</v>
      </c>
      <c r="K129" s="310">
        <v>7628</v>
      </c>
      <c r="L129" s="635">
        <v>8092</v>
      </c>
      <c r="M129" s="641">
        <v>6568</v>
      </c>
      <c r="N129" s="780">
        <v>3816</v>
      </c>
      <c r="O129" s="307" t="s">
        <v>1366</v>
      </c>
      <c r="P129" s="294">
        <f t="shared" si="100"/>
        <v>3.6574001089728756</v>
      </c>
      <c r="Q129" s="294">
        <f t="shared" si="101"/>
        <v>4.2215277005357921</v>
      </c>
      <c r="R129" s="294">
        <f t="shared" si="102"/>
        <v>4.591931578947368</v>
      </c>
      <c r="S129" s="294">
        <f t="shared" si="103"/>
        <v>5.5291452631578952</v>
      </c>
      <c r="T129" s="294">
        <f t="shared" si="104"/>
        <v>3.5120684210526316</v>
      </c>
      <c r="U129" s="294">
        <f t="shared" si="105"/>
        <v>2.3446063157894743</v>
      </c>
      <c r="V129" s="294">
        <f t="shared" si="106"/>
        <v>3.091995789473684</v>
      </c>
      <c r="W129" s="294">
        <f t="shared" si="107"/>
        <v>2.0187957894736845</v>
      </c>
      <c r="X129" s="766">
        <f t="shared" si="115"/>
        <v>0.78328421052631581</v>
      </c>
      <c r="Y129" s="766"/>
      <c r="Z129" s="563">
        <f t="shared" si="108"/>
        <v>8689.6999999999989</v>
      </c>
      <c r="AA129" s="563">
        <f t="shared" si="109"/>
        <v>9925.9199999999983</v>
      </c>
      <c r="AB129" s="563">
        <f t="shared" si="110"/>
        <v>12155.72</v>
      </c>
      <c r="AC129" s="563">
        <f t="shared" si="111"/>
        <v>15441.93</v>
      </c>
      <c r="AD129" s="563">
        <f t="shared" si="112"/>
        <v>12888.81</v>
      </c>
      <c r="AE129" s="563">
        <f t="shared" si="113"/>
        <v>11518.28</v>
      </c>
      <c r="AF129" s="563">
        <f t="shared" si="114"/>
        <v>12299.84</v>
      </c>
      <c r="AG129" s="777">
        <f t="shared" si="78"/>
        <v>0</v>
      </c>
      <c r="AH129" s="777">
        <f t="shared" si="79"/>
        <v>6181.92</v>
      </c>
      <c r="AI129" s="429"/>
      <c r="AJ129" s="774"/>
      <c r="AK129" s="772">
        <f t="shared" si="80"/>
        <v>12227.1</v>
      </c>
      <c r="AL129" s="772">
        <f t="shared" si="81"/>
        <v>6067.4400000000005</v>
      </c>
      <c r="AM129" s="775">
        <f t="shared" si="82"/>
        <v>6159.66</v>
      </c>
    </row>
    <row r="130" spans="1:39">
      <c r="A130" s="2" t="s">
        <v>258</v>
      </c>
      <c r="B130" s="3" t="s">
        <v>3</v>
      </c>
      <c r="C130" s="792">
        <v>6400</v>
      </c>
      <c r="D130" s="764"/>
      <c r="E130" s="798" t="s">
        <v>1057</v>
      </c>
      <c r="F130" s="794">
        <v>13992</v>
      </c>
      <c r="G130" s="308">
        <v>13311</v>
      </c>
      <c r="H130" s="309">
        <v>10897</v>
      </c>
      <c r="I130" s="309">
        <v>10236</v>
      </c>
      <c r="J130" s="310">
        <v>10781</v>
      </c>
      <c r="K130" s="310">
        <v>8928</v>
      </c>
      <c r="L130" s="636">
        <v>9129</v>
      </c>
      <c r="M130" s="642">
        <v>9174</v>
      </c>
      <c r="N130" s="642">
        <v>7287</v>
      </c>
      <c r="O130" s="307" t="s">
        <v>1366</v>
      </c>
      <c r="P130" s="294">
        <f t="shared" si="100"/>
        <v>6.654660900487448</v>
      </c>
      <c r="Q130" s="294">
        <f t="shared" si="101"/>
        <v>6.3971715871848733</v>
      </c>
      <c r="R130" s="294">
        <f t="shared" si="102"/>
        <v>5.1043842105263151</v>
      </c>
      <c r="S130" s="294">
        <f t="shared" si="103"/>
        <v>4.6546863157894744</v>
      </c>
      <c r="T130" s="294">
        <f t="shared" si="104"/>
        <v>4.1421736842105261</v>
      </c>
      <c r="U130" s="294">
        <f t="shared" si="105"/>
        <v>2.7441852631578953</v>
      </c>
      <c r="V130" s="294">
        <f t="shared" si="106"/>
        <v>3.488238947368421</v>
      </c>
      <c r="W130" s="294">
        <f t="shared" si="107"/>
        <v>2.8197978947368423</v>
      </c>
      <c r="X130" s="766">
        <f t="shared" si="115"/>
        <v>1.4957526315789473</v>
      </c>
      <c r="Y130" s="766"/>
      <c r="Z130" s="563">
        <f t="shared" si="108"/>
        <v>15810.96</v>
      </c>
      <c r="AA130" s="563">
        <f t="shared" si="109"/>
        <v>15041.429999999998</v>
      </c>
      <c r="AB130" s="563">
        <f t="shared" si="110"/>
        <v>13512.28</v>
      </c>
      <c r="AC130" s="563">
        <f t="shared" si="111"/>
        <v>12999.72</v>
      </c>
      <c r="AD130" s="563">
        <f t="shared" si="112"/>
        <v>15201.21</v>
      </c>
      <c r="AE130" s="563">
        <f t="shared" si="113"/>
        <v>13481.28</v>
      </c>
      <c r="AF130" s="563">
        <f t="shared" si="114"/>
        <v>13876.08</v>
      </c>
      <c r="AG130" s="777">
        <f t="shared" si="78"/>
        <v>0</v>
      </c>
      <c r="AH130" s="777">
        <f t="shared" si="79"/>
        <v>11804.94</v>
      </c>
      <c r="AI130" s="429"/>
      <c r="AJ130" s="774"/>
      <c r="AK130" s="772">
        <f t="shared" si="80"/>
        <v>22247.280000000002</v>
      </c>
      <c r="AL130" s="772">
        <f t="shared" si="81"/>
        <v>11586.33</v>
      </c>
      <c r="AM130" s="775">
        <f t="shared" si="82"/>
        <v>10660.950000000003</v>
      </c>
    </row>
    <row r="131" spans="1:39">
      <c r="A131" s="2" t="s">
        <v>250</v>
      </c>
      <c r="B131" s="3" t="s">
        <v>33</v>
      </c>
      <c r="C131" s="792">
        <v>6440</v>
      </c>
      <c r="D131" s="764"/>
      <c r="E131" s="798" t="s">
        <v>1057</v>
      </c>
      <c r="F131" s="794">
        <v>7446</v>
      </c>
      <c r="G131" s="308">
        <v>6929</v>
      </c>
      <c r="H131" s="309">
        <v>5423</v>
      </c>
      <c r="I131" s="309">
        <v>5892</v>
      </c>
      <c r="J131" s="310">
        <v>5276</v>
      </c>
      <c r="K131" s="310">
        <v>5405</v>
      </c>
      <c r="L131" s="636">
        <v>5722</v>
      </c>
      <c r="M131" s="642">
        <v>5341</v>
      </c>
      <c r="N131" s="642">
        <v>5222</v>
      </c>
      <c r="O131" s="307" t="s">
        <v>1366</v>
      </c>
      <c r="P131" s="294">
        <f t="shared" si="100"/>
        <v>3.54135256325254</v>
      </c>
      <c r="Q131" s="294">
        <f t="shared" si="101"/>
        <v>3.3300279413720975</v>
      </c>
      <c r="R131" s="294">
        <f t="shared" si="102"/>
        <v>2.5402473684210527</v>
      </c>
      <c r="S131" s="294">
        <f t="shared" si="103"/>
        <v>2.6793094736842109</v>
      </c>
      <c r="T131" s="294">
        <f t="shared" si="104"/>
        <v>2.0270947368421055</v>
      </c>
      <c r="U131" s="294">
        <f t="shared" si="105"/>
        <v>1.661326315789474</v>
      </c>
      <c r="V131" s="294">
        <f t="shared" si="106"/>
        <v>2.1864063157894735</v>
      </c>
      <c r="W131" s="294">
        <f t="shared" si="107"/>
        <v>1.6416547368421055</v>
      </c>
      <c r="X131" s="766">
        <f t="shared" ref="X131:X132" si="116">N131*X$3/1000000</f>
        <v>1.0718842105263158</v>
      </c>
      <c r="Y131" s="766"/>
      <c r="Z131" s="563">
        <f t="shared" si="108"/>
        <v>8413.98</v>
      </c>
      <c r="AA131" s="563">
        <f t="shared" si="109"/>
        <v>7829.7699999999995</v>
      </c>
      <c r="AB131" s="563">
        <f t="shared" si="110"/>
        <v>6724.5199999999995</v>
      </c>
      <c r="AC131" s="563">
        <f t="shared" si="111"/>
        <v>7482.84</v>
      </c>
      <c r="AD131" s="563">
        <f t="shared" si="112"/>
        <v>7439.16</v>
      </c>
      <c r="AE131" s="563">
        <f t="shared" si="113"/>
        <v>8161.55</v>
      </c>
      <c r="AF131" s="563">
        <f t="shared" si="114"/>
        <v>8697.44</v>
      </c>
      <c r="AG131" s="777">
        <f t="shared" si="78"/>
        <v>0</v>
      </c>
      <c r="AH131" s="777">
        <f t="shared" si="79"/>
        <v>8459.6400000000012</v>
      </c>
      <c r="AI131" s="429"/>
      <c r="AJ131" s="774"/>
      <c r="AK131" s="772">
        <f t="shared" si="80"/>
        <v>11839.140000000001</v>
      </c>
      <c r="AL131" s="772">
        <f t="shared" si="81"/>
        <v>8302.98</v>
      </c>
      <c r="AM131" s="775">
        <f t="shared" si="82"/>
        <v>3536.1600000000017</v>
      </c>
    </row>
    <row r="132" spans="1:39">
      <c r="A132" s="2" t="s">
        <v>1320</v>
      </c>
      <c r="B132" s="3" t="s">
        <v>20</v>
      </c>
      <c r="C132" s="792">
        <v>6300</v>
      </c>
      <c r="D132" s="764"/>
      <c r="E132" s="798" t="s">
        <v>1057</v>
      </c>
      <c r="F132" s="794">
        <v>7941</v>
      </c>
      <c r="G132" s="308">
        <v>8176</v>
      </c>
      <c r="H132" s="309">
        <v>5972</v>
      </c>
      <c r="I132" s="309">
        <v>5403</v>
      </c>
      <c r="J132" s="310">
        <v>19380</v>
      </c>
      <c r="K132" s="310">
        <v>20044</v>
      </c>
      <c r="L132" s="635">
        <v>16929</v>
      </c>
      <c r="M132" s="641">
        <v>18628</v>
      </c>
      <c r="N132" s="780">
        <v>12668</v>
      </c>
      <c r="O132" s="307" t="s">
        <v>1366</v>
      </c>
      <c r="P132" s="294">
        <f t="shared" si="100"/>
        <v>3.7767768875622374</v>
      </c>
      <c r="Q132" s="294">
        <f t="shared" si="101"/>
        <v>3.9293272403894171</v>
      </c>
      <c r="R132" s="294">
        <f t="shared" si="102"/>
        <v>2.7974105263157898</v>
      </c>
      <c r="S132" s="294">
        <f t="shared" si="103"/>
        <v>2.4569431578947372</v>
      </c>
      <c r="T132" s="294">
        <f t="shared" si="104"/>
        <v>7.4459999999999997</v>
      </c>
      <c r="U132" s="294">
        <f t="shared" si="105"/>
        <v>6.1608926315789487</v>
      </c>
      <c r="V132" s="294">
        <f t="shared" si="106"/>
        <v>6.4686599999999999</v>
      </c>
      <c r="W132" s="294">
        <f t="shared" si="107"/>
        <v>5.7256589473684212</v>
      </c>
      <c r="X132" s="766">
        <f t="shared" si="116"/>
        <v>2.6002736842105261</v>
      </c>
      <c r="Y132" s="766"/>
      <c r="Z132" s="563">
        <f t="shared" si="108"/>
        <v>8973.33</v>
      </c>
      <c r="AA132" s="563">
        <f t="shared" si="109"/>
        <v>9238.8799999999992</v>
      </c>
      <c r="AB132" s="563">
        <f t="shared" si="110"/>
        <v>7405.28</v>
      </c>
      <c r="AC132" s="563">
        <f t="shared" si="111"/>
        <v>6861.81</v>
      </c>
      <c r="AD132" s="563">
        <f t="shared" si="112"/>
        <v>27325.8</v>
      </c>
      <c r="AE132" s="563">
        <f t="shared" si="113"/>
        <v>30266.44</v>
      </c>
      <c r="AF132" s="563">
        <f t="shared" si="114"/>
        <v>25732.080000000002</v>
      </c>
      <c r="AG132" s="777">
        <f t="shared" si="78"/>
        <v>0</v>
      </c>
      <c r="AH132" s="777">
        <f t="shared" si="79"/>
        <v>20522.16</v>
      </c>
      <c r="AI132" s="429"/>
      <c r="AJ132" s="774"/>
      <c r="AK132" s="772">
        <f t="shared" si="80"/>
        <v>12626.19</v>
      </c>
      <c r="AL132" s="772">
        <f t="shared" si="81"/>
        <v>20142.120000000003</v>
      </c>
      <c r="AM132" s="775">
        <f t="shared" si="82"/>
        <v>-7515.9300000000021</v>
      </c>
    </row>
    <row r="133" spans="1:39">
      <c r="A133" s="2" t="s">
        <v>162</v>
      </c>
      <c r="B133" s="3" t="s">
        <v>1994</v>
      </c>
      <c r="C133" s="792">
        <v>6320</v>
      </c>
      <c r="D133" s="764"/>
      <c r="E133" s="798" t="s">
        <v>1057</v>
      </c>
      <c r="F133" s="794">
        <v>95221</v>
      </c>
      <c r="G133" s="308">
        <v>109791</v>
      </c>
      <c r="H133" s="309">
        <v>94046</v>
      </c>
      <c r="I133" s="309">
        <v>99835</v>
      </c>
      <c r="J133" s="310">
        <v>91837</v>
      </c>
      <c r="K133" s="310">
        <v>93604</v>
      </c>
      <c r="L133" s="635">
        <v>90300</v>
      </c>
      <c r="M133" s="641">
        <v>87200</v>
      </c>
      <c r="N133" s="780">
        <v>92880</v>
      </c>
      <c r="O133" s="307" t="s">
        <v>1366</v>
      </c>
      <c r="P133" s="294">
        <f t="shared" si="100"/>
        <v>45.287554717361012</v>
      </c>
      <c r="Q133" s="294">
        <f t="shared" si="101"/>
        <v>52.764770920938659</v>
      </c>
      <c r="R133" s="294">
        <f t="shared" si="102"/>
        <v>44.053126315789477</v>
      </c>
      <c r="S133" s="294">
        <f t="shared" si="103"/>
        <v>45.398652631578955</v>
      </c>
      <c r="T133" s="294">
        <f t="shared" si="104"/>
        <v>35.284742105263156</v>
      </c>
      <c r="U133" s="294">
        <f t="shared" si="105"/>
        <v>28.77091368421053</v>
      </c>
      <c r="V133" s="294">
        <f t="shared" si="106"/>
        <v>34.504105263157896</v>
      </c>
      <c r="W133" s="294">
        <f t="shared" si="107"/>
        <v>26.802526315789475</v>
      </c>
      <c r="X133" s="766">
        <f t="shared" ref="X133:X141" si="117">N133*X$3/1000000</f>
        <v>19.064842105263157</v>
      </c>
      <c r="Y133" s="766"/>
      <c r="Z133" s="563">
        <f t="shared" si="108"/>
        <v>107599.73</v>
      </c>
      <c r="AA133" s="563">
        <f t="shared" si="109"/>
        <v>124063.82999999999</v>
      </c>
      <c r="AB133" s="563">
        <f t="shared" si="110"/>
        <v>116617.04</v>
      </c>
      <c r="AC133" s="563">
        <f t="shared" si="111"/>
        <v>126790.45</v>
      </c>
      <c r="AD133" s="563">
        <f t="shared" si="112"/>
        <v>129490.17</v>
      </c>
      <c r="AE133" s="563">
        <f t="shared" si="113"/>
        <v>141342.04</v>
      </c>
      <c r="AF133" s="563">
        <f t="shared" si="114"/>
        <v>137256</v>
      </c>
      <c r="AG133" s="777">
        <f t="shared" ref="AG133:AG196" si="118">$AG$3*M133</f>
        <v>0</v>
      </c>
      <c r="AH133" s="777">
        <f t="shared" ref="AH133:AH196" si="119">$AH$3*N133</f>
        <v>150465.60000000001</v>
      </c>
      <c r="AI133" s="429"/>
      <c r="AJ133" s="774"/>
      <c r="AK133" s="772">
        <f t="shared" ref="AK133:AK196" si="120">$AK$3*F133</f>
        <v>151401.39000000001</v>
      </c>
      <c r="AL133" s="772">
        <f t="shared" ref="AL133:AL196" si="121">$AL$3*N133</f>
        <v>147679.20000000001</v>
      </c>
      <c r="AM133" s="775">
        <f t="shared" ref="AM133:AM196" si="122">AK133-AL133</f>
        <v>3722.1900000000023</v>
      </c>
    </row>
    <row r="134" spans="1:39">
      <c r="A134" s="8" t="s">
        <v>1321</v>
      </c>
      <c r="B134" s="3" t="s">
        <v>10</v>
      </c>
      <c r="C134" s="792">
        <v>6400</v>
      </c>
      <c r="D134" s="764"/>
      <c r="E134" s="798" t="s">
        <v>1057</v>
      </c>
      <c r="F134" s="794">
        <v>7058</v>
      </c>
      <c r="G134" s="308">
        <v>6965</v>
      </c>
      <c r="H134" s="309">
        <v>8204</v>
      </c>
      <c r="I134" s="309">
        <v>9049</v>
      </c>
      <c r="J134" s="310">
        <v>10051</v>
      </c>
      <c r="K134" s="310">
        <v>8095</v>
      </c>
      <c r="L134" s="635">
        <v>7692</v>
      </c>
      <c r="M134" s="641">
        <v>6678</v>
      </c>
      <c r="N134" s="780">
        <v>7271</v>
      </c>
      <c r="O134" s="307" t="s">
        <v>1366</v>
      </c>
      <c r="P134" s="294">
        <f t="shared" si="100"/>
        <v>3.3568179413693833</v>
      </c>
      <c r="Q134" s="294">
        <f t="shared" si="101"/>
        <v>3.3473292844070803</v>
      </c>
      <c r="R134" s="294">
        <f t="shared" si="102"/>
        <v>3.8429263157894735</v>
      </c>
      <c r="S134" s="294">
        <f t="shared" si="103"/>
        <v>4.1149136842105261</v>
      </c>
      <c r="T134" s="294">
        <f t="shared" si="104"/>
        <v>3.8616999999999999</v>
      </c>
      <c r="U134" s="294">
        <f t="shared" si="105"/>
        <v>2.4881473684210529</v>
      </c>
      <c r="V134" s="294">
        <f t="shared" si="106"/>
        <v>2.9391536842105261</v>
      </c>
      <c r="W134" s="294">
        <f t="shared" si="107"/>
        <v>2.0526063157894741</v>
      </c>
      <c r="X134" s="766">
        <f t="shared" si="117"/>
        <v>1.4924684210526318</v>
      </c>
      <c r="Y134" s="766"/>
      <c r="Z134" s="563">
        <f t="shared" si="108"/>
        <v>7975.5399999999991</v>
      </c>
      <c r="AA134" s="563">
        <f t="shared" si="109"/>
        <v>7870.4499999999989</v>
      </c>
      <c r="AB134" s="563">
        <f t="shared" si="110"/>
        <v>10172.959999999999</v>
      </c>
      <c r="AC134" s="563">
        <f t="shared" si="111"/>
        <v>11492.23</v>
      </c>
      <c r="AD134" s="563">
        <f t="shared" si="112"/>
        <v>14171.91</v>
      </c>
      <c r="AE134" s="563">
        <f t="shared" si="113"/>
        <v>12223.45</v>
      </c>
      <c r="AF134" s="563">
        <f t="shared" si="114"/>
        <v>11691.84</v>
      </c>
      <c r="AG134" s="777">
        <f t="shared" si="118"/>
        <v>0</v>
      </c>
      <c r="AH134" s="777">
        <f t="shared" si="119"/>
        <v>11779.02</v>
      </c>
      <c r="AI134" s="429"/>
      <c r="AJ134" s="774"/>
      <c r="AK134" s="772">
        <f t="shared" si="120"/>
        <v>11222.220000000001</v>
      </c>
      <c r="AL134" s="772">
        <f t="shared" si="121"/>
        <v>11560.890000000001</v>
      </c>
      <c r="AM134" s="775">
        <f t="shared" si="122"/>
        <v>-338.67000000000007</v>
      </c>
    </row>
    <row r="135" spans="1:39">
      <c r="A135" s="2" t="s">
        <v>210</v>
      </c>
      <c r="B135" s="3" t="s">
        <v>2036</v>
      </c>
      <c r="C135" s="792">
        <v>6400</v>
      </c>
      <c r="D135" s="764"/>
      <c r="E135" s="798" t="s">
        <v>1057</v>
      </c>
      <c r="F135" s="794">
        <v>2393</v>
      </c>
      <c r="G135" s="308">
        <v>3872</v>
      </c>
      <c r="H135" s="309">
        <v>4501</v>
      </c>
      <c r="I135" s="309">
        <v>10743</v>
      </c>
      <c r="J135" s="310">
        <v>2080</v>
      </c>
      <c r="K135" s="310">
        <v>1942</v>
      </c>
      <c r="L135" s="635">
        <v>2239</v>
      </c>
      <c r="M135" s="641">
        <v>2939</v>
      </c>
      <c r="N135" s="780">
        <v>2909</v>
      </c>
      <c r="O135" s="307" t="s">
        <v>1366</v>
      </c>
      <c r="P135" s="294">
        <f t="shared" si="100"/>
        <v>1.1381220365113254</v>
      </c>
      <c r="Q135" s="294">
        <f t="shared" si="101"/>
        <v>1.8608555619848119</v>
      </c>
      <c r="R135" s="294">
        <f t="shared" si="102"/>
        <v>2.108363157894737</v>
      </c>
      <c r="S135" s="294">
        <f t="shared" si="103"/>
        <v>4.885237894736842</v>
      </c>
      <c r="T135" s="294">
        <f t="shared" si="104"/>
        <v>0.79915789473684218</v>
      </c>
      <c r="U135" s="294">
        <f t="shared" si="105"/>
        <v>0.59690947368421055</v>
      </c>
      <c r="V135" s="294">
        <f t="shared" si="106"/>
        <v>0.85553368421052634</v>
      </c>
      <c r="W135" s="294">
        <f t="shared" si="107"/>
        <v>0.90335578947368422</v>
      </c>
      <c r="X135" s="766">
        <f t="shared" si="117"/>
        <v>0.59711052631578954</v>
      </c>
      <c r="Y135" s="766"/>
      <c r="Z135" s="563">
        <f t="shared" si="108"/>
        <v>2704.0899999999997</v>
      </c>
      <c r="AA135" s="563">
        <f t="shared" si="109"/>
        <v>4375.3599999999997</v>
      </c>
      <c r="AB135" s="563">
        <f t="shared" si="110"/>
        <v>5581.24</v>
      </c>
      <c r="AC135" s="563">
        <f t="shared" si="111"/>
        <v>13643.61</v>
      </c>
      <c r="AD135" s="563">
        <f t="shared" si="112"/>
        <v>2932.7999999999997</v>
      </c>
      <c r="AE135" s="563">
        <f t="shared" si="113"/>
        <v>2932.42</v>
      </c>
      <c r="AF135" s="563">
        <f t="shared" si="114"/>
        <v>3403.28</v>
      </c>
      <c r="AG135" s="777">
        <f t="shared" si="118"/>
        <v>0</v>
      </c>
      <c r="AH135" s="777">
        <f t="shared" si="119"/>
        <v>4712.58</v>
      </c>
      <c r="AI135" s="429"/>
      <c r="AJ135" s="774"/>
      <c r="AK135" s="772">
        <f t="shared" si="120"/>
        <v>3804.8700000000003</v>
      </c>
      <c r="AL135" s="772">
        <f t="shared" si="121"/>
        <v>4625.3100000000004</v>
      </c>
      <c r="AM135" s="775">
        <f t="shared" si="122"/>
        <v>-820.44</v>
      </c>
    </row>
    <row r="136" spans="1:39">
      <c r="A136" s="2" t="s">
        <v>1322</v>
      </c>
      <c r="B136" s="3" t="s">
        <v>11</v>
      </c>
      <c r="C136" s="792">
        <v>6400</v>
      </c>
      <c r="D136" s="764"/>
      <c r="E136" s="798" t="s">
        <v>1057</v>
      </c>
      <c r="F136" s="794">
        <v>5903</v>
      </c>
      <c r="G136" s="308">
        <v>5903</v>
      </c>
      <c r="H136" s="309">
        <v>5903</v>
      </c>
      <c r="I136" s="309">
        <v>5903</v>
      </c>
      <c r="J136" s="310">
        <v>4238</v>
      </c>
      <c r="K136" s="310">
        <v>4844</v>
      </c>
      <c r="L136" s="636">
        <v>6570</v>
      </c>
      <c r="M136" s="642">
        <v>6402</v>
      </c>
      <c r="N136" s="642">
        <v>6096</v>
      </c>
      <c r="O136" s="307" t="s">
        <v>1366</v>
      </c>
      <c r="P136" s="294">
        <f t="shared" si="100"/>
        <v>2.8074945179800888</v>
      </c>
      <c r="Q136" s="294">
        <f t="shared" si="101"/>
        <v>2.8369396648750893</v>
      </c>
      <c r="R136" s="294">
        <f t="shared" si="102"/>
        <v>2.7650894736842107</v>
      </c>
      <c r="S136" s="294">
        <f t="shared" si="103"/>
        <v>2.6843115789473684</v>
      </c>
      <c r="T136" s="294">
        <f t="shared" si="104"/>
        <v>1.6282842105263158</v>
      </c>
      <c r="U136" s="294">
        <f t="shared" si="105"/>
        <v>1.4888926315789477</v>
      </c>
      <c r="V136" s="294">
        <f t="shared" si="106"/>
        <v>2.5104315789473683</v>
      </c>
      <c r="W136" s="294">
        <f t="shared" si="107"/>
        <v>1.9677726315789477</v>
      </c>
      <c r="X136" s="766">
        <f t="shared" si="117"/>
        <v>1.2512842105263158</v>
      </c>
      <c r="Y136" s="766"/>
      <c r="Z136" s="563">
        <f t="shared" si="108"/>
        <v>6670.3899999999994</v>
      </c>
      <c r="AA136" s="563">
        <f t="shared" si="109"/>
        <v>6670.3899999999994</v>
      </c>
      <c r="AB136" s="563">
        <f t="shared" si="110"/>
        <v>7319.72</v>
      </c>
      <c r="AC136" s="563">
        <f t="shared" si="111"/>
        <v>7496.81</v>
      </c>
      <c r="AD136" s="563">
        <f t="shared" si="112"/>
        <v>5975.58</v>
      </c>
      <c r="AE136" s="563">
        <f t="shared" si="113"/>
        <v>7314.44</v>
      </c>
      <c r="AF136" s="563">
        <f t="shared" si="114"/>
        <v>9986.4</v>
      </c>
      <c r="AG136" s="777">
        <f t="shared" si="118"/>
        <v>0</v>
      </c>
      <c r="AH136" s="777">
        <f t="shared" si="119"/>
        <v>9875.52</v>
      </c>
      <c r="AI136" s="429"/>
      <c r="AJ136" s="774"/>
      <c r="AK136" s="772">
        <f t="shared" si="120"/>
        <v>9385.77</v>
      </c>
      <c r="AL136" s="772">
        <f t="shared" si="121"/>
        <v>9692.6400000000012</v>
      </c>
      <c r="AM136" s="775">
        <f t="shared" si="122"/>
        <v>-306.8700000000008</v>
      </c>
    </row>
    <row r="137" spans="1:39">
      <c r="A137" s="2" t="s">
        <v>1323</v>
      </c>
      <c r="B137" s="3" t="s">
        <v>1064</v>
      </c>
      <c r="C137" s="792">
        <v>6400</v>
      </c>
      <c r="D137" s="764"/>
      <c r="E137" s="798" t="s">
        <v>1057</v>
      </c>
      <c r="F137" s="794">
        <v>14000</v>
      </c>
      <c r="G137" s="308">
        <v>13766</v>
      </c>
      <c r="H137" s="309">
        <v>13728</v>
      </c>
      <c r="I137" s="309">
        <v>12952</v>
      </c>
      <c r="J137" s="310">
        <v>10855</v>
      </c>
      <c r="K137" s="310">
        <v>11312</v>
      </c>
      <c r="L137" s="636">
        <v>13130</v>
      </c>
      <c r="M137" s="642">
        <v>11833</v>
      </c>
      <c r="N137" s="642">
        <v>11898</v>
      </c>
      <c r="O137" s="307" t="s">
        <v>1366</v>
      </c>
      <c r="P137" s="294">
        <f t="shared" si="100"/>
        <v>6.6584657380520484</v>
      </c>
      <c r="Q137" s="294">
        <f t="shared" si="101"/>
        <v>6.6158413394325724</v>
      </c>
      <c r="R137" s="294">
        <f t="shared" si="102"/>
        <v>6.4304842105263154</v>
      </c>
      <c r="S137" s="294">
        <f t="shared" si="103"/>
        <v>5.8897515789473687</v>
      </c>
      <c r="T137" s="294">
        <f t="shared" si="104"/>
        <v>4.1706052631578947</v>
      </c>
      <c r="U137" s="294">
        <f t="shared" si="105"/>
        <v>3.4769515789473688</v>
      </c>
      <c r="V137" s="294">
        <f t="shared" si="106"/>
        <v>5.0170421052631582</v>
      </c>
      <c r="W137" s="294">
        <f t="shared" si="107"/>
        <v>3.6370905263157902</v>
      </c>
      <c r="X137" s="766">
        <f t="shared" si="117"/>
        <v>2.4422210526315791</v>
      </c>
      <c r="Y137" s="766"/>
      <c r="Z137" s="563">
        <f t="shared" si="108"/>
        <v>15819.999999999998</v>
      </c>
      <c r="AA137" s="563">
        <f t="shared" si="109"/>
        <v>15555.579999999998</v>
      </c>
      <c r="AB137" s="563">
        <f t="shared" si="110"/>
        <v>17022.72</v>
      </c>
      <c r="AC137" s="563">
        <f t="shared" si="111"/>
        <v>16449.04</v>
      </c>
      <c r="AD137" s="563">
        <f t="shared" si="112"/>
        <v>15305.55</v>
      </c>
      <c r="AE137" s="563">
        <f t="shared" si="113"/>
        <v>17081.12</v>
      </c>
      <c r="AF137" s="563">
        <f t="shared" si="114"/>
        <v>19957.599999999999</v>
      </c>
      <c r="AG137" s="777">
        <f t="shared" si="118"/>
        <v>0</v>
      </c>
      <c r="AH137" s="777">
        <f t="shared" si="119"/>
        <v>19274.760000000002</v>
      </c>
      <c r="AI137" s="429"/>
      <c r="AJ137" s="774"/>
      <c r="AK137" s="772">
        <f t="shared" si="120"/>
        <v>22260</v>
      </c>
      <c r="AL137" s="772">
        <f t="shared" si="121"/>
        <v>18917.82</v>
      </c>
      <c r="AM137" s="775">
        <f t="shared" si="122"/>
        <v>3342.1800000000003</v>
      </c>
    </row>
    <row r="138" spans="1:39">
      <c r="A138" s="2" t="s">
        <v>177</v>
      </c>
      <c r="B138" s="3" t="s">
        <v>36</v>
      </c>
      <c r="C138" s="792">
        <v>6430</v>
      </c>
      <c r="D138" s="764"/>
      <c r="E138" s="798" t="s">
        <v>1057</v>
      </c>
      <c r="F138" s="794">
        <v>36457</v>
      </c>
      <c r="G138" s="308">
        <v>29914</v>
      </c>
      <c r="H138" s="309">
        <v>26932</v>
      </c>
      <c r="I138" s="309">
        <v>31054</v>
      </c>
      <c r="J138" s="310">
        <v>26270</v>
      </c>
      <c r="K138" s="310">
        <v>22516</v>
      </c>
      <c r="L138" s="636">
        <v>22724</v>
      </c>
      <c r="M138" s="642">
        <v>19789</v>
      </c>
      <c r="N138" s="642">
        <v>20578</v>
      </c>
      <c r="O138" s="307" t="s">
        <v>1366</v>
      </c>
      <c r="P138" s="294">
        <f t="shared" si="100"/>
        <v>17.339120386583112</v>
      </c>
      <c r="Q138" s="294">
        <f t="shared" si="101"/>
        <v>14.376454876346504</v>
      </c>
      <c r="R138" s="294">
        <f t="shared" si="102"/>
        <v>12.615515789473685</v>
      </c>
      <c r="S138" s="294">
        <f t="shared" si="103"/>
        <v>14.121397894736843</v>
      </c>
      <c r="T138" s="294">
        <f t="shared" si="104"/>
        <v>10.09321052631579</v>
      </c>
      <c r="U138" s="294">
        <f t="shared" si="105"/>
        <v>6.9207073684210538</v>
      </c>
      <c r="V138" s="294">
        <f t="shared" si="106"/>
        <v>8.6829599999999996</v>
      </c>
      <c r="W138" s="294">
        <f t="shared" si="107"/>
        <v>6.082513684210527</v>
      </c>
      <c r="X138" s="766">
        <f t="shared" si="117"/>
        <v>4.2239052631578948</v>
      </c>
      <c r="Y138" s="766"/>
      <c r="Z138" s="563">
        <f t="shared" si="108"/>
        <v>41196.409999999996</v>
      </c>
      <c r="AA138" s="563">
        <f t="shared" si="109"/>
        <v>33802.82</v>
      </c>
      <c r="AB138" s="563">
        <f t="shared" si="110"/>
        <v>33395.68</v>
      </c>
      <c r="AC138" s="563">
        <f t="shared" si="111"/>
        <v>39438.58</v>
      </c>
      <c r="AD138" s="563">
        <f t="shared" si="112"/>
        <v>37040.699999999997</v>
      </c>
      <c r="AE138" s="563">
        <f t="shared" si="113"/>
        <v>33999.160000000003</v>
      </c>
      <c r="AF138" s="563">
        <f t="shared" si="114"/>
        <v>34540.480000000003</v>
      </c>
      <c r="AG138" s="777">
        <f t="shared" si="118"/>
        <v>0</v>
      </c>
      <c r="AH138" s="777">
        <f t="shared" si="119"/>
        <v>33336.36</v>
      </c>
      <c r="AI138" s="429"/>
      <c r="AJ138" s="774"/>
      <c r="AK138" s="772">
        <f t="shared" si="120"/>
        <v>57966.630000000005</v>
      </c>
      <c r="AL138" s="772">
        <f t="shared" si="121"/>
        <v>32719.02</v>
      </c>
      <c r="AM138" s="775">
        <f t="shared" si="122"/>
        <v>25247.610000000004</v>
      </c>
    </row>
    <row r="139" spans="1:39">
      <c r="A139" s="2" t="s">
        <v>1092</v>
      </c>
      <c r="B139" s="3" t="s">
        <v>124</v>
      </c>
      <c r="C139" s="792" t="s">
        <v>342</v>
      </c>
      <c r="D139" s="764"/>
      <c r="E139" s="798" t="s">
        <v>1057</v>
      </c>
      <c r="F139" s="794">
        <v>12210</v>
      </c>
      <c r="G139" s="308">
        <v>13179</v>
      </c>
      <c r="H139" s="309">
        <v>11344</v>
      </c>
      <c r="I139" s="309">
        <v>11292</v>
      </c>
      <c r="J139" s="310">
        <v>11229</v>
      </c>
      <c r="K139" s="310">
        <v>9441</v>
      </c>
      <c r="L139" s="636">
        <v>8582</v>
      </c>
      <c r="M139" s="642">
        <v>9120</v>
      </c>
      <c r="N139" s="642">
        <v>9368</v>
      </c>
      <c r="O139" s="307" t="s">
        <v>1366</v>
      </c>
      <c r="P139" s="294">
        <f t="shared" si="100"/>
        <v>5.807133332972537</v>
      </c>
      <c r="Q139" s="294">
        <f t="shared" si="101"/>
        <v>6.3337333293899372</v>
      </c>
      <c r="R139" s="294">
        <f t="shared" si="102"/>
        <v>5.3137684210526324</v>
      </c>
      <c r="S139" s="294">
        <f t="shared" si="103"/>
        <v>5.134888421052632</v>
      </c>
      <c r="T139" s="294">
        <f t="shared" si="104"/>
        <v>4.3143000000000002</v>
      </c>
      <c r="U139" s="294">
        <f t="shared" si="105"/>
        <v>2.9018652631578954</v>
      </c>
      <c r="V139" s="294">
        <f t="shared" si="106"/>
        <v>3.2792273684210524</v>
      </c>
      <c r="W139" s="294">
        <f t="shared" si="107"/>
        <v>2.8032000000000004</v>
      </c>
      <c r="X139" s="766">
        <f t="shared" si="117"/>
        <v>1.9229052631578949</v>
      </c>
      <c r="Y139" s="766"/>
      <c r="Z139" s="563">
        <f t="shared" si="108"/>
        <v>13797.3</v>
      </c>
      <c r="AA139" s="563">
        <f t="shared" si="109"/>
        <v>14892.269999999999</v>
      </c>
      <c r="AB139" s="563">
        <f t="shared" si="110"/>
        <v>14066.56</v>
      </c>
      <c r="AC139" s="563">
        <f t="shared" si="111"/>
        <v>14340.84</v>
      </c>
      <c r="AD139" s="563">
        <f t="shared" si="112"/>
        <v>15832.89</v>
      </c>
      <c r="AE139" s="563">
        <f t="shared" si="113"/>
        <v>14255.91</v>
      </c>
      <c r="AF139" s="563">
        <f t="shared" si="114"/>
        <v>13044.64</v>
      </c>
      <c r="AG139" s="777">
        <f t="shared" si="118"/>
        <v>0</v>
      </c>
      <c r="AH139" s="777">
        <f t="shared" si="119"/>
        <v>15176.160000000002</v>
      </c>
      <c r="AI139" s="429"/>
      <c r="AJ139" s="774"/>
      <c r="AK139" s="772">
        <f t="shared" si="120"/>
        <v>19413.900000000001</v>
      </c>
      <c r="AL139" s="772">
        <f t="shared" si="121"/>
        <v>14895.12</v>
      </c>
      <c r="AM139" s="775">
        <f t="shared" si="122"/>
        <v>4518.7800000000007</v>
      </c>
    </row>
    <row r="140" spans="1:39">
      <c r="A140" s="2" t="s">
        <v>1325</v>
      </c>
      <c r="B140" s="3" t="s">
        <v>313</v>
      </c>
      <c r="C140" s="792">
        <v>6400</v>
      </c>
      <c r="D140" s="764"/>
      <c r="E140" s="798" t="s">
        <v>1057</v>
      </c>
      <c r="F140" s="794">
        <v>73721</v>
      </c>
      <c r="G140" s="308">
        <v>67054</v>
      </c>
      <c r="H140" s="309">
        <v>93123</v>
      </c>
      <c r="I140" s="309">
        <v>90286</v>
      </c>
      <c r="J140" s="310">
        <v>86254.399999999994</v>
      </c>
      <c r="K140" s="310">
        <v>80344</v>
      </c>
      <c r="L140" s="635">
        <v>82896</v>
      </c>
      <c r="M140" s="641">
        <v>80642</v>
      </c>
      <c r="N140" s="780">
        <v>85515</v>
      </c>
      <c r="O140" s="307" t="s">
        <v>1366</v>
      </c>
      <c r="P140" s="294">
        <f t="shared" si="100"/>
        <v>35.062053762495367</v>
      </c>
      <c r="Q140" s="294">
        <f t="shared" si="101"/>
        <v>32.225673774103711</v>
      </c>
      <c r="R140" s="294">
        <f t="shared" si="102"/>
        <v>43.620773684210526</v>
      </c>
      <c r="S140" s="294">
        <f t="shared" si="103"/>
        <v>41.056370526315796</v>
      </c>
      <c r="T140" s="294">
        <f t="shared" si="104"/>
        <v>33.139848421052633</v>
      </c>
      <c r="U140" s="294">
        <f t="shared" si="105"/>
        <v>24.695208421052634</v>
      </c>
      <c r="V140" s="294">
        <f t="shared" si="106"/>
        <v>31.67499789473684</v>
      </c>
      <c r="W140" s="294">
        <f t="shared" si="107"/>
        <v>24.786804210526316</v>
      </c>
      <c r="X140" s="766">
        <f t="shared" si="117"/>
        <v>17.553078947368419</v>
      </c>
      <c r="Y140" s="766"/>
      <c r="Z140" s="563">
        <f t="shared" si="108"/>
        <v>83304.73</v>
      </c>
      <c r="AA140" s="563">
        <f t="shared" si="109"/>
        <v>75771.01999999999</v>
      </c>
      <c r="AB140" s="563">
        <f t="shared" si="110"/>
        <v>115472.52</v>
      </c>
      <c r="AC140" s="563">
        <f t="shared" si="111"/>
        <v>114663.22</v>
      </c>
      <c r="AD140" s="563">
        <f t="shared" si="112"/>
        <v>121618.70399999998</v>
      </c>
      <c r="AE140" s="563">
        <f t="shared" si="113"/>
        <v>121319.44</v>
      </c>
      <c r="AF140" s="563">
        <f t="shared" si="114"/>
        <v>126001.92</v>
      </c>
      <c r="AG140" s="777">
        <f t="shared" si="118"/>
        <v>0</v>
      </c>
      <c r="AH140" s="777">
        <f t="shared" si="119"/>
        <v>138534.30000000002</v>
      </c>
      <c r="AI140" s="429"/>
      <c r="AJ140" s="774"/>
      <c r="AK140" s="772">
        <f t="shared" si="120"/>
        <v>117216.39</v>
      </c>
      <c r="AL140" s="772">
        <f t="shared" si="121"/>
        <v>135968.85</v>
      </c>
      <c r="AM140" s="775">
        <f t="shared" si="122"/>
        <v>-18752.460000000006</v>
      </c>
    </row>
    <row r="141" spans="1:39">
      <c r="A141" s="2" t="s">
        <v>96</v>
      </c>
      <c r="B141" s="3" t="s">
        <v>256</v>
      </c>
      <c r="C141" s="792">
        <v>6400</v>
      </c>
      <c r="D141" s="764"/>
      <c r="E141" s="798" t="s">
        <v>1057</v>
      </c>
      <c r="F141" s="794">
        <v>29868</v>
      </c>
      <c r="G141" s="308">
        <v>28708</v>
      </c>
      <c r="H141" s="309">
        <v>17597</v>
      </c>
      <c r="I141" s="309">
        <v>19748</v>
      </c>
      <c r="J141" s="310">
        <v>18320</v>
      </c>
      <c r="K141" s="310">
        <v>21388</v>
      </c>
      <c r="L141" s="636">
        <v>24282</v>
      </c>
      <c r="M141" s="642">
        <v>26624</v>
      </c>
      <c r="N141" s="642">
        <v>23482</v>
      </c>
      <c r="O141" s="307" t="s">
        <v>1366</v>
      </c>
      <c r="P141" s="294">
        <f t="shared" si="100"/>
        <v>14.205361047438473</v>
      </c>
      <c r="Q141" s="294">
        <f t="shared" si="101"/>
        <v>13.79685988467458</v>
      </c>
      <c r="R141" s="294">
        <f t="shared" si="102"/>
        <v>8.2428052631578943</v>
      </c>
      <c r="S141" s="294">
        <f t="shared" si="103"/>
        <v>8.9801431578947373</v>
      </c>
      <c r="T141" s="294">
        <f t="shared" si="104"/>
        <v>7.038736842105263</v>
      </c>
      <c r="U141" s="294">
        <f t="shared" si="105"/>
        <v>6.5739957894736856</v>
      </c>
      <c r="V141" s="294">
        <f t="shared" si="106"/>
        <v>9.2782800000000005</v>
      </c>
      <c r="W141" s="294">
        <f t="shared" si="107"/>
        <v>8.1833768421052646</v>
      </c>
      <c r="X141" s="766">
        <f t="shared" si="117"/>
        <v>4.8199894736842106</v>
      </c>
      <c r="Y141" s="766"/>
      <c r="Z141" s="563">
        <f t="shared" si="108"/>
        <v>33750.839999999997</v>
      </c>
      <c r="AA141" s="563">
        <f t="shared" si="109"/>
        <v>32440.039999999997</v>
      </c>
      <c r="AB141" s="563">
        <f t="shared" si="110"/>
        <v>21820.28</v>
      </c>
      <c r="AC141" s="563">
        <f t="shared" si="111"/>
        <v>25079.96</v>
      </c>
      <c r="AD141" s="563">
        <f t="shared" si="112"/>
        <v>25831.199999999997</v>
      </c>
      <c r="AE141" s="563">
        <f t="shared" si="113"/>
        <v>32295.88</v>
      </c>
      <c r="AF141" s="563">
        <f t="shared" si="114"/>
        <v>36908.639999999999</v>
      </c>
      <c r="AG141" s="777">
        <f t="shared" si="118"/>
        <v>0</v>
      </c>
      <c r="AH141" s="777">
        <f t="shared" si="119"/>
        <v>38040.840000000004</v>
      </c>
      <c r="AI141" s="429"/>
      <c r="AJ141" s="774"/>
      <c r="AK141" s="772">
        <f t="shared" si="120"/>
        <v>47490.12</v>
      </c>
      <c r="AL141" s="772">
        <f t="shared" si="121"/>
        <v>37336.380000000005</v>
      </c>
      <c r="AM141" s="775">
        <f t="shared" si="122"/>
        <v>10153.739999999998</v>
      </c>
    </row>
    <row r="142" spans="1:39">
      <c r="A142" s="2" t="s">
        <v>111</v>
      </c>
      <c r="B142" s="3" t="s">
        <v>27</v>
      </c>
      <c r="C142" s="792">
        <v>6400</v>
      </c>
      <c r="D142" s="764"/>
      <c r="E142" s="798" t="s">
        <v>1057</v>
      </c>
      <c r="F142" s="794">
        <v>13687</v>
      </c>
      <c r="G142" s="308">
        <v>11401</v>
      </c>
      <c r="H142" s="309">
        <v>11013</v>
      </c>
      <c r="I142" s="309">
        <v>11479</v>
      </c>
      <c r="J142" s="310">
        <v>10825</v>
      </c>
      <c r="K142" s="310">
        <v>11380</v>
      </c>
      <c r="L142" s="636">
        <v>12167</v>
      </c>
      <c r="M142" s="642">
        <v>13128</v>
      </c>
      <c r="N142" s="642">
        <v>16517</v>
      </c>
      <c r="O142" s="307" t="s">
        <v>1366</v>
      </c>
      <c r="P142" s="294">
        <f t="shared" si="100"/>
        <v>6.5096014683370287</v>
      </c>
      <c r="Q142" s="294">
        <f t="shared" si="101"/>
        <v>5.4792392206066225</v>
      </c>
      <c r="R142" s="294">
        <f t="shared" si="102"/>
        <v>5.158721052631579</v>
      </c>
      <c r="S142" s="294">
        <f t="shared" si="103"/>
        <v>5.2199242105263162</v>
      </c>
      <c r="T142" s="294">
        <f t="shared" si="104"/>
        <v>4.1590789473684211</v>
      </c>
      <c r="U142" s="294">
        <f t="shared" si="105"/>
        <v>3.4978526315789478</v>
      </c>
      <c r="V142" s="294">
        <f t="shared" si="106"/>
        <v>4.6490747368421053</v>
      </c>
      <c r="W142" s="294">
        <f t="shared" si="107"/>
        <v>4.0351326315789482</v>
      </c>
      <c r="X142" s="766">
        <f t="shared" ref="X142:X148" si="123">N142*X$3/1000000</f>
        <v>3.3903315789473685</v>
      </c>
      <c r="Y142" s="766"/>
      <c r="Z142" s="563">
        <f t="shared" si="108"/>
        <v>15466.309999999998</v>
      </c>
      <c r="AA142" s="563">
        <f t="shared" si="109"/>
        <v>12883.13</v>
      </c>
      <c r="AB142" s="563">
        <f t="shared" si="110"/>
        <v>13656.12</v>
      </c>
      <c r="AC142" s="563">
        <f t="shared" si="111"/>
        <v>14578.33</v>
      </c>
      <c r="AD142" s="563">
        <f t="shared" si="112"/>
        <v>15263.25</v>
      </c>
      <c r="AE142" s="563">
        <f t="shared" si="113"/>
        <v>17183.8</v>
      </c>
      <c r="AF142" s="563">
        <f t="shared" si="114"/>
        <v>18493.84</v>
      </c>
      <c r="AG142" s="777">
        <f t="shared" si="118"/>
        <v>0</v>
      </c>
      <c r="AH142" s="777">
        <f t="shared" si="119"/>
        <v>26757.54</v>
      </c>
      <c r="AI142" s="429"/>
      <c r="AJ142" s="774"/>
      <c r="AK142" s="772">
        <f t="shared" si="120"/>
        <v>21762.33</v>
      </c>
      <c r="AL142" s="772">
        <f t="shared" si="121"/>
        <v>26262.030000000002</v>
      </c>
      <c r="AM142" s="775">
        <f t="shared" si="122"/>
        <v>-4499.7000000000007</v>
      </c>
    </row>
    <row r="143" spans="1:39">
      <c r="A143" s="2" t="s">
        <v>1326</v>
      </c>
      <c r="B143" s="3" t="s">
        <v>213</v>
      </c>
      <c r="C143" s="792">
        <v>6430</v>
      </c>
      <c r="D143" s="764"/>
      <c r="E143" s="798" t="s">
        <v>1057</v>
      </c>
      <c r="F143" s="794">
        <v>28375</v>
      </c>
      <c r="G143" s="308">
        <v>34874</v>
      </c>
      <c r="H143" s="309">
        <v>32397</v>
      </c>
      <c r="I143" s="309">
        <v>37791</v>
      </c>
      <c r="J143" s="310">
        <v>32357</v>
      </c>
      <c r="K143" s="310">
        <v>34630</v>
      </c>
      <c r="L143" s="635">
        <v>33996</v>
      </c>
      <c r="M143" s="641">
        <v>28070</v>
      </c>
      <c r="N143" s="780">
        <v>27099</v>
      </c>
      <c r="O143" s="307" t="s">
        <v>1366</v>
      </c>
      <c r="P143" s="294">
        <f t="shared" si="100"/>
        <v>13.495283236944777</v>
      </c>
      <c r="Q143" s="294">
        <f t="shared" si="101"/>
        <v>16.760195472277459</v>
      </c>
      <c r="R143" s="294">
        <f t="shared" si="102"/>
        <v>15.175436842105263</v>
      </c>
      <c r="S143" s="294">
        <f t="shared" si="103"/>
        <v>17.18496</v>
      </c>
      <c r="T143" s="294">
        <f t="shared" si="104"/>
        <v>12.431900000000001</v>
      </c>
      <c r="U143" s="294">
        <f t="shared" si="105"/>
        <v>10.644168421052633</v>
      </c>
      <c r="V143" s="294">
        <f t="shared" si="106"/>
        <v>12.990050526315789</v>
      </c>
      <c r="W143" s="294">
        <f t="shared" si="107"/>
        <v>8.6278315789473687</v>
      </c>
      <c r="X143" s="766">
        <f t="shared" si="123"/>
        <v>5.562426315789474</v>
      </c>
      <c r="Y143" s="766"/>
      <c r="Z143" s="563">
        <f t="shared" si="108"/>
        <v>32063.749999999996</v>
      </c>
      <c r="AA143" s="563">
        <f t="shared" si="109"/>
        <v>39407.619999999995</v>
      </c>
      <c r="AB143" s="563">
        <f t="shared" si="110"/>
        <v>40172.28</v>
      </c>
      <c r="AC143" s="563">
        <f t="shared" si="111"/>
        <v>47994.57</v>
      </c>
      <c r="AD143" s="563">
        <f t="shared" si="112"/>
        <v>45623.369999999995</v>
      </c>
      <c r="AE143" s="563">
        <f t="shared" si="113"/>
        <v>52291.3</v>
      </c>
      <c r="AF143" s="563">
        <f t="shared" si="114"/>
        <v>51673.919999999998</v>
      </c>
      <c r="AG143" s="777">
        <f t="shared" si="118"/>
        <v>0</v>
      </c>
      <c r="AH143" s="777">
        <f t="shared" si="119"/>
        <v>43900.380000000005</v>
      </c>
      <c r="AI143" s="429"/>
      <c r="AJ143" s="774"/>
      <c r="AK143" s="772">
        <f t="shared" si="120"/>
        <v>45116.25</v>
      </c>
      <c r="AL143" s="772">
        <f t="shared" si="121"/>
        <v>43087.41</v>
      </c>
      <c r="AM143" s="775">
        <f t="shared" si="122"/>
        <v>2028.8399999999965</v>
      </c>
    </row>
    <row r="144" spans="1:39">
      <c r="A144" s="2" t="s">
        <v>1058</v>
      </c>
      <c r="B144" s="3" t="s">
        <v>237</v>
      </c>
      <c r="C144" s="792">
        <v>6430</v>
      </c>
      <c r="D144" s="764"/>
      <c r="E144" s="798" t="s">
        <v>1057</v>
      </c>
      <c r="F144" s="794">
        <v>210181</v>
      </c>
      <c r="G144" s="308">
        <v>200271</v>
      </c>
      <c r="H144" s="309">
        <v>183674</v>
      </c>
      <c r="I144" s="309">
        <v>184828</v>
      </c>
      <c r="J144" s="310">
        <v>177376.8</v>
      </c>
      <c r="K144" s="310">
        <v>179165</v>
      </c>
      <c r="L144" s="635">
        <v>182029</v>
      </c>
      <c r="M144" s="641">
        <v>175354</v>
      </c>
      <c r="N144" s="780">
        <v>170322</v>
      </c>
      <c r="O144" s="307" t="s">
        <v>1366</v>
      </c>
      <c r="P144" s="294">
        <f t="shared" si="100"/>
        <v>99.963070520679835</v>
      </c>
      <c r="Q144" s="294">
        <f t="shared" si="101"/>
        <v>96.248813082195312</v>
      </c>
      <c r="R144" s="294">
        <f t="shared" si="102"/>
        <v>86.036768421052628</v>
      </c>
      <c r="S144" s="294">
        <f t="shared" si="103"/>
        <v>84.04810105263158</v>
      </c>
      <c r="T144" s="294">
        <f t="shared" si="104"/>
        <v>68.150033684210527</v>
      </c>
      <c r="U144" s="294">
        <f t="shared" si="105"/>
        <v>55.069663157894745</v>
      </c>
      <c r="V144" s="294">
        <f t="shared" si="106"/>
        <v>69.554238947368432</v>
      </c>
      <c r="W144" s="294">
        <f t="shared" si="107"/>
        <v>53.898282105263164</v>
      </c>
      <c r="X144" s="766">
        <f t="shared" si="123"/>
        <v>34.960831578947371</v>
      </c>
      <c r="Y144" s="766"/>
      <c r="Z144" s="563">
        <f t="shared" si="108"/>
        <v>237504.52999999997</v>
      </c>
      <c r="AA144" s="563">
        <f t="shared" si="109"/>
        <v>226306.22999999998</v>
      </c>
      <c r="AB144" s="563">
        <f t="shared" si="110"/>
        <v>227755.76</v>
      </c>
      <c r="AC144" s="563">
        <f t="shared" si="111"/>
        <v>234731.56</v>
      </c>
      <c r="AD144" s="563">
        <f t="shared" si="112"/>
        <v>250101.28799999997</v>
      </c>
      <c r="AE144" s="563">
        <f t="shared" si="113"/>
        <v>270539.15000000002</v>
      </c>
      <c r="AF144" s="563">
        <f t="shared" si="114"/>
        <v>276684.08</v>
      </c>
      <c r="AG144" s="777">
        <f t="shared" si="118"/>
        <v>0</v>
      </c>
      <c r="AH144" s="777">
        <f t="shared" si="119"/>
        <v>275921.64</v>
      </c>
      <c r="AI144" s="429"/>
      <c r="AJ144" s="774"/>
      <c r="AK144" s="772">
        <f t="shared" si="120"/>
        <v>334187.79000000004</v>
      </c>
      <c r="AL144" s="772">
        <f t="shared" si="121"/>
        <v>270811.98000000004</v>
      </c>
      <c r="AM144" s="775">
        <f t="shared" si="122"/>
        <v>63375.81</v>
      </c>
    </row>
    <row r="145" spans="1:39">
      <c r="A145" s="2" t="s">
        <v>1060</v>
      </c>
      <c r="B145" s="3" t="s">
        <v>237</v>
      </c>
      <c r="C145" s="792">
        <v>6430</v>
      </c>
      <c r="D145" s="764"/>
      <c r="E145" s="798" t="s">
        <v>1057</v>
      </c>
      <c r="F145" s="794">
        <v>8675</v>
      </c>
      <c r="G145" s="308">
        <v>7938</v>
      </c>
      <c r="H145" s="309">
        <v>7794</v>
      </c>
      <c r="I145" s="309">
        <v>5927</v>
      </c>
      <c r="J145" s="310">
        <v>7796</v>
      </c>
      <c r="K145" s="310">
        <v>5949</v>
      </c>
      <c r="L145" s="636">
        <v>5414</v>
      </c>
      <c r="M145" s="642">
        <v>5883</v>
      </c>
      <c r="N145" s="642">
        <v>5426</v>
      </c>
      <c r="O145" s="307" t="s">
        <v>1366</v>
      </c>
      <c r="P145" s="294">
        <f t="shared" si="100"/>
        <v>4.1258707341143941</v>
      </c>
      <c r="Q145" s="294">
        <f t="shared" si="101"/>
        <v>3.8149461392136974</v>
      </c>
      <c r="R145" s="294">
        <f t="shared" si="102"/>
        <v>3.6508736842105263</v>
      </c>
      <c r="S145" s="294">
        <f t="shared" si="103"/>
        <v>2.6952252631578948</v>
      </c>
      <c r="T145" s="294">
        <f t="shared" si="104"/>
        <v>2.9953052631578947</v>
      </c>
      <c r="U145" s="294">
        <f t="shared" si="105"/>
        <v>1.8285347368421054</v>
      </c>
      <c r="V145" s="294">
        <f t="shared" si="106"/>
        <v>2.0687178947368419</v>
      </c>
      <c r="W145" s="294">
        <f t="shared" si="107"/>
        <v>1.8082484210526319</v>
      </c>
      <c r="X145" s="766">
        <f t="shared" si="123"/>
        <v>1.1137578947368423</v>
      </c>
      <c r="Y145" s="766"/>
      <c r="Z145" s="563">
        <f t="shared" si="108"/>
        <v>9802.7499999999982</v>
      </c>
      <c r="AA145" s="563">
        <f t="shared" si="109"/>
        <v>8969.9399999999987</v>
      </c>
      <c r="AB145" s="563">
        <f t="shared" si="110"/>
        <v>9664.56</v>
      </c>
      <c r="AC145" s="563">
        <f t="shared" si="111"/>
        <v>7527.29</v>
      </c>
      <c r="AD145" s="563">
        <f t="shared" si="112"/>
        <v>10992.359999999999</v>
      </c>
      <c r="AE145" s="563">
        <f t="shared" si="113"/>
        <v>8982.99</v>
      </c>
      <c r="AF145" s="563">
        <f t="shared" si="114"/>
        <v>8229.2800000000007</v>
      </c>
      <c r="AG145" s="777">
        <f t="shared" si="118"/>
        <v>0</v>
      </c>
      <c r="AH145" s="777">
        <f t="shared" si="119"/>
        <v>8790.1200000000008</v>
      </c>
      <c r="AI145" s="429"/>
      <c r="AJ145" s="774"/>
      <c r="AK145" s="772">
        <f t="shared" si="120"/>
        <v>13793.25</v>
      </c>
      <c r="AL145" s="772">
        <f t="shared" si="121"/>
        <v>8627.34</v>
      </c>
      <c r="AM145" s="775">
        <f t="shared" si="122"/>
        <v>5165.91</v>
      </c>
    </row>
    <row r="146" spans="1:39">
      <c r="A146" s="2" t="s">
        <v>1059</v>
      </c>
      <c r="B146" s="3" t="s">
        <v>237</v>
      </c>
      <c r="C146" s="792">
        <v>6430</v>
      </c>
      <c r="D146" s="764"/>
      <c r="E146" s="798" t="s">
        <v>1057</v>
      </c>
      <c r="F146" s="794">
        <v>6254</v>
      </c>
      <c r="G146" s="308">
        <v>4832</v>
      </c>
      <c r="H146" s="309">
        <v>6427</v>
      </c>
      <c r="I146" s="309">
        <v>5584</v>
      </c>
      <c r="J146" s="310">
        <v>5638</v>
      </c>
      <c r="K146" s="310">
        <v>6363</v>
      </c>
      <c r="L146" s="636">
        <v>6411</v>
      </c>
      <c r="M146" s="642">
        <v>7507</v>
      </c>
      <c r="N146" s="642">
        <v>7684</v>
      </c>
      <c r="O146" s="307" t="s">
        <v>1366</v>
      </c>
      <c r="P146" s="294">
        <f t="shared" si="100"/>
        <v>2.974431766126965</v>
      </c>
      <c r="Q146" s="294">
        <f t="shared" si="101"/>
        <v>2.322224709584352</v>
      </c>
      <c r="R146" s="294">
        <f t="shared" si="102"/>
        <v>3.0105421052631578</v>
      </c>
      <c r="S146" s="294">
        <f t="shared" si="103"/>
        <v>2.5392505263157896</v>
      </c>
      <c r="T146" s="294">
        <f t="shared" si="104"/>
        <v>2.166178947368421</v>
      </c>
      <c r="U146" s="294">
        <f t="shared" si="105"/>
        <v>1.9557852631578951</v>
      </c>
      <c r="V146" s="294">
        <f t="shared" si="106"/>
        <v>2.4496768421052635</v>
      </c>
      <c r="W146" s="294">
        <f t="shared" si="107"/>
        <v>2.3074147368421056</v>
      </c>
      <c r="X146" s="766">
        <f t="shared" si="123"/>
        <v>1.577242105263158</v>
      </c>
      <c r="Y146" s="766"/>
      <c r="Z146" s="563">
        <f t="shared" si="108"/>
        <v>7067.0199999999995</v>
      </c>
      <c r="AA146" s="563">
        <f t="shared" si="109"/>
        <v>5460.16</v>
      </c>
      <c r="AB146" s="563">
        <f t="shared" si="110"/>
        <v>7969.48</v>
      </c>
      <c r="AC146" s="563">
        <f t="shared" si="111"/>
        <v>7091.68</v>
      </c>
      <c r="AD146" s="563">
        <f t="shared" si="112"/>
        <v>7949.58</v>
      </c>
      <c r="AE146" s="563">
        <f t="shared" si="113"/>
        <v>9608.1299999999992</v>
      </c>
      <c r="AF146" s="563">
        <f t="shared" si="114"/>
        <v>9744.7199999999993</v>
      </c>
      <c r="AG146" s="777">
        <f t="shared" si="118"/>
        <v>0</v>
      </c>
      <c r="AH146" s="777">
        <f t="shared" si="119"/>
        <v>12448.08</v>
      </c>
      <c r="AI146" s="429"/>
      <c r="AJ146" s="774"/>
      <c r="AK146" s="772">
        <f t="shared" si="120"/>
        <v>9943.86</v>
      </c>
      <c r="AL146" s="772">
        <f t="shared" si="121"/>
        <v>12217.560000000001</v>
      </c>
      <c r="AM146" s="775">
        <f t="shared" si="122"/>
        <v>-2273.7000000000007</v>
      </c>
    </row>
    <row r="147" spans="1:39" s="668" customFormat="1">
      <c r="A147" s="662" t="s">
        <v>307</v>
      </c>
      <c r="B147" s="663" t="s">
        <v>47</v>
      </c>
      <c r="C147" s="793">
        <v>6430</v>
      </c>
      <c r="D147" s="721"/>
      <c r="E147" s="801" t="s">
        <v>1057</v>
      </c>
      <c r="F147" s="795">
        <v>5209</v>
      </c>
      <c r="G147" s="665">
        <v>1603</v>
      </c>
      <c r="H147" s="666">
        <v>3328</v>
      </c>
      <c r="I147" s="666">
        <v>3306</v>
      </c>
      <c r="J147" s="310">
        <v>2869</v>
      </c>
      <c r="K147" s="310">
        <v>2911</v>
      </c>
      <c r="L147" s="636">
        <v>3186</v>
      </c>
      <c r="M147" s="642">
        <v>3527</v>
      </c>
      <c r="N147" s="642">
        <v>6105</v>
      </c>
      <c r="O147" s="667" t="s">
        <v>1366</v>
      </c>
      <c r="P147" s="766">
        <f t="shared" si="100"/>
        <v>2.4774248592509376</v>
      </c>
      <c r="Q147" s="766">
        <f t="shared" si="101"/>
        <v>0.77039035791881549</v>
      </c>
      <c r="R147" s="766">
        <f t="shared" si="102"/>
        <v>1.5589052631578948</v>
      </c>
      <c r="S147" s="766">
        <f t="shared" si="103"/>
        <v>1.50336</v>
      </c>
      <c r="T147" s="766">
        <f t="shared" si="104"/>
        <v>1.1023000000000001</v>
      </c>
      <c r="U147" s="766">
        <f t="shared" si="105"/>
        <v>0.89474947368421065</v>
      </c>
      <c r="V147" s="766">
        <f t="shared" si="106"/>
        <v>1.2173873684210526</v>
      </c>
      <c r="W147" s="294">
        <f t="shared" si="107"/>
        <v>1.0840884210526316</v>
      </c>
      <c r="X147" s="766">
        <f t="shared" si="123"/>
        <v>1.2531315789473685</v>
      </c>
      <c r="Y147" s="766"/>
      <c r="Z147" s="664">
        <f t="shared" si="108"/>
        <v>5886.1699999999992</v>
      </c>
      <c r="AA147" s="664">
        <f t="shared" si="109"/>
        <v>1811.3899999999999</v>
      </c>
      <c r="AB147" s="664">
        <f t="shared" si="110"/>
        <v>4126.72</v>
      </c>
      <c r="AC147" s="664">
        <f t="shared" si="111"/>
        <v>4198.62</v>
      </c>
      <c r="AD147" s="664">
        <f t="shared" si="112"/>
        <v>4045.29</v>
      </c>
      <c r="AE147" s="664">
        <f t="shared" si="113"/>
        <v>4395.6099999999997</v>
      </c>
      <c r="AF147" s="664">
        <f t="shared" si="114"/>
        <v>4842.72</v>
      </c>
      <c r="AG147" s="777">
        <f t="shared" si="118"/>
        <v>0</v>
      </c>
      <c r="AH147" s="777">
        <f t="shared" si="119"/>
        <v>9890.1</v>
      </c>
      <c r="AI147" s="669"/>
      <c r="AJ147" s="669"/>
      <c r="AK147" s="772">
        <f t="shared" si="120"/>
        <v>8282.3100000000013</v>
      </c>
      <c r="AL147" s="772">
        <f t="shared" si="121"/>
        <v>9706.9500000000007</v>
      </c>
      <c r="AM147" s="775">
        <f t="shared" si="122"/>
        <v>-1424.6399999999994</v>
      </c>
    </row>
    <row r="148" spans="1:39">
      <c r="A148" s="2" t="s">
        <v>271</v>
      </c>
      <c r="B148" s="3" t="s">
        <v>272</v>
      </c>
      <c r="C148" s="792">
        <v>6400</v>
      </c>
      <c r="D148" s="764"/>
      <c r="E148" s="798" t="s">
        <v>1057</v>
      </c>
      <c r="F148" s="794">
        <v>24966</v>
      </c>
      <c r="G148" s="308">
        <v>20687</v>
      </c>
      <c r="H148" s="309">
        <v>21740</v>
      </c>
      <c r="I148" s="309">
        <v>15664</v>
      </c>
      <c r="J148" s="310">
        <v>12458</v>
      </c>
      <c r="K148" s="310">
        <v>13536</v>
      </c>
      <c r="L148" s="635">
        <v>12355</v>
      </c>
      <c r="M148" s="641">
        <v>20746</v>
      </c>
      <c r="N148" s="780">
        <v>27168</v>
      </c>
      <c r="O148" s="307" t="s">
        <v>1366</v>
      </c>
      <c r="P148" s="294">
        <f t="shared" si="100"/>
        <v>11.873946829729105</v>
      </c>
      <c r="Q148" s="294">
        <f t="shared" si="101"/>
        <v>9.9420245379080061</v>
      </c>
      <c r="R148" s="294">
        <f t="shared" si="102"/>
        <v>10.183473684210526</v>
      </c>
      <c r="S148" s="294">
        <f t="shared" si="103"/>
        <v>7.1229978947368426</v>
      </c>
      <c r="T148" s="294">
        <f t="shared" si="104"/>
        <v>4.7864947368421049</v>
      </c>
      <c r="U148" s="294">
        <f t="shared" si="105"/>
        <v>4.1605389473684218</v>
      </c>
      <c r="V148" s="294">
        <f t="shared" si="106"/>
        <v>4.72091052631579</v>
      </c>
      <c r="W148" s="294">
        <f t="shared" si="107"/>
        <v>6.3766652631578955</v>
      </c>
      <c r="X148" s="766">
        <f t="shared" si="123"/>
        <v>5.5765894736842103</v>
      </c>
      <c r="Y148" s="766"/>
      <c r="Z148" s="563">
        <f t="shared" si="108"/>
        <v>28211.579999999998</v>
      </c>
      <c r="AA148" s="563">
        <f t="shared" si="109"/>
        <v>23376.309999999998</v>
      </c>
      <c r="AB148" s="563">
        <f t="shared" si="110"/>
        <v>26957.599999999999</v>
      </c>
      <c r="AC148" s="563">
        <f t="shared" si="111"/>
        <v>19893.28</v>
      </c>
      <c r="AD148" s="563">
        <f t="shared" si="112"/>
        <v>17565.78</v>
      </c>
      <c r="AE148" s="563">
        <f t="shared" si="113"/>
        <v>20439.36</v>
      </c>
      <c r="AF148" s="563">
        <f t="shared" si="114"/>
        <v>18779.599999999999</v>
      </c>
      <c r="AG148" s="777">
        <f t="shared" si="118"/>
        <v>0</v>
      </c>
      <c r="AH148" s="777">
        <f t="shared" si="119"/>
        <v>44012.160000000003</v>
      </c>
      <c r="AI148" s="429"/>
      <c r="AJ148" s="774"/>
      <c r="AK148" s="772">
        <f t="shared" si="120"/>
        <v>39695.94</v>
      </c>
      <c r="AL148" s="772">
        <f t="shared" si="121"/>
        <v>43197.120000000003</v>
      </c>
      <c r="AM148" s="775">
        <f t="shared" si="122"/>
        <v>-3501.1800000000003</v>
      </c>
    </row>
    <row r="149" spans="1:39">
      <c r="A149" s="2" t="s">
        <v>236</v>
      </c>
      <c r="B149" s="3" t="s">
        <v>84</v>
      </c>
      <c r="C149" s="792">
        <v>6400</v>
      </c>
      <c r="D149" s="764"/>
      <c r="E149" s="798" t="s">
        <v>1057</v>
      </c>
      <c r="F149" s="794">
        <v>271810</v>
      </c>
      <c r="G149" s="308">
        <v>269232</v>
      </c>
      <c r="H149" s="309">
        <v>264600</v>
      </c>
      <c r="I149" s="309">
        <v>271904</v>
      </c>
      <c r="J149" s="310">
        <v>260254.6</v>
      </c>
      <c r="K149" s="310">
        <v>255958</v>
      </c>
      <c r="L149" s="635">
        <v>292062</v>
      </c>
      <c r="M149" s="641">
        <v>268380</v>
      </c>
      <c r="N149" s="642">
        <v>212226</v>
      </c>
      <c r="O149" s="307" t="s">
        <v>1366</v>
      </c>
      <c r="P149" s="294">
        <f t="shared" si="100"/>
        <v>129.27411230428052</v>
      </c>
      <c r="Q149" s="294">
        <f t="shared" si="101"/>
        <v>129.39097744429102</v>
      </c>
      <c r="R149" s="294">
        <f t="shared" si="102"/>
        <v>123.9442105263158</v>
      </c>
      <c r="S149" s="294">
        <f t="shared" si="103"/>
        <v>123.64476631578948</v>
      </c>
      <c r="T149" s="294">
        <f t="shared" si="104"/>
        <v>99.992556842105273</v>
      </c>
      <c r="U149" s="294">
        <f t="shared" si="105"/>
        <v>78.673406315789492</v>
      </c>
      <c r="V149" s="294">
        <f t="shared" si="106"/>
        <v>111.59842736842104</v>
      </c>
      <c r="W149" s="294">
        <f t="shared" si="107"/>
        <v>82.491536842105276</v>
      </c>
      <c r="X149" s="766">
        <f>N149*X$3/1000000</f>
        <v>43.562178947368423</v>
      </c>
      <c r="Y149" s="766"/>
      <c r="Z149" s="563">
        <f t="shared" si="108"/>
        <v>307145.3</v>
      </c>
      <c r="AA149" s="563">
        <f t="shared" si="109"/>
        <v>304232.15999999997</v>
      </c>
      <c r="AB149" s="563">
        <f t="shared" si="110"/>
        <v>328104</v>
      </c>
      <c r="AC149" s="563">
        <f t="shared" si="111"/>
        <v>345318.08</v>
      </c>
      <c r="AD149" s="563">
        <f t="shared" si="112"/>
        <v>366958.98599999998</v>
      </c>
      <c r="AE149" s="563">
        <f t="shared" si="113"/>
        <v>386496.58</v>
      </c>
      <c r="AF149" s="563">
        <f t="shared" si="114"/>
        <v>443934.24</v>
      </c>
      <c r="AG149" s="777">
        <f t="shared" si="118"/>
        <v>0</v>
      </c>
      <c r="AH149" s="777">
        <f t="shared" si="119"/>
        <v>343806.12</v>
      </c>
      <c r="AI149" s="429"/>
      <c r="AJ149" s="774"/>
      <c r="AK149" s="772">
        <f t="shared" si="120"/>
        <v>432177.9</v>
      </c>
      <c r="AL149" s="772">
        <f t="shared" si="121"/>
        <v>337439.34</v>
      </c>
      <c r="AM149" s="775">
        <f t="shared" si="122"/>
        <v>94738.559999999998</v>
      </c>
    </row>
    <row r="150" spans="1:39">
      <c r="A150" s="2" t="s">
        <v>102</v>
      </c>
      <c r="B150" s="3" t="s">
        <v>228</v>
      </c>
      <c r="C150" s="792">
        <v>6430</v>
      </c>
      <c r="D150" s="764"/>
      <c r="E150" s="798" t="s">
        <v>1057</v>
      </c>
      <c r="F150" s="794">
        <v>156105</v>
      </c>
      <c r="G150" s="308">
        <v>148786</v>
      </c>
      <c r="H150" s="309">
        <v>151694</v>
      </c>
      <c r="I150" s="309">
        <v>148964</v>
      </c>
      <c r="J150" s="310">
        <v>131259.29999999999</v>
      </c>
      <c r="K150" s="310">
        <v>138180</v>
      </c>
      <c r="L150" s="635">
        <v>121928</v>
      </c>
      <c r="M150" s="641">
        <v>132223</v>
      </c>
      <c r="N150" s="780">
        <v>89942</v>
      </c>
      <c r="O150" s="307" t="s">
        <v>1366</v>
      </c>
      <c r="P150" s="294">
        <f t="shared" si="100"/>
        <v>74.244271002758225</v>
      </c>
      <c r="Q150" s="294">
        <f t="shared" si="101"/>
        <v>71.505489577859564</v>
      </c>
      <c r="R150" s="294">
        <f t="shared" si="102"/>
        <v>71.056663157894747</v>
      </c>
      <c r="S150" s="294">
        <f t="shared" si="103"/>
        <v>67.739418947368435</v>
      </c>
      <c r="T150" s="294">
        <f t="shared" si="104"/>
        <v>50.431204736842105</v>
      </c>
      <c r="U150" s="294">
        <f t="shared" si="105"/>
        <v>42.472168421052636</v>
      </c>
      <c r="V150" s="294">
        <f t="shared" si="106"/>
        <v>46.589330526315791</v>
      </c>
      <c r="W150" s="294">
        <f t="shared" si="107"/>
        <v>40.64117473684211</v>
      </c>
      <c r="X150" s="766">
        <f>N150*X$3/1000000</f>
        <v>18.461778947368419</v>
      </c>
      <c r="Y150" s="766"/>
      <c r="Z150" s="563">
        <f t="shared" si="108"/>
        <v>176398.65</v>
      </c>
      <c r="AA150" s="563">
        <f t="shared" si="109"/>
        <v>168128.18</v>
      </c>
      <c r="AB150" s="563">
        <f t="shared" si="110"/>
        <v>188100.56</v>
      </c>
      <c r="AC150" s="563">
        <f t="shared" si="111"/>
        <v>189184.28</v>
      </c>
      <c r="AD150" s="563">
        <f t="shared" si="112"/>
        <v>185075.61299999998</v>
      </c>
      <c r="AE150" s="563">
        <f t="shared" si="113"/>
        <v>208651.8</v>
      </c>
      <c r="AF150" s="563">
        <f t="shared" si="114"/>
        <v>185330.56</v>
      </c>
      <c r="AG150" s="777">
        <f t="shared" si="118"/>
        <v>0</v>
      </c>
      <c r="AH150" s="777">
        <f t="shared" si="119"/>
        <v>145706.04</v>
      </c>
      <c r="AI150" s="429"/>
      <c r="AJ150" s="774"/>
      <c r="AK150" s="772">
        <f t="shared" si="120"/>
        <v>248206.95</v>
      </c>
      <c r="AL150" s="772">
        <f t="shared" si="121"/>
        <v>143007.78</v>
      </c>
      <c r="AM150" s="775">
        <f t="shared" si="122"/>
        <v>105199.17000000001</v>
      </c>
    </row>
    <row r="151" spans="1:39">
      <c r="A151" s="2" t="s">
        <v>214</v>
      </c>
      <c r="B151" s="3" t="s">
        <v>68</v>
      </c>
      <c r="C151" s="792">
        <v>6400</v>
      </c>
      <c r="D151" s="764"/>
      <c r="E151" s="798" t="s">
        <v>1057</v>
      </c>
      <c r="F151" s="794">
        <v>9205</v>
      </c>
      <c r="G151" s="308">
        <v>7347</v>
      </c>
      <c r="H151" s="309">
        <v>6868</v>
      </c>
      <c r="I151" s="309">
        <v>11698</v>
      </c>
      <c r="J151" s="310">
        <v>20699</v>
      </c>
      <c r="K151" s="310">
        <v>20955</v>
      </c>
      <c r="L151" s="635">
        <v>20527</v>
      </c>
      <c r="M151" s="641">
        <v>12290</v>
      </c>
      <c r="N151" s="780">
        <v>1066</v>
      </c>
      <c r="O151" s="307" t="s">
        <v>1366</v>
      </c>
      <c r="P151" s="294">
        <f t="shared" si="100"/>
        <v>4.3779412227692225</v>
      </c>
      <c r="Q151" s="294">
        <f t="shared" si="101"/>
        <v>3.5309157577227306</v>
      </c>
      <c r="R151" s="294">
        <f t="shared" si="102"/>
        <v>3.2171157894736844</v>
      </c>
      <c r="S151" s="294">
        <f t="shared" si="103"/>
        <v>5.3195115789473686</v>
      </c>
      <c r="T151" s="294">
        <f t="shared" si="104"/>
        <v>7.952773684210527</v>
      </c>
      <c r="U151" s="294">
        <f t="shared" si="105"/>
        <v>6.4409052631578954</v>
      </c>
      <c r="V151" s="294">
        <f t="shared" si="106"/>
        <v>7.8434747368421052</v>
      </c>
      <c r="W151" s="294">
        <f t="shared" si="107"/>
        <v>3.7775578947368427</v>
      </c>
      <c r="X151" s="766">
        <f t="shared" ref="X151:X154" si="124">N151*X$3/1000000</f>
        <v>0.21881052631578948</v>
      </c>
      <c r="Y151" s="766"/>
      <c r="Z151" s="563">
        <f t="shared" si="108"/>
        <v>10401.65</v>
      </c>
      <c r="AA151" s="563">
        <f t="shared" si="109"/>
        <v>8302.1099999999988</v>
      </c>
      <c r="AB151" s="563">
        <f t="shared" si="110"/>
        <v>8516.32</v>
      </c>
      <c r="AC151" s="563">
        <f t="shared" si="111"/>
        <v>14856.460000000001</v>
      </c>
      <c r="AD151" s="563">
        <f t="shared" si="112"/>
        <v>29185.59</v>
      </c>
      <c r="AE151" s="563">
        <f t="shared" si="113"/>
        <v>31642.05</v>
      </c>
      <c r="AF151" s="563">
        <f t="shared" si="114"/>
        <v>31201.040000000001</v>
      </c>
      <c r="AG151" s="777">
        <f t="shared" si="118"/>
        <v>0</v>
      </c>
      <c r="AH151" s="777">
        <f t="shared" si="119"/>
        <v>1726.92</v>
      </c>
      <c r="AI151" s="429"/>
      <c r="AJ151" s="774"/>
      <c r="AK151" s="772">
        <f t="shared" si="120"/>
        <v>14635.95</v>
      </c>
      <c r="AL151" s="772">
        <f t="shared" si="121"/>
        <v>1694.94</v>
      </c>
      <c r="AM151" s="775">
        <f t="shared" si="122"/>
        <v>12941.01</v>
      </c>
    </row>
    <row r="152" spans="1:39">
      <c r="A152" s="2" t="s">
        <v>370</v>
      </c>
      <c r="B152" s="3" t="s">
        <v>356</v>
      </c>
      <c r="C152" s="792" t="s">
        <v>345</v>
      </c>
      <c r="D152" s="764"/>
      <c r="E152" s="798" t="s">
        <v>1057</v>
      </c>
      <c r="F152" s="794">
        <v>58017</v>
      </c>
      <c r="G152" s="308">
        <v>40849</v>
      </c>
      <c r="H152" s="309">
        <v>36188</v>
      </c>
      <c r="I152" s="309">
        <v>29562</v>
      </c>
      <c r="J152" s="310">
        <v>24279</v>
      </c>
      <c r="K152" s="310">
        <v>20866</v>
      </c>
      <c r="L152" s="635">
        <v>25501</v>
      </c>
      <c r="M152" s="641">
        <v>58588</v>
      </c>
      <c r="N152" s="780">
        <v>49642</v>
      </c>
      <c r="O152" s="307" t="s">
        <v>1366</v>
      </c>
      <c r="P152" s="294">
        <f t="shared" si="100"/>
        <v>27.593157623183266</v>
      </c>
      <c r="Q152" s="294">
        <f t="shared" si="101"/>
        <v>19.631737823222515</v>
      </c>
      <c r="R152" s="294">
        <f t="shared" si="102"/>
        <v>16.951221052631578</v>
      </c>
      <c r="S152" s="294">
        <f t="shared" si="103"/>
        <v>13.44293052631579</v>
      </c>
      <c r="T152" s="294">
        <f t="shared" si="104"/>
        <v>9.328247368421053</v>
      </c>
      <c r="U152" s="294">
        <f t="shared" si="105"/>
        <v>6.4135494736842116</v>
      </c>
      <c r="V152" s="294">
        <f t="shared" si="106"/>
        <v>9.7440663157894747</v>
      </c>
      <c r="W152" s="294">
        <f t="shared" si="107"/>
        <v>18.008101052631584</v>
      </c>
      <c r="X152" s="766">
        <f t="shared" si="124"/>
        <v>10.189673684210526</v>
      </c>
      <c r="Y152" s="766"/>
      <c r="Z152" s="563">
        <f t="shared" si="108"/>
        <v>65559.209999999992</v>
      </c>
      <c r="AA152" s="563">
        <f t="shared" si="109"/>
        <v>46159.369999999995</v>
      </c>
      <c r="AB152" s="563">
        <f t="shared" si="110"/>
        <v>44873.120000000003</v>
      </c>
      <c r="AC152" s="563">
        <f t="shared" si="111"/>
        <v>37543.74</v>
      </c>
      <c r="AD152" s="563">
        <f t="shared" si="112"/>
        <v>34233.39</v>
      </c>
      <c r="AE152" s="563">
        <f t="shared" si="113"/>
        <v>31507.66</v>
      </c>
      <c r="AF152" s="563">
        <f t="shared" si="114"/>
        <v>38761.520000000004</v>
      </c>
      <c r="AG152" s="777">
        <f t="shared" si="118"/>
        <v>0</v>
      </c>
      <c r="AH152" s="777">
        <f t="shared" si="119"/>
        <v>80420.040000000008</v>
      </c>
      <c r="AI152" s="429"/>
      <c r="AJ152" s="774"/>
      <c r="AK152" s="772">
        <f t="shared" si="120"/>
        <v>92247.03</v>
      </c>
      <c r="AL152" s="772">
        <f t="shared" si="121"/>
        <v>78930.78</v>
      </c>
      <c r="AM152" s="775">
        <f t="shared" si="122"/>
        <v>13316.25</v>
      </c>
    </row>
    <row r="153" spans="1:39">
      <c r="A153" s="2" t="s">
        <v>2026</v>
      </c>
      <c r="B153" s="3" t="s">
        <v>2025</v>
      </c>
      <c r="C153" s="792">
        <v>6430</v>
      </c>
      <c r="D153" s="764"/>
      <c r="E153" s="798" t="s">
        <v>1057</v>
      </c>
      <c r="F153" s="794">
        <v>37838</v>
      </c>
      <c r="G153" s="308">
        <v>40522</v>
      </c>
      <c r="H153" s="309">
        <v>37958</v>
      </c>
      <c r="I153" s="309">
        <v>30270</v>
      </c>
      <c r="J153" s="310">
        <v>24477</v>
      </c>
      <c r="K153" s="310">
        <v>27344</v>
      </c>
      <c r="L153" s="635">
        <v>28625</v>
      </c>
      <c r="M153" s="641">
        <v>26928</v>
      </c>
      <c r="N153" s="780">
        <v>26901</v>
      </c>
      <c r="O153" s="307" t="s">
        <v>1366</v>
      </c>
      <c r="P153" s="294">
        <f t="shared" si="100"/>
        <v>17.99593047117239</v>
      </c>
      <c r="Q153" s="294">
        <f t="shared" si="101"/>
        <v>19.474583957321425</v>
      </c>
      <c r="R153" s="294">
        <f t="shared" si="102"/>
        <v>17.780326315789473</v>
      </c>
      <c r="S153" s="294">
        <f t="shared" si="103"/>
        <v>13.764884210526315</v>
      </c>
      <c r="T153" s="294">
        <f t="shared" si="104"/>
        <v>9.4043210526315786</v>
      </c>
      <c r="U153" s="294">
        <f t="shared" si="105"/>
        <v>8.4046821052631593</v>
      </c>
      <c r="V153" s="294">
        <f t="shared" si="106"/>
        <v>10.937763157894736</v>
      </c>
      <c r="W153" s="294">
        <f t="shared" si="107"/>
        <v>8.2768168421052639</v>
      </c>
      <c r="X153" s="766">
        <f t="shared" si="124"/>
        <v>5.5217842105263166</v>
      </c>
      <c r="Y153" s="766"/>
      <c r="Z153" s="563">
        <f t="shared" si="108"/>
        <v>42756.939999999995</v>
      </c>
      <c r="AA153" s="563">
        <f t="shared" si="109"/>
        <v>45789.859999999993</v>
      </c>
      <c r="AB153" s="563">
        <f t="shared" si="110"/>
        <v>47067.92</v>
      </c>
      <c r="AC153" s="563">
        <f t="shared" si="111"/>
        <v>38442.9</v>
      </c>
      <c r="AD153" s="563">
        <f t="shared" si="112"/>
        <v>34512.57</v>
      </c>
      <c r="AE153" s="563">
        <f t="shared" si="113"/>
        <v>41289.440000000002</v>
      </c>
      <c r="AF153" s="563">
        <f t="shared" si="114"/>
        <v>43510</v>
      </c>
      <c r="AG153" s="777">
        <f t="shared" si="118"/>
        <v>0</v>
      </c>
      <c r="AH153" s="777">
        <f t="shared" si="119"/>
        <v>43579.62</v>
      </c>
      <c r="AI153" s="429"/>
      <c r="AJ153" s="774"/>
      <c r="AK153" s="772">
        <f t="shared" si="120"/>
        <v>60162.420000000006</v>
      </c>
      <c r="AL153" s="772">
        <f t="shared" si="121"/>
        <v>42772.590000000004</v>
      </c>
      <c r="AM153" s="775">
        <f t="shared" si="122"/>
        <v>17389.830000000002</v>
      </c>
    </row>
    <row r="154" spans="1:39">
      <c r="A154" s="2" t="s">
        <v>235</v>
      </c>
      <c r="B154" s="3" t="s">
        <v>65</v>
      </c>
      <c r="C154" s="792">
        <v>6400</v>
      </c>
      <c r="D154" s="764"/>
      <c r="E154" s="798" t="s">
        <v>1057</v>
      </c>
      <c r="F154" s="794">
        <v>26936</v>
      </c>
      <c r="G154" s="308">
        <v>49526</v>
      </c>
      <c r="H154" s="309">
        <v>47500</v>
      </c>
      <c r="I154" s="309">
        <v>29480</v>
      </c>
      <c r="J154" s="310">
        <v>26202</v>
      </c>
      <c r="K154" s="310">
        <v>26376</v>
      </c>
      <c r="L154" s="635">
        <v>26623</v>
      </c>
      <c r="M154" s="641">
        <v>27601</v>
      </c>
      <c r="N154" s="780">
        <v>22785</v>
      </c>
      <c r="O154" s="307" t="s">
        <v>1366</v>
      </c>
      <c r="P154" s="294">
        <f t="shared" si="100"/>
        <v>12.810888080012143</v>
      </c>
      <c r="Q154" s="294">
        <f t="shared" si="101"/>
        <v>23.801842087515443</v>
      </c>
      <c r="R154" s="294">
        <f t="shared" si="102"/>
        <v>22.25</v>
      </c>
      <c r="S154" s="294">
        <f t="shared" si="103"/>
        <v>13.405642105263158</v>
      </c>
      <c r="T154" s="294">
        <f t="shared" si="104"/>
        <v>10.067084210526316</v>
      </c>
      <c r="U154" s="294">
        <f t="shared" si="105"/>
        <v>8.1071494736842116</v>
      </c>
      <c r="V154" s="294">
        <f t="shared" si="106"/>
        <v>10.172788421052632</v>
      </c>
      <c r="W154" s="294">
        <f t="shared" si="107"/>
        <v>8.4836757894736845</v>
      </c>
      <c r="X154" s="766">
        <f t="shared" si="124"/>
        <v>4.6769210526315792</v>
      </c>
      <c r="Y154" s="766"/>
      <c r="Z154" s="563">
        <f t="shared" si="108"/>
        <v>30437.679999999997</v>
      </c>
      <c r="AA154" s="563">
        <f t="shared" si="109"/>
        <v>55964.38</v>
      </c>
      <c r="AB154" s="563">
        <f t="shared" si="110"/>
        <v>58900</v>
      </c>
      <c r="AC154" s="563">
        <f t="shared" si="111"/>
        <v>37439.599999999999</v>
      </c>
      <c r="AD154" s="563">
        <f t="shared" si="112"/>
        <v>36944.82</v>
      </c>
      <c r="AE154" s="563">
        <f t="shared" si="113"/>
        <v>39827.760000000002</v>
      </c>
      <c r="AF154" s="563">
        <f t="shared" si="114"/>
        <v>40466.959999999999</v>
      </c>
      <c r="AG154" s="777">
        <f t="shared" si="118"/>
        <v>0</v>
      </c>
      <c r="AH154" s="777">
        <f t="shared" si="119"/>
        <v>36911.700000000004</v>
      </c>
      <c r="AI154" s="429"/>
      <c r="AJ154" s="774"/>
      <c r="AK154" s="772">
        <f t="shared" si="120"/>
        <v>42828.240000000005</v>
      </c>
      <c r="AL154" s="772">
        <f t="shared" si="121"/>
        <v>36228.15</v>
      </c>
      <c r="AM154" s="775">
        <f t="shared" si="122"/>
        <v>6600.0900000000038</v>
      </c>
    </row>
    <row r="155" spans="1:39">
      <c r="A155" s="739" t="s">
        <v>2106</v>
      </c>
      <c r="B155" s="3" t="s">
        <v>88</v>
      </c>
      <c r="C155" s="792">
        <v>6320</v>
      </c>
      <c r="D155" s="764"/>
      <c r="E155" s="798" t="s">
        <v>1057</v>
      </c>
      <c r="F155" s="794">
        <v>135547</v>
      </c>
      <c r="G155" s="308">
        <v>123203</v>
      </c>
      <c r="H155" s="309">
        <v>91159</v>
      </c>
      <c r="I155" s="309">
        <v>109899</v>
      </c>
      <c r="J155" s="310">
        <v>95727</v>
      </c>
      <c r="K155" s="310">
        <v>68151</v>
      </c>
      <c r="L155" s="635">
        <v>62673</v>
      </c>
      <c r="M155" s="641">
        <v>115312</v>
      </c>
      <c r="N155" s="780">
        <v>91153</v>
      </c>
      <c r="O155" s="307" t="s">
        <v>1366</v>
      </c>
      <c r="P155" s="294">
        <f t="shared" si="100"/>
        <v>64.46678967112436</v>
      </c>
      <c r="Q155" s="294">
        <f t="shared" si="101"/>
        <v>59.210482387193899</v>
      </c>
      <c r="R155" s="294">
        <f t="shared" si="102"/>
        <v>42.700794736842106</v>
      </c>
      <c r="S155" s="294">
        <f t="shared" si="103"/>
        <v>49.975124210526317</v>
      </c>
      <c r="T155" s="294">
        <f t="shared" si="104"/>
        <v>36.77932105263158</v>
      </c>
      <c r="U155" s="294">
        <f t="shared" si="105"/>
        <v>20.947465263157898</v>
      </c>
      <c r="V155" s="294">
        <f t="shared" si="106"/>
        <v>23.947683157894737</v>
      </c>
      <c r="W155" s="294">
        <f t="shared" si="107"/>
        <v>35.443267368421054</v>
      </c>
      <c r="X155" s="766">
        <f>N155*X$3/1000000</f>
        <v>18.710352631578949</v>
      </c>
      <c r="Y155" s="766"/>
      <c r="Z155" s="563">
        <f t="shared" si="108"/>
        <v>153168.10999999999</v>
      </c>
      <c r="AA155" s="563">
        <f t="shared" si="109"/>
        <v>139219.38999999998</v>
      </c>
      <c r="AB155" s="563">
        <f t="shared" si="110"/>
        <v>113037.16</v>
      </c>
      <c r="AC155" s="563">
        <f t="shared" si="111"/>
        <v>139571.73000000001</v>
      </c>
      <c r="AD155" s="563">
        <f t="shared" si="112"/>
        <v>134975.06999999998</v>
      </c>
      <c r="AE155" s="563">
        <f t="shared" si="113"/>
        <v>102908.01</v>
      </c>
      <c r="AF155" s="563">
        <f t="shared" si="114"/>
        <v>95262.96</v>
      </c>
      <c r="AG155" s="777">
        <f t="shared" si="118"/>
        <v>0</v>
      </c>
      <c r="AH155" s="777">
        <f t="shared" si="119"/>
        <v>147667.86000000002</v>
      </c>
      <c r="AI155" s="429"/>
      <c r="AJ155" s="774"/>
      <c r="AK155" s="772">
        <f t="shared" si="120"/>
        <v>215519.73</v>
      </c>
      <c r="AL155" s="772">
        <f t="shared" si="121"/>
        <v>144933.27000000002</v>
      </c>
      <c r="AM155" s="775">
        <f t="shared" si="122"/>
        <v>70586.459999999992</v>
      </c>
    </row>
    <row r="156" spans="1:39">
      <c r="A156" s="2" t="s">
        <v>202</v>
      </c>
      <c r="B156" s="3" t="s">
        <v>5</v>
      </c>
      <c r="C156" s="792">
        <v>6400</v>
      </c>
      <c r="D156" s="764"/>
      <c r="E156" s="798" t="s">
        <v>1057</v>
      </c>
      <c r="F156" s="794">
        <v>41314</v>
      </c>
      <c r="G156" s="308">
        <v>67690</v>
      </c>
      <c r="H156" s="309">
        <v>64964</v>
      </c>
      <c r="I156" s="309">
        <v>53278</v>
      </c>
      <c r="J156" s="310">
        <v>42865</v>
      </c>
      <c r="K156" s="310">
        <v>45075</v>
      </c>
      <c r="L156" s="635">
        <v>41979</v>
      </c>
      <c r="M156" s="641">
        <v>44520</v>
      </c>
      <c r="N156" s="780">
        <v>46018</v>
      </c>
      <c r="O156" s="307" t="s">
        <v>1366</v>
      </c>
      <c r="P156" s="294">
        <f t="shared" si="100"/>
        <v>19.6491323929916</v>
      </c>
      <c r="Q156" s="294">
        <f t="shared" si="101"/>
        <v>32.531330834388406</v>
      </c>
      <c r="R156" s="294">
        <f t="shared" si="102"/>
        <v>30.430505263157897</v>
      </c>
      <c r="S156" s="294">
        <f t="shared" si="103"/>
        <v>24.227469473684209</v>
      </c>
      <c r="T156" s="294">
        <f t="shared" si="104"/>
        <v>16.469184210526315</v>
      </c>
      <c r="U156" s="294">
        <f t="shared" si="105"/>
        <v>13.854631578947371</v>
      </c>
      <c r="V156" s="294">
        <f t="shared" si="106"/>
        <v>16.040396842105263</v>
      </c>
      <c r="W156" s="294">
        <f t="shared" si="107"/>
        <v>13.68404210526316</v>
      </c>
      <c r="X156" s="766">
        <f t="shared" ref="X156:X164" si="125">N156*X$3/1000000</f>
        <v>9.4458000000000002</v>
      </c>
      <c r="Y156" s="766"/>
      <c r="Z156" s="563">
        <f t="shared" si="108"/>
        <v>46684.819999999992</v>
      </c>
      <c r="AA156" s="563">
        <f t="shared" si="109"/>
        <v>76489.7</v>
      </c>
      <c r="AB156" s="563">
        <f t="shared" si="110"/>
        <v>80555.360000000001</v>
      </c>
      <c r="AC156" s="563">
        <f t="shared" si="111"/>
        <v>67663.06</v>
      </c>
      <c r="AD156" s="563">
        <f t="shared" si="112"/>
        <v>60439.649999999994</v>
      </c>
      <c r="AE156" s="563">
        <f t="shared" si="113"/>
        <v>68063.25</v>
      </c>
      <c r="AF156" s="563">
        <f t="shared" si="114"/>
        <v>63808.08</v>
      </c>
      <c r="AG156" s="777">
        <f t="shared" si="118"/>
        <v>0</v>
      </c>
      <c r="AH156" s="777">
        <f t="shared" si="119"/>
        <v>74549.16</v>
      </c>
      <c r="AI156" s="429"/>
      <c r="AJ156" s="774"/>
      <c r="AK156" s="772">
        <f t="shared" si="120"/>
        <v>65689.260000000009</v>
      </c>
      <c r="AL156" s="772">
        <f t="shared" si="121"/>
        <v>73168.62000000001</v>
      </c>
      <c r="AM156" s="775">
        <f t="shared" si="122"/>
        <v>-7479.3600000000006</v>
      </c>
    </row>
    <row r="157" spans="1:39">
      <c r="A157" s="2" t="s">
        <v>1074</v>
      </c>
      <c r="B157" s="3" t="s">
        <v>281</v>
      </c>
      <c r="C157" s="792">
        <v>6400</v>
      </c>
      <c r="D157" s="764"/>
      <c r="E157" s="798" t="s">
        <v>1057</v>
      </c>
      <c r="F157" s="794">
        <v>111427</v>
      </c>
      <c r="G157" s="308">
        <v>120172</v>
      </c>
      <c r="H157" s="309">
        <v>114825</v>
      </c>
      <c r="I157" s="309">
        <v>117595</v>
      </c>
      <c r="J157" s="310">
        <v>101220</v>
      </c>
      <c r="K157" s="310">
        <v>93914</v>
      </c>
      <c r="L157" s="635">
        <v>127669</v>
      </c>
      <c r="M157" s="641">
        <v>120958</v>
      </c>
      <c r="N157" s="780">
        <v>95793</v>
      </c>
      <c r="O157" s="307" t="s">
        <v>1366</v>
      </c>
      <c r="P157" s="294">
        <f t="shared" si="100"/>
        <v>52.995204413851837</v>
      </c>
      <c r="Q157" s="294">
        <f t="shared" si="101"/>
        <v>57.753805422220765</v>
      </c>
      <c r="R157" s="294">
        <f t="shared" si="102"/>
        <v>53.786447368421058</v>
      </c>
      <c r="S157" s="294">
        <f t="shared" si="103"/>
        <v>53.474778947368421</v>
      </c>
      <c r="T157" s="294">
        <f t="shared" si="104"/>
        <v>38.889789473684218</v>
      </c>
      <c r="U157" s="294">
        <f t="shared" si="105"/>
        <v>28.866197894736846</v>
      </c>
      <c r="V157" s="294">
        <f t="shared" si="106"/>
        <v>48.782996842105263</v>
      </c>
      <c r="W157" s="294">
        <f t="shared" si="107"/>
        <v>37.178669473684216</v>
      </c>
      <c r="X157" s="766">
        <f t="shared" si="125"/>
        <v>19.662773684210528</v>
      </c>
      <c r="Y157" s="766"/>
      <c r="Z157" s="563">
        <f t="shared" si="108"/>
        <v>125912.51</v>
      </c>
      <c r="AA157" s="563">
        <f t="shared" si="109"/>
        <v>135794.35999999999</v>
      </c>
      <c r="AB157" s="563">
        <f t="shared" si="110"/>
        <v>142383</v>
      </c>
      <c r="AC157" s="563">
        <f t="shared" si="111"/>
        <v>149345.65</v>
      </c>
      <c r="AD157" s="563">
        <f t="shared" si="112"/>
        <v>142720.19999999998</v>
      </c>
      <c r="AE157" s="563">
        <f t="shared" si="113"/>
        <v>141810.14000000001</v>
      </c>
      <c r="AF157" s="563">
        <f t="shared" si="114"/>
        <v>194056.88</v>
      </c>
      <c r="AG157" s="777">
        <f t="shared" si="118"/>
        <v>0</v>
      </c>
      <c r="AH157" s="777">
        <f t="shared" si="119"/>
        <v>155184.66</v>
      </c>
      <c r="AI157" s="429"/>
      <c r="AJ157" s="774"/>
      <c r="AK157" s="772">
        <f t="shared" si="120"/>
        <v>177168.93000000002</v>
      </c>
      <c r="AL157" s="772">
        <f t="shared" si="121"/>
        <v>152310.87</v>
      </c>
      <c r="AM157" s="775">
        <f t="shared" si="122"/>
        <v>24858.060000000027</v>
      </c>
    </row>
    <row r="158" spans="1:39">
      <c r="A158" s="2" t="s">
        <v>184</v>
      </c>
      <c r="B158" s="3" t="s">
        <v>14</v>
      </c>
      <c r="C158" s="792">
        <v>6400</v>
      </c>
      <c r="D158" s="764"/>
      <c r="E158" s="798" t="s">
        <v>1057</v>
      </c>
      <c r="F158" s="794">
        <v>3303</v>
      </c>
      <c r="G158" s="308">
        <v>3311</v>
      </c>
      <c r="H158" s="309">
        <v>3081</v>
      </c>
      <c r="I158" s="309">
        <v>3279</v>
      </c>
      <c r="J158" s="310">
        <v>2490</v>
      </c>
      <c r="K158" s="310">
        <v>2235</v>
      </c>
      <c r="L158" s="635">
        <v>1884</v>
      </c>
      <c r="M158" s="641">
        <v>1672</v>
      </c>
      <c r="N158" s="780">
        <v>1121</v>
      </c>
      <c r="O158" s="307" t="s">
        <v>1366</v>
      </c>
      <c r="P158" s="294">
        <f t="shared" si="100"/>
        <v>1.5709223094847085</v>
      </c>
      <c r="Q158" s="294">
        <f t="shared" si="101"/>
        <v>1.5912429663563306</v>
      </c>
      <c r="R158" s="294">
        <f t="shared" si="102"/>
        <v>1.4432052631578949</v>
      </c>
      <c r="S158" s="294">
        <f t="shared" si="103"/>
        <v>1.491082105263158</v>
      </c>
      <c r="T158" s="294">
        <f t="shared" si="104"/>
        <v>0.9566842105263158</v>
      </c>
      <c r="U158" s="294">
        <f t="shared" si="105"/>
        <v>0.68696842105263167</v>
      </c>
      <c r="V158" s="294">
        <f t="shared" si="106"/>
        <v>0.71988631578947371</v>
      </c>
      <c r="W158" s="294">
        <f t="shared" si="107"/>
        <v>0.51392000000000004</v>
      </c>
      <c r="X158" s="766">
        <f t="shared" si="125"/>
        <v>0.2301</v>
      </c>
      <c r="Y158" s="766"/>
      <c r="Z158" s="563">
        <f t="shared" si="108"/>
        <v>3732.39</v>
      </c>
      <c r="AA158" s="563">
        <f t="shared" si="109"/>
        <v>3741.43</v>
      </c>
      <c r="AB158" s="563">
        <f t="shared" si="110"/>
        <v>3820.44</v>
      </c>
      <c r="AC158" s="563">
        <f t="shared" si="111"/>
        <v>4164.33</v>
      </c>
      <c r="AD158" s="563">
        <f t="shared" si="112"/>
        <v>3510.8999999999996</v>
      </c>
      <c r="AE158" s="563">
        <f t="shared" si="113"/>
        <v>3374.85</v>
      </c>
      <c r="AF158" s="563">
        <f t="shared" si="114"/>
        <v>2863.68</v>
      </c>
      <c r="AG158" s="777">
        <f t="shared" si="118"/>
        <v>0</v>
      </c>
      <c r="AH158" s="777">
        <f t="shared" si="119"/>
        <v>1816.0200000000002</v>
      </c>
      <c r="AI158" s="429"/>
      <c r="AJ158" s="774"/>
      <c r="AK158" s="772">
        <f t="shared" si="120"/>
        <v>5251.77</v>
      </c>
      <c r="AL158" s="772">
        <f t="shared" si="121"/>
        <v>1782.39</v>
      </c>
      <c r="AM158" s="775">
        <f t="shared" si="122"/>
        <v>3469.38</v>
      </c>
    </row>
    <row r="159" spans="1:39">
      <c r="A159" s="2" t="s">
        <v>199</v>
      </c>
      <c r="B159" s="3" t="s">
        <v>122</v>
      </c>
      <c r="C159" s="792">
        <v>6440</v>
      </c>
      <c r="D159" s="764"/>
      <c r="E159" s="798" t="s">
        <v>1057</v>
      </c>
      <c r="F159" s="794">
        <v>22827</v>
      </c>
      <c r="G159" s="308">
        <v>28831</v>
      </c>
      <c r="H159" s="309">
        <v>30147</v>
      </c>
      <c r="I159" s="309">
        <v>23623</v>
      </c>
      <c r="J159" s="310">
        <v>2375</v>
      </c>
      <c r="K159" s="310">
        <v>1744</v>
      </c>
      <c r="L159" s="635">
        <v>1795</v>
      </c>
      <c r="M159" s="641">
        <v>4212</v>
      </c>
      <c r="N159" s="780">
        <v>1771</v>
      </c>
      <c r="O159" s="307" t="s">
        <v>1366</v>
      </c>
      <c r="P159" s="294">
        <f t="shared" si="100"/>
        <v>10.856628385893867</v>
      </c>
      <c r="Q159" s="294">
        <f t="shared" si="101"/>
        <v>13.855972806710772</v>
      </c>
      <c r="R159" s="294">
        <f t="shared" si="102"/>
        <v>14.12148947368421</v>
      </c>
      <c r="S159" s="294">
        <f t="shared" si="103"/>
        <v>10.742248421052633</v>
      </c>
      <c r="T159" s="294">
        <f t="shared" si="104"/>
        <v>0.91249999999999998</v>
      </c>
      <c r="U159" s="294">
        <f t="shared" si="105"/>
        <v>0.53605052631578953</v>
      </c>
      <c r="V159" s="294">
        <f t="shared" si="106"/>
        <v>0.68587894736842103</v>
      </c>
      <c r="W159" s="294">
        <f t="shared" si="107"/>
        <v>1.2946357894736842</v>
      </c>
      <c r="X159" s="766">
        <f t="shared" si="125"/>
        <v>0.36352105263157891</v>
      </c>
      <c r="Y159" s="766"/>
      <c r="Z159" s="563">
        <f t="shared" si="108"/>
        <v>25794.51</v>
      </c>
      <c r="AA159" s="563">
        <f t="shared" si="109"/>
        <v>32579.029999999995</v>
      </c>
      <c r="AB159" s="563">
        <f t="shared" si="110"/>
        <v>37382.28</v>
      </c>
      <c r="AC159" s="563">
        <f t="shared" si="111"/>
        <v>30001.21</v>
      </c>
      <c r="AD159" s="563">
        <f t="shared" si="112"/>
        <v>3348.75</v>
      </c>
      <c r="AE159" s="563">
        <f t="shared" si="113"/>
        <v>2633.44</v>
      </c>
      <c r="AF159" s="563">
        <f t="shared" si="114"/>
        <v>2728.4</v>
      </c>
      <c r="AG159" s="777">
        <f t="shared" si="118"/>
        <v>0</v>
      </c>
      <c r="AH159" s="777">
        <f t="shared" si="119"/>
        <v>2869.02</v>
      </c>
      <c r="AI159" s="429"/>
      <c r="AJ159" s="774"/>
      <c r="AK159" s="772">
        <f t="shared" si="120"/>
        <v>36294.93</v>
      </c>
      <c r="AL159" s="772">
        <f t="shared" si="121"/>
        <v>2815.8900000000003</v>
      </c>
      <c r="AM159" s="775">
        <f t="shared" si="122"/>
        <v>33479.040000000001</v>
      </c>
    </row>
    <row r="160" spans="1:39">
      <c r="A160" s="2" t="s">
        <v>293</v>
      </c>
      <c r="B160" s="3" t="s">
        <v>294</v>
      </c>
      <c r="C160" s="792">
        <v>6430</v>
      </c>
      <c r="D160" s="764"/>
      <c r="E160" s="798" t="s">
        <v>1057</v>
      </c>
      <c r="F160" s="794">
        <v>11528</v>
      </c>
      <c r="G160" s="308">
        <v>15236</v>
      </c>
      <c r="H160" s="309">
        <v>14183</v>
      </c>
      <c r="I160" s="309">
        <v>16699</v>
      </c>
      <c r="J160" s="310">
        <v>16038</v>
      </c>
      <c r="K160" s="310">
        <v>19448</v>
      </c>
      <c r="L160" s="635">
        <v>20677</v>
      </c>
      <c r="M160" s="641">
        <v>15894</v>
      </c>
      <c r="N160" s="780">
        <v>14734</v>
      </c>
      <c r="O160" s="307" t="s">
        <v>1366</v>
      </c>
      <c r="P160" s="294">
        <f t="shared" si="100"/>
        <v>5.482770930590287</v>
      </c>
      <c r="Q160" s="294">
        <f t="shared" si="101"/>
        <v>7.3223128466943681</v>
      </c>
      <c r="R160" s="294">
        <f t="shared" si="102"/>
        <v>6.6436157894736843</v>
      </c>
      <c r="S160" s="294">
        <f t="shared" si="103"/>
        <v>7.5936505263157894</v>
      </c>
      <c r="T160" s="294">
        <f t="shared" si="104"/>
        <v>6.1619684210526318</v>
      </c>
      <c r="U160" s="294">
        <f t="shared" si="105"/>
        <v>5.9777010526315797</v>
      </c>
      <c r="V160" s="294">
        <f t="shared" si="106"/>
        <v>7.9007905263157898</v>
      </c>
      <c r="W160" s="294">
        <f t="shared" si="107"/>
        <v>4.8853136842105265</v>
      </c>
      <c r="X160" s="766">
        <f t="shared" si="125"/>
        <v>3.0243473684210525</v>
      </c>
      <c r="Y160" s="766"/>
      <c r="Z160" s="563">
        <f t="shared" si="108"/>
        <v>13026.64</v>
      </c>
      <c r="AA160" s="563">
        <f t="shared" si="109"/>
        <v>17216.679999999997</v>
      </c>
      <c r="AB160" s="563">
        <f t="shared" si="110"/>
        <v>17586.919999999998</v>
      </c>
      <c r="AC160" s="563">
        <f t="shared" si="111"/>
        <v>21207.73</v>
      </c>
      <c r="AD160" s="563">
        <f t="shared" si="112"/>
        <v>22613.579999999998</v>
      </c>
      <c r="AE160" s="563">
        <f t="shared" si="113"/>
        <v>29366.48</v>
      </c>
      <c r="AF160" s="563">
        <f t="shared" si="114"/>
        <v>31429.040000000001</v>
      </c>
      <c r="AG160" s="777">
        <f t="shared" si="118"/>
        <v>0</v>
      </c>
      <c r="AH160" s="777">
        <f t="shared" si="119"/>
        <v>23869.08</v>
      </c>
      <c r="AI160" s="429"/>
      <c r="AJ160" s="774"/>
      <c r="AK160" s="772">
        <f t="shared" si="120"/>
        <v>18329.52</v>
      </c>
      <c r="AL160" s="772">
        <f t="shared" si="121"/>
        <v>23427.06</v>
      </c>
      <c r="AM160" s="775">
        <f t="shared" si="122"/>
        <v>-5097.5400000000009</v>
      </c>
    </row>
    <row r="161" spans="1:39">
      <c r="A161" s="2" t="s">
        <v>103</v>
      </c>
      <c r="B161" s="3" t="s">
        <v>25</v>
      </c>
      <c r="C161" s="792">
        <v>6440</v>
      </c>
      <c r="D161" s="764"/>
      <c r="E161" s="798" t="s">
        <v>1057</v>
      </c>
      <c r="F161" s="794">
        <v>12331</v>
      </c>
      <c r="G161" s="308">
        <v>9148</v>
      </c>
      <c r="H161" s="309">
        <v>8223</v>
      </c>
      <c r="I161" s="309">
        <v>7408</v>
      </c>
      <c r="J161" s="310">
        <v>7939</v>
      </c>
      <c r="K161" s="310">
        <v>10994</v>
      </c>
      <c r="L161" s="635">
        <v>9223</v>
      </c>
      <c r="M161" s="641">
        <v>9429</v>
      </c>
      <c r="N161" s="780">
        <v>10542</v>
      </c>
      <c r="O161" s="307" t="s">
        <v>1366</v>
      </c>
      <c r="P161" s="294">
        <f t="shared" si="100"/>
        <v>5.86468150113713</v>
      </c>
      <c r="Q161" s="294">
        <f t="shared" si="101"/>
        <v>4.3964635023339511</v>
      </c>
      <c r="R161" s="294">
        <f t="shared" si="102"/>
        <v>3.8518263157894737</v>
      </c>
      <c r="S161" s="294">
        <f t="shared" si="103"/>
        <v>3.3686905263157896</v>
      </c>
      <c r="T161" s="294">
        <f t="shared" si="104"/>
        <v>3.0502473684210525</v>
      </c>
      <c r="U161" s="294">
        <f t="shared" si="105"/>
        <v>3.3792084210526321</v>
      </c>
      <c r="V161" s="294">
        <f t="shared" si="106"/>
        <v>3.5241568421052634</v>
      </c>
      <c r="W161" s="294">
        <f t="shared" si="107"/>
        <v>2.8981768421052632</v>
      </c>
      <c r="X161" s="766">
        <f t="shared" si="125"/>
        <v>2.1638842105263159</v>
      </c>
      <c r="Y161" s="766"/>
      <c r="Z161" s="563">
        <f t="shared" si="108"/>
        <v>13934.029999999999</v>
      </c>
      <c r="AA161" s="563">
        <f t="shared" si="109"/>
        <v>10337.24</v>
      </c>
      <c r="AB161" s="563">
        <f t="shared" si="110"/>
        <v>10196.52</v>
      </c>
      <c r="AC161" s="563">
        <f t="shared" si="111"/>
        <v>9408.16</v>
      </c>
      <c r="AD161" s="563">
        <f t="shared" si="112"/>
        <v>11193.99</v>
      </c>
      <c r="AE161" s="563">
        <f t="shared" si="113"/>
        <v>16600.939999999999</v>
      </c>
      <c r="AF161" s="563">
        <f t="shared" si="114"/>
        <v>14018.960000000001</v>
      </c>
      <c r="AG161" s="777">
        <f t="shared" si="118"/>
        <v>0</v>
      </c>
      <c r="AH161" s="777">
        <f t="shared" si="119"/>
        <v>17078.04</v>
      </c>
      <c r="AI161" s="429"/>
      <c r="AJ161" s="774"/>
      <c r="AK161" s="772">
        <f t="shared" si="120"/>
        <v>19606.29</v>
      </c>
      <c r="AL161" s="772">
        <f t="shared" si="121"/>
        <v>16761.780000000002</v>
      </c>
      <c r="AM161" s="775">
        <f t="shared" si="122"/>
        <v>2844.5099999999984</v>
      </c>
    </row>
    <row r="162" spans="1:39">
      <c r="A162" s="2" t="s">
        <v>112</v>
      </c>
      <c r="B162" s="3" t="s">
        <v>241</v>
      </c>
      <c r="C162" s="792">
        <v>6440</v>
      </c>
      <c r="D162" s="764"/>
      <c r="E162" s="798" t="s">
        <v>1057</v>
      </c>
      <c r="F162" s="794">
        <v>13218</v>
      </c>
      <c r="G162" s="308">
        <v>12221</v>
      </c>
      <c r="H162" s="309">
        <v>13475</v>
      </c>
      <c r="I162" s="309">
        <v>10838</v>
      </c>
      <c r="J162" s="310">
        <v>10583</v>
      </c>
      <c r="K162" s="310">
        <v>10336</v>
      </c>
      <c r="L162" s="635">
        <v>10621</v>
      </c>
      <c r="M162" s="641">
        <v>10768</v>
      </c>
      <c r="N162" s="780">
        <v>11185</v>
      </c>
      <c r="O162" s="307" t="s">
        <v>1366</v>
      </c>
      <c r="P162" s="294">
        <f t="shared" si="100"/>
        <v>6.286542866112284</v>
      </c>
      <c r="Q162" s="294">
        <f t="shared" si="101"/>
        <v>5.8733253675145631</v>
      </c>
      <c r="R162" s="294">
        <f t="shared" si="102"/>
        <v>6.3119736842105265</v>
      </c>
      <c r="S162" s="294">
        <f t="shared" si="103"/>
        <v>4.9284378947368426</v>
      </c>
      <c r="T162" s="294">
        <f t="shared" si="104"/>
        <v>4.0660999999999996</v>
      </c>
      <c r="U162" s="294">
        <f t="shared" si="105"/>
        <v>3.1769600000000007</v>
      </c>
      <c r="V162" s="294">
        <f t="shared" si="106"/>
        <v>4.0583400000000003</v>
      </c>
      <c r="W162" s="294">
        <f t="shared" si="107"/>
        <v>3.3097431578947369</v>
      </c>
      <c r="X162" s="766">
        <f t="shared" si="125"/>
        <v>2.2958684210526314</v>
      </c>
      <c r="Y162" s="766"/>
      <c r="Z162" s="563">
        <f t="shared" si="108"/>
        <v>14936.339999999998</v>
      </c>
      <c r="AA162" s="563">
        <f t="shared" si="109"/>
        <v>13809.73</v>
      </c>
      <c r="AB162" s="563">
        <f t="shared" si="110"/>
        <v>16709</v>
      </c>
      <c r="AC162" s="563">
        <f t="shared" si="111"/>
        <v>13764.26</v>
      </c>
      <c r="AD162" s="563">
        <f t="shared" si="112"/>
        <v>14922.029999999999</v>
      </c>
      <c r="AE162" s="563">
        <f t="shared" si="113"/>
        <v>15607.36</v>
      </c>
      <c r="AF162" s="563">
        <f t="shared" si="114"/>
        <v>16143.92</v>
      </c>
      <c r="AG162" s="777">
        <f t="shared" si="118"/>
        <v>0</v>
      </c>
      <c r="AH162" s="777">
        <f t="shared" si="119"/>
        <v>18119.7</v>
      </c>
      <c r="AI162" s="429"/>
      <c r="AJ162" s="774"/>
      <c r="AK162" s="772">
        <f t="shared" si="120"/>
        <v>21016.620000000003</v>
      </c>
      <c r="AL162" s="772">
        <f t="shared" si="121"/>
        <v>17784.150000000001</v>
      </c>
      <c r="AM162" s="775">
        <f t="shared" si="122"/>
        <v>3232.4700000000012</v>
      </c>
    </row>
    <row r="163" spans="1:39">
      <c r="A163" s="2" t="s">
        <v>1327</v>
      </c>
      <c r="B163" s="3" t="s">
        <v>167</v>
      </c>
      <c r="C163" s="792">
        <v>6400</v>
      </c>
      <c r="D163" s="764"/>
      <c r="E163" s="798" t="s">
        <v>1057</v>
      </c>
      <c r="F163" s="794">
        <v>58333</v>
      </c>
      <c r="G163" s="308">
        <v>58333</v>
      </c>
      <c r="H163" s="309">
        <v>66190</v>
      </c>
      <c r="I163" s="309">
        <v>58333</v>
      </c>
      <c r="J163" s="310">
        <v>57440</v>
      </c>
      <c r="K163" s="310">
        <v>49424</v>
      </c>
      <c r="L163" s="636">
        <v>42438</v>
      </c>
      <c r="M163" s="642">
        <v>49854</v>
      </c>
      <c r="N163" s="642">
        <v>4644</v>
      </c>
      <c r="O163" s="307" t="s">
        <v>1366</v>
      </c>
      <c r="P163" s="294">
        <f t="shared" si="100"/>
        <v>27.74344870698501</v>
      </c>
      <c r="Q163" s="294">
        <f t="shared" si="101"/>
        <v>28.03442342387914</v>
      </c>
      <c r="R163" s="294">
        <f t="shared" si="102"/>
        <v>31.004789473684209</v>
      </c>
      <c r="S163" s="294">
        <f t="shared" si="103"/>
        <v>26.526164210526318</v>
      </c>
      <c r="T163" s="294">
        <f t="shared" si="104"/>
        <v>22.069052631578948</v>
      </c>
      <c r="U163" s="294">
        <f t="shared" si="105"/>
        <v>15.191376842105266</v>
      </c>
      <c r="V163" s="294">
        <f t="shared" si="106"/>
        <v>16.215783157894737</v>
      </c>
      <c r="W163" s="294">
        <f t="shared" si="107"/>
        <v>15.323545263157897</v>
      </c>
      <c r="X163" s="766">
        <f t="shared" si="125"/>
        <v>0.953242105263158</v>
      </c>
      <c r="Y163" s="766"/>
      <c r="Z163" s="563">
        <f t="shared" si="108"/>
        <v>65916.289999999994</v>
      </c>
      <c r="AA163" s="563">
        <f t="shared" si="109"/>
        <v>65916.289999999994</v>
      </c>
      <c r="AB163" s="563">
        <f t="shared" si="110"/>
        <v>82075.600000000006</v>
      </c>
      <c r="AC163" s="563">
        <f t="shared" si="111"/>
        <v>74082.91</v>
      </c>
      <c r="AD163" s="563">
        <f t="shared" si="112"/>
        <v>80990.399999999994</v>
      </c>
      <c r="AE163" s="563">
        <f t="shared" si="113"/>
        <v>74630.240000000005</v>
      </c>
      <c r="AF163" s="563">
        <f t="shared" si="114"/>
        <v>64505.760000000002</v>
      </c>
      <c r="AG163" s="777">
        <f t="shared" si="118"/>
        <v>0</v>
      </c>
      <c r="AH163" s="777">
        <f t="shared" si="119"/>
        <v>7523.2800000000007</v>
      </c>
      <c r="AI163" s="429"/>
      <c r="AJ163" s="774"/>
      <c r="AK163" s="772">
        <f t="shared" si="120"/>
        <v>92749.47</v>
      </c>
      <c r="AL163" s="772">
        <f t="shared" si="121"/>
        <v>7383.96</v>
      </c>
      <c r="AM163" s="775">
        <f t="shared" si="122"/>
        <v>85365.51</v>
      </c>
    </row>
    <row r="164" spans="1:39">
      <c r="A164" s="2" t="s">
        <v>107</v>
      </c>
      <c r="B164" s="3" t="s">
        <v>238</v>
      </c>
      <c r="C164" s="792">
        <v>6300</v>
      </c>
      <c r="D164" s="764"/>
      <c r="E164" s="798" t="s">
        <v>1057</v>
      </c>
      <c r="F164" s="794">
        <v>43423</v>
      </c>
      <c r="G164" s="308">
        <v>42972</v>
      </c>
      <c r="H164" s="309">
        <v>41331</v>
      </c>
      <c r="I164" s="309">
        <v>38360</v>
      </c>
      <c r="J164" s="310">
        <v>35829</v>
      </c>
      <c r="K164" s="310">
        <v>35142</v>
      </c>
      <c r="L164" s="635">
        <v>35302</v>
      </c>
      <c r="M164" s="641">
        <v>36309</v>
      </c>
      <c r="N164" s="780">
        <v>27316</v>
      </c>
      <c r="O164" s="307" t="s">
        <v>1366</v>
      </c>
      <c r="P164" s="294">
        <f t="shared" si="100"/>
        <v>20.652182695959578</v>
      </c>
      <c r="Q164" s="294">
        <f t="shared" si="101"/>
        <v>20.652036469424417</v>
      </c>
      <c r="R164" s="294">
        <f t="shared" si="102"/>
        <v>19.360310526315789</v>
      </c>
      <c r="S164" s="294">
        <f t="shared" si="103"/>
        <v>17.443705263157895</v>
      </c>
      <c r="T164" s="294">
        <f t="shared" si="104"/>
        <v>13.765878947368421</v>
      </c>
      <c r="U164" s="294">
        <f t="shared" si="105"/>
        <v>10.801541052631581</v>
      </c>
      <c r="V164" s="294">
        <f t="shared" si="106"/>
        <v>13.48908</v>
      </c>
      <c r="W164" s="294">
        <f t="shared" si="107"/>
        <v>11.160240000000002</v>
      </c>
      <c r="X164" s="766">
        <f t="shared" si="125"/>
        <v>5.606968421052632</v>
      </c>
      <c r="Y164" s="766"/>
      <c r="Z164" s="563">
        <f t="shared" si="108"/>
        <v>49067.99</v>
      </c>
      <c r="AA164" s="563">
        <f t="shared" si="109"/>
        <v>48558.359999999993</v>
      </c>
      <c r="AB164" s="563">
        <f t="shared" si="110"/>
        <v>51250.44</v>
      </c>
      <c r="AC164" s="563">
        <f t="shared" si="111"/>
        <v>48717.2</v>
      </c>
      <c r="AD164" s="563">
        <f t="shared" si="112"/>
        <v>50518.89</v>
      </c>
      <c r="AE164" s="563">
        <f t="shared" si="113"/>
        <v>53064.42</v>
      </c>
      <c r="AF164" s="563">
        <f t="shared" si="114"/>
        <v>53659.040000000001</v>
      </c>
      <c r="AG164" s="777">
        <f t="shared" si="118"/>
        <v>0</v>
      </c>
      <c r="AH164" s="777">
        <f t="shared" si="119"/>
        <v>44251.920000000006</v>
      </c>
      <c r="AI164" s="429"/>
      <c r="AJ164" s="774"/>
      <c r="AK164" s="772">
        <f t="shared" si="120"/>
        <v>69042.570000000007</v>
      </c>
      <c r="AL164" s="772">
        <f t="shared" si="121"/>
        <v>43432.44</v>
      </c>
      <c r="AM164" s="775">
        <f t="shared" si="122"/>
        <v>25610.130000000005</v>
      </c>
    </row>
    <row r="165" spans="1:39">
      <c r="A165" s="2" t="s">
        <v>254</v>
      </c>
      <c r="B165" s="3" t="s">
        <v>255</v>
      </c>
      <c r="C165" s="792">
        <v>6300</v>
      </c>
      <c r="D165" s="764"/>
      <c r="E165" s="798" t="s">
        <v>1057</v>
      </c>
      <c r="F165" s="794">
        <v>17159</v>
      </c>
      <c r="G165" s="308">
        <v>14900</v>
      </c>
      <c r="H165" s="309">
        <v>12343</v>
      </c>
      <c r="I165" s="309">
        <v>13781</v>
      </c>
      <c r="J165" s="310">
        <v>12547</v>
      </c>
      <c r="K165" s="310">
        <v>10907</v>
      </c>
      <c r="L165" s="636">
        <v>3948</v>
      </c>
      <c r="M165" s="642">
        <v>10557</v>
      </c>
      <c r="N165" s="642">
        <v>11844</v>
      </c>
      <c r="O165" s="307" t="s">
        <v>1366</v>
      </c>
      <c r="P165" s="294">
        <f t="shared" si="100"/>
        <v>8.1609009713739358</v>
      </c>
      <c r="Q165" s="294">
        <f t="shared" si="101"/>
        <v>7.1608336450345291</v>
      </c>
      <c r="R165" s="294">
        <f t="shared" si="102"/>
        <v>5.7817210526315792</v>
      </c>
      <c r="S165" s="294">
        <f t="shared" si="103"/>
        <v>6.2667284210526315</v>
      </c>
      <c r="T165" s="294">
        <f t="shared" si="104"/>
        <v>4.8206894736842107</v>
      </c>
      <c r="U165" s="294">
        <f t="shared" si="105"/>
        <v>3.3524673684210531</v>
      </c>
      <c r="V165" s="294">
        <f t="shared" si="106"/>
        <v>1.5085515789473685</v>
      </c>
      <c r="W165" s="294">
        <f t="shared" si="107"/>
        <v>3.2448884210526319</v>
      </c>
      <c r="X165" s="766">
        <f t="shared" ref="X165:X171" si="126">N165*X$3/1000000</f>
        <v>2.4311368421052633</v>
      </c>
      <c r="Y165" s="766"/>
      <c r="Z165" s="563">
        <f t="shared" si="108"/>
        <v>19389.669999999998</v>
      </c>
      <c r="AA165" s="563">
        <f t="shared" si="109"/>
        <v>16837</v>
      </c>
      <c r="AB165" s="563">
        <f t="shared" si="110"/>
        <v>15305.32</v>
      </c>
      <c r="AC165" s="563">
        <f t="shared" si="111"/>
        <v>17501.87</v>
      </c>
      <c r="AD165" s="563">
        <f t="shared" si="112"/>
        <v>17691.27</v>
      </c>
      <c r="AE165" s="563">
        <f t="shared" si="113"/>
        <v>16469.57</v>
      </c>
      <c r="AF165" s="563">
        <f t="shared" si="114"/>
        <v>6000.96</v>
      </c>
      <c r="AG165" s="777">
        <f t="shared" si="118"/>
        <v>0</v>
      </c>
      <c r="AH165" s="777">
        <f t="shared" si="119"/>
        <v>19187.280000000002</v>
      </c>
      <c r="AI165" s="429"/>
      <c r="AJ165" s="774"/>
      <c r="AK165" s="772">
        <f t="shared" si="120"/>
        <v>27282.81</v>
      </c>
      <c r="AL165" s="772">
        <f t="shared" si="121"/>
        <v>18831.96</v>
      </c>
      <c r="AM165" s="775">
        <f t="shared" si="122"/>
        <v>8450.8500000000022</v>
      </c>
    </row>
    <row r="166" spans="1:39">
      <c r="A166" s="2" t="s">
        <v>279</v>
      </c>
      <c r="B166" s="3" t="s">
        <v>43</v>
      </c>
      <c r="C166" s="792">
        <v>6300</v>
      </c>
      <c r="D166" s="764"/>
      <c r="E166" s="798" t="s">
        <v>1057</v>
      </c>
      <c r="F166" s="794">
        <v>18655</v>
      </c>
      <c r="G166" s="308">
        <v>19991</v>
      </c>
      <c r="H166" s="309">
        <v>17306</v>
      </c>
      <c r="I166" s="309">
        <v>19840</v>
      </c>
      <c r="J166" s="310">
        <v>19877</v>
      </c>
      <c r="K166" s="310">
        <v>21364</v>
      </c>
      <c r="L166" s="635">
        <v>24994</v>
      </c>
      <c r="M166" s="642">
        <v>28957</v>
      </c>
      <c r="N166" s="642">
        <v>26165</v>
      </c>
      <c r="O166" s="307" t="s">
        <v>1366</v>
      </c>
      <c r="P166" s="294">
        <f t="shared" si="100"/>
        <v>8.8724055959543549</v>
      </c>
      <c r="Q166" s="294">
        <f t="shared" si="101"/>
        <v>9.6075319058983393</v>
      </c>
      <c r="R166" s="294">
        <f t="shared" si="102"/>
        <v>8.1064947368421052</v>
      </c>
      <c r="S166" s="294">
        <f t="shared" si="103"/>
        <v>9.0219789473684209</v>
      </c>
      <c r="T166" s="294">
        <f t="shared" si="104"/>
        <v>7.6369526315789473</v>
      </c>
      <c r="U166" s="294">
        <f t="shared" si="105"/>
        <v>6.566618947368422</v>
      </c>
      <c r="V166" s="294">
        <f t="shared" si="106"/>
        <v>9.5503389473684202</v>
      </c>
      <c r="W166" s="294">
        <f t="shared" si="107"/>
        <v>8.9004673684210527</v>
      </c>
      <c r="X166" s="766">
        <f t="shared" si="126"/>
        <v>5.3707105263157899</v>
      </c>
      <c r="Y166" s="766"/>
      <c r="Z166" s="563">
        <f t="shared" si="108"/>
        <v>21080.149999999998</v>
      </c>
      <c r="AA166" s="563">
        <f t="shared" si="109"/>
        <v>22589.829999999998</v>
      </c>
      <c r="AB166" s="563">
        <f t="shared" si="110"/>
        <v>21459.439999999999</v>
      </c>
      <c r="AC166" s="563">
        <f t="shared" si="111"/>
        <v>25196.799999999999</v>
      </c>
      <c r="AD166" s="563">
        <f t="shared" si="112"/>
        <v>28026.57</v>
      </c>
      <c r="AE166" s="563">
        <f t="shared" si="113"/>
        <v>32259.64</v>
      </c>
      <c r="AF166" s="563">
        <f t="shared" si="114"/>
        <v>37990.879999999997</v>
      </c>
      <c r="AG166" s="777">
        <f t="shared" si="118"/>
        <v>0</v>
      </c>
      <c r="AH166" s="777">
        <f t="shared" si="119"/>
        <v>42387.3</v>
      </c>
      <c r="AI166" s="429"/>
      <c r="AJ166" s="774"/>
      <c r="AK166" s="772">
        <f t="shared" si="120"/>
        <v>29661.45</v>
      </c>
      <c r="AL166" s="772">
        <f t="shared" si="121"/>
        <v>41602.35</v>
      </c>
      <c r="AM166" s="775">
        <f t="shared" si="122"/>
        <v>-11940.899999999998</v>
      </c>
    </row>
    <row r="167" spans="1:39">
      <c r="A167" s="2" t="s">
        <v>1066</v>
      </c>
      <c r="B167" s="3" t="s">
        <v>1065</v>
      </c>
      <c r="C167" s="792">
        <v>6310</v>
      </c>
      <c r="D167" s="764"/>
      <c r="E167" s="798" t="s">
        <v>1057</v>
      </c>
      <c r="F167" s="794">
        <v>12932</v>
      </c>
      <c r="G167" s="308">
        <v>11800</v>
      </c>
      <c r="H167" s="309">
        <v>13265</v>
      </c>
      <c r="I167" s="309">
        <v>29112</v>
      </c>
      <c r="J167" s="310">
        <v>29633</v>
      </c>
      <c r="K167" s="310">
        <v>32358</v>
      </c>
      <c r="L167" s="635">
        <v>32872</v>
      </c>
      <c r="M167" s="641">
        <v>31836</v>
      </c>
      <c r="N167" s="780">
        <v>31247</v>
      </c>
      <c r="O167" s="307" t="s">
        <v>1366</v>
      </c>
      <c r="P167" s="294">
        <f t="shared" si="100"/>
        <v>6.1505199231777929</v>
      </c>
      <c r="Q167" s="294">
        <f t="shared" si="101"/>
        <v>5.6709957725776805</v>
      </c>
      <c r="R167" s="294">
        <f t="shared" si="102"/>
        <v>6.2136052631578949</v>
      </c>
      <c r="S167" s="294">
        <f t="shared" si="103"/>
        <v>13.238298947368422</v>
      </c>
      <c r="T167" s="294">
        <f t="shared" si="104"/>
        <v>11.38531052631579</v>
      </c>
      <c r="U167" s="294">
        <f t="shared" si="105"/>
        <v>9.9458273684210532</v>
      </c>
      <c r="V167" s="294">
        <f t="shared" si="106"/>
        <v>12.560564210526316</v>
      </c>
      <c r="W167" s="294">
        <f t="shared" si="107"/>
        <v>9.7853810526315801</v>
      </c>
      <c r="X167" s="766">
        <f t="shared" si="126"/>
        <v>6.4138578947368421</v>
      </c>
      <c r="Y167" s="766"/>
      <c r="Z167" s="563">
        <f t="shared" si="108"/>
        <v>14613.159999999998</v>
      </c>
      <c r="AA167" s="563">
        <f t="shared" si="109"/>
        <v>13333.999999999998</v>
      </c>
      <c r="AB167" s="563">
        <f t="shared" si="110"/>
        <v>16448.599999999999</v>
      </c>
      <c r="AC167" s="563">
        <f t="shared" si="111"/>
        <v>36972.239999999998</v>
      </c>
      <c r="AD167" s="563">
        <f t="shared" si="112"/>
        <v>41782.53</v>
      </c>
      <c r="AE167" s="563">
        <f t="shared" si="113"/>
        <v>48860.58</v>
      </c>
      <c r="AF167" s="563">
        <f t="shared" si="114"/>
        <v>49965.440000000002</v>
      </c>
      <c r="AG167" s="777">
        <f t="shared" si="118"/>
        <v>0</v>
      </c>
      <c r="AH167" s="777">
        <f t="shared" si="119"/>
        <v>50620.140000000007</v>
      </c>
      <c r="AI167" s="429"/>
      <c r="AJ167" s="774"/>
      <c r="AK167" s="772">
        <f t="shared" si="120"/>
        <v>20561.88</v>
      </c>
      <c r="AL167" s="772">
        <f t="shared" si="121"/>
        <v>49682.73</v>
      </c>
      <c r="AM167" s="775">
        <f t="shared" si="122"/>
        <v>-29120.850000000002</v>
      </c>
    </row>
    <row r="168" spans="1:39">
      <c r="A168" s="2" t="s">
        <v>1329</v>
      </c>
      <c r="B168" s="3" t="s">
        <v>62</v>
      </c>
      <c r="C168" s="792" t="s">
        <v>1141</v>
      </c>
      <c r="D168" s="764"/>
      <c r="E168" s="798" t="s">
        <v>1057</v>
      </c>
      <c r="F168" s="794">
        <v>2549</v>
      </c>
      <c r="G168" s="308">
        <v>2549</v>
      </c>
      <c r="H168" s="309">
        <v>2549</v>
      </c>
      <c r="I168" s="309">
        <v>2563</v>
      </c>
      <c r="J168" s="310">
        <v>1661</v>
      </c>
      <c r="K168" s="310">
        <v>1612</v>
      </c>
      <c r="L168" s="636">
        <v>174</v>
      </c>
      <c r="M168" s="642">
        <v>1543</v>
      </c>
      <c r="N168" s="642">
        <v>1511</v>
      </c>
      <c r="O168" s="307" t="s">
        <v>1366</v>
      </c>
      <c r="P168" s="294">
        <f t="shared" si="100"/>
        <v>1.2123163690210481</v>
      </c>
      <c r="Q168" s="294">
        <f t="shared" si="101"/>
        <v>1.2250312054491956</v>
      </c>
      <c r="R168" s="294">
        <f t="shared" si="102"/>
        <v>1.1940052631578948</v>
      </c>
      <c r="S168" s="294">
        <f t="shared" si="103"/>
        <v>1.1654905263157895</v>
      </c>
      <c r="T168" s="294">
        <f t="shared" si="104"/>
        <v>0.63817368421052634</v>
      </c>
      <c r="U168" s="294">
        <f t="shared" si="105"/>
        <v>0.49547789473684217</v>
      </c>
      <c r="V168" s="294">
        <f t="shared" si="106"/>
        <v>6.6486315789473685E-2</v>
      </c>
      <c r="W168" s="294">
        <f t="shared" si="107"/>
        <v>0.47426947368421057</v>
      </c>
      <c r="X168" s="766">
        <f t="shared" si="126"/>
        <v>0.31015263157894735</v>
      </c>
      <c r="Y168" s="766"/>
      <c r="Z168" s="563">
        <f t="shared" si="108"/>
        <v>2880.37</v>
      </c>
      <c r="AA168" s="563">
        <f t="shared" si="109"/>
        <v>2880.37</v>
      </c>
      <c r="AB168" s="563">
        <f t="shared" si="110"/>
        <v>3160.7599999999998</v>
      </c>
      <c r="AC168" s="563">
        <f t="shared" si="111"/>
        <v>3255.01</v>
      </c>
      <c r="AD168" s="563">
        <f t="shared" si="112"/>
        <v>2342.0099999999998</v>
      </c>
      <c r="AE168" s="563">
        <f t="shared" si="113"/>
        <v>2434.12</v>
      </c>
      <c r="AF168" s="563">
        <f t="shared" si="114"/>
        <v>264.48</v>
      </c>
      <c r="AG168" s="777">
        <f t="shared" si="118"/>
        <v>0</v>
      </c>
      <c r="AH168" s="777">
        <f t="shared" si="119"/>
        <v>2447.8200000000002</v>
      </c>
      <c r="AI168" s="429"/>
      <c r="AJ168" s="774"/>
      <c r="AK168" s="772">
        <f t="shared" si="120"/>
        <v>4052.9100000000003</v>
      </c>
      <c r="AL168" s="772">
        <f t="shared" si="121"/>
        <v>2402.4900000000002</v>
      </c>
      <c r="AM168" s="775">
        <f t="shared" si="122"/>
        <v>1650.42</v>
      </c>
    </row>
    <row r="169" spans="1:39">
      <c r="A169" s="2" t="s">
        <v>1329</v>
      </c>
      <c r="B169" s="3" t="s">
        <v>62</v>
      </c>
      <c r="C169" s="792">
        <v>6310</v>
      </c>
      <c r="D169" s="764"/>
      <c r="E169" s="798" t="s">
        <v>1057</v>
      </c>
      <c r="F169" s="794">
        <v>4067</v>
      </c>
      <c r="G169" s="308">
        <v>4067</v>
      </c>
      <c r="H169" s="309">
        <v>4067</v>
      </c>
      <c r="I169" s="309">
        <v>3907</v>
      </c>
      <c r="J169" s="310">
        <v>4157</v>
      </c>
      <c r="K169" s="310">
        <v>3700</v>
      </c>
      <c r="L169" s="636">
        <v>3940</v>
      </c>
      <c r="M169" s="642">
        <v>3710</v>
      </c>
      <c r="N169" s="642">
        <v>3554</v>
      </c>
      <c r="O169" s="307" t="s">
        <v>1366</v>
      </c>
      <c r="P169" s="294">
        <f t="shared" si="100"/>
        <v>1.9342842969041203</v>
      </c>
      <c r="Q169" s="294">
        <f t="shared" si="101"/>
        <v>1.9545711700909685</v>
      </c>
      <c r="R169" s="294">
        <f t="shared" si="102"/>
        <v>1.9050684210526316</v>
      </c>
      <c r="S169" s="294">
        <f t="shared" si="103"/>
        <v>1.7766568421052631</v>
      </c>
      <c r="T169" s="294">
        <f t="shared" si="104"/>
        <v>1.597163157894737</v>
      </c>
      <c r="U169" s="294">
        <f t="shared" si="105"/>
        <v>1.1372631578947372</v>
      </c>
      <c r="V169" s="294">
        <f t="shared" si="106"/>
        <v>1.5054947368421052</v>
      </c>
      <c r="W169" s="294">
        <f t="shared" si="107"/>
        <v>1.1403368421052633</v>
      </c>
      <c r="X169" s="766">
        <f t="shared" si="126"/>
        <v>0.72950526315789477</v>
      </c>
      <c r="Y169" s="766"/>
      <c r="Z169" s="563">
        <f t="shared" si="108"/>
        <v>4595.7099999999991</v>
      </c>
      <c r="AA169" s="563">
        <f t="shared" si="109"/>
        <v>4595.7099999999991</v>
      </c>
      <c r="AB169" s="563">
        <f t="shared" si="110"/>
        <v>5043.08</v>
      </c>
      <c r="AC169" s="563">
        <f t="shared" si="111"/>
        <v>4961.8900000000003</v>
      </c>
      <c r="AD169" s="563">
        <f t="shared" si="112"/>
        <v>5861.37</v>
      </c>
      <c r="AE169" s="563">
        <f t="shared" si="113"/>
        <v>5587</v>
      </c>
      <c r="AF169" s="563">
        <f t="shared" si="114"/>
        <v>5988.8</v>
      </c>
      <c r="AG169" s="777">
        <f t="shared" si="118"/>
        <v>0</v>
      </c>
      <c r="AH169" s="777">
        <f t="shared" si="119"/>
        <v>5757.4800000000005</v>
      </c>
      <c r="AI169" s="429"/>
      <c r="AJ169" s="774"/>
      <c r="AK169" s="772">
        <f t="shared" si="120"/>
        <v>6466.5300000000007</v>
      </c>
      <c r="AL169" s="772">
        <f t="shared" si="121"/>
        <v>5650.8600000000006</v>
      </c>
      <c r="AM169" s="775">
        <f t="shared" si="122"/>
        <v>815.67000000000007</v>
      </c>
    </row>
    <row r="170" spans="1:39">
      <c r="A170" s="2" t="s">
        <v>1998</v>
      </c>
      <c r="B170" s="3" t="s">
        <v>1997</v>
      </c>
      <c r="C170" s="792" t="s">
        <v>345</v>
      </c>
      <c r="D170" s="764"/>
      <c r="E170" s="798" t="s">
        <v>1057</v>
      </c>
      <c r="F170" s="794">
        <v>29663</v>
      </c>
      <c r="G170" s="308">
        <v>29663</v>
      </c>
      <c r="H170" s="309">
        <v>28072</v>
      </c>
      <c r="I170" s="309">
        <v>20662</v>
      </c>
      <c r="J170" s="310">
        <v>18258</v>
      </c>
      <c r="K170" s="310">
        <v>28072</v>
      </c>
      <c r="L170" s="636">
        <v>20662</v>
      </c>
      <c r="M170" s="642">
        <v>13727</v>
      </c>
      <c r="N170" s="642">
        <v>14145</v>
      </c>
      <c r="O170" s="307" t="s">
        <v>1366</v>
      </c>
      <c r="P170" s="294">
        <f t="shared" si="100"/>
        <v>14.107862084845568</v>
      </c>
      <c r="Q170" s="294">
        <f t="shared" si="101"/>
        <v>14.255826067963708</v>
      </c>
      <c r="R170" s="294">
        <f t="shared" si="102"/>
        <v>13.149515789473684</v>
      </c>
      <c r="S170" s="294">
        <f t="shared" si="103"/>
        <v>9.3957726315789483</v>
      </c>
      <c r="T170" s="294">
        <f t="shared" si="104"/>
        <v>7.0149157894736849</v>
      </c>
      <c r="U170" s="294">
        <f t="shared" si="105"/>
        <v>8.6284463157894749</v>
      </c>
      <c r="V170" s="294">
        <f t="shared" si="106"/>
        <v>7.8950589473684207</v>
      </c>
      <c r="W170" s="294">
        <f t="shared" si="107"/>
        <v>4.2192463157894737</v>
      </c>
      <c r="X170" s="766">
        <f t="shared" si="126"/>
        <v>2.9034473684210527</v>
      </c>
      <c r="Y170" s="766"/>
      <c r="Z170" s="563">
        <f t="shared" si="108"/>
        <v>33519.189999999995</v>
      </c>
      <c r="AA170" s="563">
        <f t="shared" si="109"/>
        <v>33519.189999999995</v>
      </c>
      <c r="AB170" s="563">
        <f t="shared" si="110"/>
        <v>34809.279999999999</v>
      </c>
      <c r="AC170" s="563">
        <f t="shared" si="111"/>
        <v>26240.74</v>
      </c>
      <c r="AD170" s="563">
        <f t="shared" si="112"/>
        <v>25743.78</v>
      </c>
      <c r="AE170" s="563">
        <f t="shared" si="113"/>
        <v>42388.72</v>
      </c>
      <c r="AF170" s="563">
        <f t="shared" si="114"/>
        <v>31406.240000000002</v>
      </c>
      <c r="AG170" s="777">
        <f t="shared" si="118"/>
        <v>0</v>
      </c>
      <c r="AH170" s="777">
        <f t="shared" si="119"/>
        <v>22914.9</v>
      </c>
      <c r="AI170" s="429"/>
      <c r="AJ170" s="774"/>
      <c r="AK170" s="772">
        <f t="shared" si="120"/>
        <v>47164.170000000006</v>
      </c>
      <c r="AL170" s="772">
        <f t="shared" si="121"/>
        <v>22490.550000000003</v>
      </c>
      <c r="AM170" s="775">
        <f t="shared" si="122"/>
        <v>24673.620000000003</v>
      </c>
    </row>
    <row r="171" spans="1:39">
      <c r="A171" s="2" t="s">
        <v>1330</v>
      </c>
      <c r="B171" s="3" t="s">
        <v>1091</v>
      </c>
      <c r="C171" s="792">
        <v>6430</v>
      </c>
      <c r="D171" s="764"/>
      <c r="E171" s="798" t="s">
        <v>1057</v>
      </c>
      <c r="F171" s="794"/>
      <c r="G171" s="308"/>
      <c r="H171" s="309">
        <v>40382</v>
      </c>
      <c r="I171" s="309">
        <v>37100</v>
      </c>
      <c r="J171" s="310">
        <v>36472</v>
      </c>
      <c r="K171" s="310">
        <v>37451</v>
      </c>
      <c r="L171" s="636">
        <v>39543</v>
      </c>
      <c r="M171" s="642">
        <v>33204</v>
      </c>
      <c r="N171" s="642">
        <v>22360</v>
      </c>
      <c r="O171" s="307" t="s">
        <v>1366</v>
      </c>
      <c r="P171" s="294">
        <f t="shared" si="100"/>
        <v>0</v>
      </c>
      <c r="Q171" s="294">
        <f t="shared" si="101"/>
        <v>0</v>
      </c>
      <c r="R171" s="294">
        <f t="shared" si="102"/>
        <v>18.91577894736842</v>
      </c>
      <c r="S171" s="294">
        <f t="shared" si="103"/>
        <v>16.870736842105266</v>
      </c>
      <c r="T171" s="294">
        <f t="shared" si="104"/>
        <v>14.012926315789475</v>
      </c>
      <c r="U171" s="294">
        <f t="shared" si="105"/>
        <v>11.511254736842107</v>
      </c>
      <c r="V171" s="294">
        <f t="shared" si="106"/>
        <v>15.109588421052631</v>
      </c>
      <c r="W171" s="294">
        <f t="shared" si="107"/>
        <v>10.20586105263158</v>
      </c>
      <c r="X171" s="766">
        <f t="shared" si="126"/>
        <v>4.5896842105263156</v>
      </c>
      <c r="Y171" s="766"/>
      <c r="Z171" s="563">
        <f t="shared" si="108"/>
        <v>0</v>
      </c>
      <c r="AA171" s="563">
        <f t="shared" si="109"/>
        <v>0</v>
      </c>
      <c r="AB171" s="563">
        <f t="shared" si="110"/>
        <v>50073.68</v>
      </c>
      <c r="AC171" s="563">
        <f t="shared" si="111"/>
        <v>47117</v>
      </c>
      <c r="AD171" s="563">
        <f t="shared" si="112"/>
        <v>51425.52</v>
      </c>
      <c r="AE171" s="563">
        <f t="shared" si="113"/>
        <v>56551.01</v>
      </c>
      <c r="AF171" s="563">
        <f t="shared" si="114"/>
        <v>60105.36</v>
      </c>
      <c r="AG171" s="777">
        <f t="shared" si="118"/>
        <v>0</v>
      </c>
      <c r="AH171" s="777">
        <f t="shared" si="119"/>
        <v>36223.200000000004</v>
      </c>
      <c r="AI171" s="429"/>
      <c r="AJ171" s="774"/>
      <c r="AK171" s="772">
        <f t="shared" si="120"/>
        <v>0</v>
      </c>
      <c r="AL171" s="772">
        <f t="shared" si="121"/>
        <v>35552.400000000001</v>
      </c>
      <c r="AM171" s="775">
        <f t="shared" si="122"/>
        <v>-35552.400000000001</v>
      </c>
    </row>
    <row r="172" spans="1:39">
      <c r="A172" s="2" t="s">
        <v>2014</v>
      </c>
      <c r="B172" s="3" t="s">
        <v>2013</v>
      </c>
      <c r="C172" s="792" t="s">
        <v>342</v>
      </c>
      <c r="D172" s="764"/>
      <c r="E172" s="798" t="s">
        <v>1057</v>
      </c>
      <c r="F172" s="796">
        <v>53659</v>
      </c>
      <c r="G172" s="309">
        <v>53659</v>
      </c>
      <c r="H172" s="309">
        <v>53659</v>
      </c>
      <c r="I172" s="309">
        <v>54609</v>
      </c>
      <c r="J172" s="310">
        <v>40350</v>
      </c>
      <c r="K172" s="310">
        <v>52875</v>
      </c>
      <c r="L172" s="636">
        <v>39747</v>
      </c>
      <c r="M172" s="642">
        <v>56263</v>
      </c>
      <c r="N172" s="642">
        <v>41026</v>
      </c>
      <c r="O172" s="307" t="s">
        <v>1366</v>
      </c>
      <c r="P172" s="766">
        <f t="shared" ref="P172" si="127">F172*$P$3/1000000</f>
        <v>25.52047235986678</v>
      </c>
      <c r="Q172" s="766">
        <f t="shared" ref="Q172" si="128">G172*$Q$3/1000000</f>
        <v>25.788132386503879</v>
      </c>
      <c r="R172" s="294">
        <f t="shared" si="102"/>
        <v>25.135005263157897</v>
      </c>
      <c r="S172" s="294">
        <f t="shared" si="103"/>
        <v>24.832724210526319</v>
      </c>
      <c r="T172" s="294">
        <f t="shared" si="104"/>
        <v>15.502894736842105</v>
      </c>
      <c r="U172" s="294">
        <f t="shared" si="105"/>
        <v>16.252105263157897</v>
      </c>
      <c r="V172" s="294">
        <f t="shared" si="106"/>
        <v>15.187537894736842</v>
      </c>
      <c r="W172" s="294">
        <f t="shared" si="107"/>
        <v>17.293469473684215</v>
      </c>
      <c r="X172" s="766">
        <f t="shared" ref="X172:X173" si="129">N172*X$3/1000000</f>
        <v>8.4211263157894738</v>
      </c>
      <c r="Y172" s="766"/>
      <c r="Z172" s="777">
        <f t="shared" ref="Z172" si="130">$Z$3*F172</f>
        <v>60634.669999999991</v>
      </c>
      <c r="AA172" s="777">
        <f t="shared" ref="AA172" si="131">$AA$3*G172</f>
        <v>60634.669999999991</v>
      </c>
      <c r="AB172" s="563">
        <f t="shared" si="110"/>
        <v>66537.16</v>
      </c>
      <c r="AC172" s="563">
        <f t="shared" si="111"/>
        <v>69353.430000000008</v>
      </c>
      <c r="AD172" s="563">
        <f t="shared" si="112"/>
        <v>56893.5</v>
      </c>
      <c r="AE172" s="563">
        <f t="shared" si="113"/>
        <v>79841.25</v>
      </c>
      <c r="AF172" s="563">
        <f t="shared" si="114"/>
        <v>60415.44</v>
      </c>
      <c r="AG172" s="777">
        <f t="shared" si="118"/>
        <v>0</v>
      </c>
      <c r="AH172" s="777">
        <f t="shared" si="119"/>
        <v>66462.12000000001</v>
      </c>
      <c r="AI172" s="429"/>
      <c r="AJ172" s="774"/>
      <c r="AK172" s="772">
        <f t="shared" si="120"/>
        <v>85317.81</v>
      </c>
      <c r="AL172" s="772">
        <f t="shared" si="121"/>
        <v>65231.340000000004</v>
      </c>
      <c r="AM172" s="775">
        <f t="shared" si="122"/>
        <v>20086.469999999994</v>
      </c>
    </row>
    <row r="173" spans="1:39">
      <c r="A173" s="2" t="s">
        <v>1098</v>
      </c>
      <c r="B173" s="3" t="s">
        <v>230</v>
      </c>
      <c r="C173" s="792">
        <v>6400</v>
      </c>
      <c r="D173" s="764"/>
      <c r="E173" s="798" t="s">
        <v>1057</v>
      </c>
      <c r="F173" s="794">
        <v>876242</v>
      </c>
      <c r="G173" s="308">
        <v>815581</v>
      </c>
      <c r="H173" s="309">
        <v>867802</v>
      </c>
      <c r="I173" s="309">
        <v>816321</v>
      </c>
      <c r="J173" s="310">
        <v>689309.74</v>
      </c>
      <c r="K173" s="310">
        <v>687952</v>
      </c>
      <c r="L173" s="636">
        <v>599771</v>
      </c>
      <c r="M173" s="642">
        <v>691249</v>
      </c>
      <c r="N173" s="642">
        <v>581158</v>
      </c>
      <c r="O173" s="307" t="s">
        <v>1366</v>
      </c>
      <c r="P173" s="294">
        <f t="shared" si="100"/>
        <v>416.74480966015739</v>
      </c>
      <c r="Q173" s="294">
        <f t="shared" si="101"/>
        <v>391.96240705039639</v>
      </c>
      <c r="R173" s="294">
        <f t="shared" si="102"/>
        <v>406.49672631578949</v>
      </c>
      <c r="S173" s="294">
        <f t="shared" si="103"/>
        <v>371.21123368421053</v>
      </c>
      <c r="T173" s="294">
        <f t="shared" si="104"/>
        <v>264.840058</v>
      </c>
      <c r="U173" s="294">
        <f t="shared" si="105"/>
        <v>211.45472000000004</v>
      </c>
      <c r="V173" s="294">
        <f t="shared" si="106"/>
        <v>229.17565578947369</v>
      </c>
      <c r="W173" s="294">
        <f t="shared" si="107"/>
        <v>212.46811368421055</v>
      </c>
      <c r="X173" s="766">
        <f t="shared" si="129"/>
        <v>119.29032631578947</v>
      </c>
      <c r="Y173" s="766"/>
      <c r="Z173" s="563">
        <f t="shared" si="108"/>
        <v>990153.46</v>
      </c>
      <c r="AA173" s="563">
        <f t="shared" si="109"/>
        <v>921606.52999999991</v>
      </c>
      <c r="AB173" s="563">
        <f t="shared" si="110"/>
        <v>1076074.48</v>
      </c>
      <c r="AC173" s="563">
        <f t="shared" si="111"/>
        <v>1036727.67</v>
      </c>
      <c r="AD173" s="563">
        <f t="shared" si="112"/>
        <v>971926.73339999991</v>
      </c>
      <c r="AE173" s="563">
        <f t="shared" si="113"/>
        <v>1038807.52</v>
      </c>
      <c r="AF173" s="563">
        <f t="shared" si="114"/>
        <v>911651.92</v>
      </c>
      <c r="AG173" s="777">
        <f t="shared" si="118"/>
        <v>0</v>
      </c>
      <c r="AH173" s="777">
        <f t="shared" si="119"/>
        <v>941475.96000000008</v>
      </c>
      <c r="AI173" s="429"/>
      <c r="AJ173" s="774"/>
      <c r="AK173" s="772">
        <f t="shared" si="120"/>
        <v>1393224.78</v>
      </c>
      <c r="AL173" s="772">
        <f t="shared" si="121"/>
        <v>924041.22000000009</v>
      </c>
      <c r="AM173" s="775">
        <f t="shared" si="122"/>
        <v>469183.55999999994</v>
      </c>
    </row>
    <row r="174" spans="1:39" s="734" customFormat="1">
      <c r="A174" s="2" t="s">
        <v>264</v>
      </c>
      <c r="B174" s="3" t="s">
        <v>1331</v>
      </c>
      <c r="C174" s="792">
        <v>6400</v>
      </c>
      <c r="D174" s="764"/>
      <c r="E174" s="798" t="s">
        <v>1057</v>
      </c>
      <c r="F174" s="794">
        <v>0</v>
      </c>
      <c r="G174" s="308">
        <v>0</v>
      </c>
      <c r="H174" s="309">
        <v>0</v>
      </c>
      <c r="I174" s="309">
        <v>5584</v>
      </c>
      <c r="J174" s="310">
        <v>29790</v>
      </c>
      <c r="K174" s="310">
        <v>22773</v>
      </c>
      <c r="L174" s="635">
        <v>23602</v>
      </c>
      <c r="M174" s="641">
        <v>23345</v>
      </c>
      <c r="N174" s="780">
        <v>24928</v>
      </c>
      <c r="O174" s="307" t="s">
        <v>1366</v>
      </c>
      <c r="P174" s="294">
        <f t="shared" si="100"/>
        <v>0</v>
      </c>
      <c r="Q174" s="294">
        <f t="shared" si="101"/>
        <v>0</v>
      </c>
      <c r="R174" s="294">
        <f t="shared" si="102"/>
        <v>0</v>
      </c>
      <c r="S174" s="294">
        <f t="shared" si="103"/>
        <v>2.5392505263157896</v>
      </c>
      <c r="T174" s="294">
        <f t="shared" si="104"/>
        <v>11.445631578947369</v>
      </c>
      <c r="U174" s="294">
        <f t="shared" si="105"/>
        <v>6.9997010526315799</v>
      </c>
      <c r="V174" s="294">
        <f t="shared" si="106"/>
        <v>9.0184484210526303</v>
      </c>
      <c r="W174" s="294">
        <f t="shared" si="107"/>
        <v>7.1755157894736854</v>
      </c>
      <c r="X174" s="766">
        <f t="shared" ref="X174:X177" si="132">N174*X$3/1000000</f>
        <v>5.1167999999999996</v>
      </c>
      <c r="Y174" s="766"/>
      <c r="Z174" s="563">
        <f t="shared" si="108"/>
        <v>0</v>
      </c>
      <c r="AA174" s="563">
        <f t="shared" si="109"/>
        <v>0</v>
      </c>
      <c r="AB174" s="563">
        <f t="shared" si="110"/>
        <v>0</v>
      </c>
      <c r="AC174" s="563">
        <f t="shared" si="111"/>
        <v>7091.68</v>
      </c>
      <c r="AD174" s="563">
        <f t="shared" si="112"/>
        <v>42003.899999999994</v>
      </c>
      <c r="AE174" s="563">
        <f t="shared" si="113"/>
        <v>34387.230000000003</v>
      </c>
      <c r="AF174" s="563">
        <f t="shared" si="114"/>
        <v>35875.040000000001</v>
      </c>
      <c r="AG174" s="777">
        <f t="shared" si="118"/>
        <v>0</v>
      </c>
      <c r="AH174" s="777">
        <f t="shared" si="119"/>
        <v>40383.360000000001</v>
      </c>
      <c r="AI174" s="735"/>
      <c r="AJ174" s="774"/>
      <c r="AK174" s="772">
        <f t="shared" si="120"/>
        <v>0</v>
      </c>
      <c r="AL174" s="772">
        <f t="shared" si="121"/>
        <v>39635.520000000004</v>
      </c>
      <c r="AM174" s="775">
        <f t="shared" si="122"/>
        <v>-39635.520000000004</v>
      </c>
    </row>
    <row r="175" spans="1:39">
      <c r="A175" s="2" t="s">
        <v>190</v>
      </c>
      <c r="B175" s="3" t="s">
        <v>1999</v>
      </c>
      <c r="C175" s="792">
        <v>6320</v>
      </c>
      <c r="D175" s="764"/>
      <c r="E175" s="798" t="s">
        <v>1057</v>
      </c>
      <c r="F175" s="794">
        <v>7552</v>
      </c>
      <c r="G175" s="308">
        <v>7552</v>
      </c>
      <c r="H175" s="309">
        <v>7552</v>
      </c>
      <c r="I175" s="309">
        <v>6898</v>
      </c>
      <c r="J175" s="310">
        <v>6070</v>
      </c>
      <c r="K175" s="310">
        <v>6442</v>
      </c>
      <c r="L175" s="636">
        <v>7168</v>
      </c>
      <c r="M175" s="642">
        <v>14951</v>
      </c>
      <c r="N175" s="642">
        <v>7597</v>
      </c>
      <c r="O175" s="307" t="s">
        <v>1366</v>
      </c>
      <c r="P175" s="294">
        <f t="shared" si="100"/>
        <v>3.5917666609835051</v>
      </c>
      <c r="Q175" s="294">
        <f t="shared" si="101"/>
        <v>3.629437294449716</v>
      </c>
      <c r="R175" s="294">
        <f t="shared" si="102"/>
        <v>3.5375157894736846</v>
      </c>
      <c r="S175" s="294">
        <f t="shared" si="103"/>
        <v>3.1367747368421055</v>
      </c>
      <c r="T175" s="294">
        <f t="shared" si="104"/>
        <v>2.3321578947368424</v>
      </c>
      <c r="U175" s="294">
        <f t="shared" si="105"/>
        <v>1.9800673684210528</v>
      </c>
      <c r="V175" s="294">
        <f t="shared" si="106"/>
        <v>2.7389305263157895</v>
      </c>
      <c r="W175" s="294">
        <f t="shared" si="107"/>
        <v>4.5954652631578954</v>
      </c>
      <c r="X175" s="766">
        <f t="shared" si="132"/>
        <v>1.559384210526316</v>
      </c>
      <c r="Y175" s="766"/>
      <c r="Z175" s="563">
        <f t="shared" si="108"/>
        <v>8533.7599999999984</v>
      </c>
      <c r="AA175" s="563">
        <f t="shared" si="109"/>
        <v>8533.7599999999984</v>
      </c>
      <c r="AB175" s="563">
        <f t="shared" si="110"/>
        <v>9364.48</v>
      </c>
      <c r="AC175" s="563">
        <f t="shared" si="111"/>
        <v>8760.4600000000009</v>
      </c>
      <c r="AD175" s="563">
        <f t="shared" si="112"/>
        <v>8558.6999999999989</v>
      </c>
      <c r="AE175" s="563">
        <f t="shared" si="113"/>
        <v>9727.42</v>
      </c>
      <c r="AF175" s="563">
        <f t="shared" si="114"/>
        <v>10895.36</v>
      </c>
      <c r="AG175" s="777">
        <f t="shared" si="118"/>
        <v>0</v>
      </c>
      <c r="AH175" s="777">
        <f t="shared" si="119"/>
        <v>12307.140000000001</v>
      </c>
      <c r="AI175" s="429"/>
      <c r="AJ175" s="774"/>
      <c r="AK175" s="772">
        <f t="shared" si="120"/>
        <v>12007.68</v>
      </c>
      <c r="AL175" s="772">
        <f t="shared" si="121"/>
        <v>12079.230000000001</v>
      </c>
      <c r="AM175" s="775">
        <f t="shared" si="122"/>
        <v>-71.550000000001091</v>
      </c>
    </row>
    <row r="176" spans="1:39">
      <c r="A176" s="2" t="s">
        <v>1073</v>
      </c>
      <c r="B176" s="3" t="s">
        <v>1089</v>
      </c>
      <c r="C176" s="792">
        <v>6400</v>
      </c>
      <c r="D176" s="764"/>
      <c r="E176" s="798" t="s">
        <v>1057</v>
      </c>
      <c r="F176" s="794">
        <v>84067</v>
      </c>
      <c r="G176" s="308">
        <v>86863</v>
      </c>
      <c r="H176" s="309">
        <v>76849</v>
      </c>
      <c r="I176" s="309">
        <v>86849</v>
      </c>
      <c r="J176" s="310">
        <v>73651</v>
      </c>
      <c r="K176" s="310">
        <v>63805</v>
      </c>
      <c r="L176" s="635">
        <v>63580</v>
      </c>
      <c r="M176" s="641">
        <v>59890</v>
      </c>
      <c r="N176" s="780">
        <v>42349</v>
      </c>
      <c r="O176" s="307" t="s">
        <v>1366</v>
      </c>
      <c r="P176" s="294">
        <f t="shared" si="100"/>
        <v>39.982659942915824</v>
      </c>
      <c r="Q176" s="294">
        <f t="shared" si="101"/>
        <v>41.745737779102974</v>
      </c>
      <c r="R176" s="294">
        <f t="shared" si="102"/>
        <v>35.997689473684211</v>
      </c>
      <c r="S176" s="294">
        <f t="shared" si="103"/>
        <v>39.49344</v>
      </c>
      <c r="T176" s="294">
        <f t="shared" si="104"/>
        <v>28.297489473684209</v>
      </c>
      <c r="U176" s="294">
        <f t="shared" si="105"/>
        <v>19.611642105263158</v>
      </c>
      <c r="V176" s="294">
        <f t="shared" si="106"/>
        <v>24.294252631578949</v>
      </c>
      <c r="W176" s="294">
        <f t="shared" si="107"/>
        <v>18.408294736842105</v>
      </c>
      <c r="X176" s="766">
        <f t="shared" si="132"/>
        <v>8.6926894736842097</v>
      </c>
      <c r="Y176" s="766"/>
      <c r="Z176" s="563">
        <f t="shared" si="108"/>
        <v>94995.709999999992</v>
      </c>
      <c r="AA176" s="563">
        <f t="shared" si="109"/>
        <v>98155.189999999988</v>
      </c>
      <c r="AB176" s="563">
        <f t="shared" si="110"/>
        <v>95292.76</v>
      </c>
      <c r="AC176" s="563">
        <f t="shared" si="111"/>
        <v>110298.23</v>
      </c>
      <c r="AD176" s="563">
        <f t="shared" si="112"/>
        <v>103847.90999999999</v>
      </c>
      <c r="AE176" s="563">
        <f t="shared" si="113"/>
        <v>96345.55</v>
      </c>
      <c r="AF176" s="563">
        <f t="shared" si="114"/>
        <v>96641.600000000006</v>
      </c>
      <c r="AG176" s="777">
        <f t="shared" si="118"/>
        <v>0</v>
      </c>
      <c r="AH176" s="777">
        <f t="shared" si="119"/>
        <v>68605.38</v>
      </c>
      <c r="AI176" s="429"/>
      <c r="AJ176" s="774"/>
      <c r="AK176" s="772">
        <f t="shared" si="120"/>
        <v>133666.53</v>
      </c>
      <c r="AL176" s="772">
        <f t="shared" si="121"/>
        <v>67334.91</v>
      </c>
      <c r="AM176" s="775">
        <f t="shared" si="122"/>
        <v>66331.62</v>
      </c>
    </row>
    <row r="177" spans="1:39">
      <c r="A177" s="2" t="s">
        <v>2023</v>
      </c>
      <c r="B177" s="3" t="s">
        <v>2024</v>
      </c>
      <c r="C177" s="792" t="s">
        <v>346</v>
      </c>
      <c r="D177" s="764"/>
      <c r="E177" s="798" t="s">
        <v>1057</v>
      </c>
      <c r="F177" s="794"/>
      <c r="G177" s="308"/>
      <c r="H177" s="309"/>
      <c r="I177" s="309"/>
      <c r="J177" s="310"/>
      <c r="K177" s="310">
        <v>95233</v>
      </c>
      <c r="L177" s="635">
        <v>208766</v>
      </c>
      <c r="M177" s="780">
        <v>212904</v>
      </c>
      <c r="N177" s="780">
        <v>281179</v>
      </c>
      <c r="O177" s="767" t="s">
        <v>1366</v>
      </c>
      <c r="P177" s="766">
        <f t="shared" ref="P177" si="133">F177*$P$3/1000000</f>
        <v>0</v>
      </c>
      <c r="Q177" s="766">
        <f t="shared" ref="Q177" si="134">G177*$Q$3/1000000</f>
        <v>0</v>
      </c>
      <c r="R177" s="766">
        <f t="shared" ref="R177" si="135">H177*$R$3/1000000</f>
        <v>0</v>
      </c>
      <c r="S177" s="766">
        <f t="shared" ref="S177" si="136">I177*$S$3/1000000</f>
        <v>0</v>
      </c>
      <c r="T177" s="766">
        <f t="shared" ref="T177" si="137">J177*$T$3/1000000</f>
        <v>0</v>
      </c>
      <c r="U177" s="294">
        <f t="shared" si="105"/>
        <v>29.271616842105267</v>
      </c>
      <c r="V177" s="294">
        <f t="shared" si="106"/>
        <v>79.770587368421047</v>
      </c>
      <c r="W177" s="294">
        <f t="shared" si="107"/>
        <v>65.439966315789476</v>
      </c>
      <c r="X177" s="766">
        <f t="shared" si="132"/>
        <v>57.715689473684215</v>
      </c>
      <c r="Y177" s="766"/>
      <c r="Z177" s="777">
        <f t="shared" ref="Z177" si="138">$Z$3*F177</f>
        <v>0</v>
      </c>
      <c r="AA177" s="777">
        <f t="shared" ref="AA177" si="139">$AA$3*G177</f>
        <v>0</v>
      </c>
      <c r="AB177" s="777">
        <f t="shared" ref="AB177" si="140">$AB$3*H177</f>
        <v>0</v>
      </c>
      <c r="AC177" s="777">
        <f t="shared" ref="AC177" si="141">$AC$3*I177</f>
        <v>0</v>
      </c>
      <c r="AD177" s="777">
        <f t="shared" ref="AD177" si="142">$AD$3*J177</f>
        <v>0</v>
      </c>
      <c r="AE177" s="563">
        <f t="shared" si="113"/>
        <v>143801.82999999999</v>
      </c>
      <c r="AF177" s="563">
        <f t="shared" si="114"/>
        <v>317324.32</v>
      </c>
      <c r="AG177" s="777">
        <f t="shared" si="118"/>
        <v>0</v>
      </c>
      <c r="AH177" s="777">
        <f t="shared" si="119"/>
        <v>455509.98000000004</v>
      </c>
      <c r="AI177" s="429"/>
      <c r="AJ177" s="774"/>
      <c r="AK177" s="772">
        <f t="shared" si="120"/>
        <v>0</v>
      </c>
      <c r="AL177" s="772">
        <f t="shared" si="121"/>
        <v>447074.61000000004</v>
      </c>
      <c r="AM177" s="775">
        <f t="shared" si="122"/>
        <v>-447074.61000000004</v>
      </c>
    </row>
    <row r="178" spans="1:39" s="79" customFormat="1">
      <c r="A178" s="2" t="s">
        <v>1332</v>
      </c>
      <c r="B178" s="3" t="s">
        <v>1333</v>
      </c>
      <c r="C178" s="792">
        <v>6400</v>
      </c>
      <c r="D178" s="764"/>
      <c r="E178" s="798" t="s">
        <v>1057</v>
      </c>
      <c r="F178" s="794">
        <v>13708</v>
      </c>
      <c r="G178" s="308">
        <v>13357</v>
      </c>
      <c r="H178" s="309">
        <v>11968</v>
      </c>
      <c r="I178" s="309">
        <v>12058</v>
      </c>
      <c r="J178" s="310">
        <v>17734</v>
      </c>
      <c r="K178" s="310">
        <v>11981</v>
      </c>
      <c r="L178" s="636">
        <v>10948</v>
      </c>
      <c r="M178" s="642">
        <v>11053</v>
      </c>
      <c r="N178" s="642">
        <v>8352</v>
      </c>
      <c r="O178" s="307" t="s">
        <v>1366</v>
      </c>
      <c r="P178" s="294">
        <f t="shared" si="100"/>
        <v>6.5195891669441064</v>
      </c>
      <c r="Q178" s="294">
        <f t="shared" si="101"/>
        <v>6.4192788588406851</v>
      </c>
      <c r="R178" s="294">
        <f t="shared" si="102"/>
        <v>5.6060631578947371</v>
      </c>
      <c r="S178" s="294">
        <f t="shared" si="103"/>
        <v>5.4832168421052643</v>
      </c>
      <c r="T178" s="294">
        <f t="shared" si="104"/>
        <v>6.8135894736842104</v>
      </c>
      <c r="U178" s="294">
        <f t="shared" si="105"/>
        <v>3.6825810526315794</v>
      </c>
      <c r="V178" s="294">
        <f t="shared" si="106"/>
        <v>4.1832884210526311</v>
      </c>
      <c r="W178" s="294">
        <f t="shared" si="107"/>
        <v>3.3973431578947371</v>
      </c>
      <c r="X178" s="766">
        <f>N178*X$3/1000000</f>
        <v>1.7143578947368423</v>
      </c>
      <c r="Y178" s="766"/>
      <c r="Z178" s="563">
        <f t="shared" si="108"/>
        <v>15490.039999999999</v>
      </c>
      <c r="AA178" s="563">
        <f t="shared" si="109"/>
        <v>15093.409999999998</v>
      </c>
      <c r="AB178" s="563">
        <f t="shared" si="110"/>
        <v>14840.32</v>
      </c>
      <c r="AC178" s="563">
        <f t="shared" si="111"/>
        <v>15313.66</v>
      </c>
      <c r="AD178" s="563">
        <f t="shared" si="112"/>
        <v>25004.94</v>
      </c>
      <c r="AE178" s="563">
        <f t="shared" si="113"/>
        <v>18091.310000000001</v>
      </c>
      <c r="AF178" s="563">
        <f t="shared" si="114"/>
        <v>16640.96</v>
      </c>
      <c r="AG178" s="777">
        <f t="shared" si="118"/>
        <v>0</v>
      </c>
      <c r="AH178" s="777">
        <f t="shared" si="119"/>
        <v>13530.240000000002</v>
      </c>
      <c r="AI178" s="774"/>
      <c r="AJ178" s="774"/>
      <c r="AK178" s="772">
        <f t="shared" si="120"/>
        <v>21795.72</v>
      </c>
      <c r="AL178" s="772">
        <f t="shared" si="121"/>
        <v>13279.68</v>
      </c>
      <c r="AM178" s="775">
        <f t="shared" si="122"/>
        <v>8516.0400000000009</v>
      </c>
    </row>
    <row r="179" spans="1:39">
      <c r="A179" s="2" t="s">
        <v>113</v>
      </c>
      <c r="B179" s="3" t="s">
        <v>126</v>
      </c>
      <c r="C179" s="792">
        <v>6440</v>
      </c>
      <c r="D179" s="764"/>
      <c r="E179" s="798" t="s">
        <v>1057</v>
      </c>
      <c r="F179" s="794">
        <v>7389</v>
      </c>
      <c r="G179" s="308">
        <v>7092</v>
      </c>
      <c r="H179" s="309">
        <v>7986</v>
      </c>
      <c r="I179" s="309">
        <v>7192</v>
      </c>
      <c r="J179" s="310">
        <v>5842</v>
      </c>
      <c r="K179" s="310">
        <v>5942</v>
      </c>
      <c r="L179" s="636">
        <v>6338</v>
      </c>
      <c r="M179" s="642">
        <v>6698</v>
      </c>
      <c r="N179" s="642">
        <v>7316</v>
      </c>
      <c r="O179" s="307" t="s">
        <v>1366</v>
      </c>
      <c r="P179" s="294">
        <f t="shared" si="100"/>
        <v>3.5142430956047566</v>
      </c>
      <c r="Q179" s="294">
        <f t="shared" si="101"/>
        <v>3.4083645778916027</v>
      </c>
      <c r="R179" s="294">
        <f t="shared" si="102"/>
        <v>3.7408105263157898</v>
      </c>
      <c r="S179" s="294">
        <f t="shared" si="103"/>
        <v>3.2704673684210528</v>
      </c>
      <c r="T179" s="294">
        <f t="shared" si="104"/>
        <v>2.2445578947368423</v>
      </c>
      <c r="U179" s="294">
        <f t="shared" si="105"/>
        <v>1.8263831578947372</v>
      </c>
      <c r="V179" s="294">
        <f t="shared" si="106"/>
        <v>2.4217831578947373</v>
      </c>
      <c r="W179" s="294">
        <f t="shared" si="107"/>
        <v>2.0587536842105267</v>
      </c>
      <c r="X179" s="766">
        <f t="shared" ref="X179:X182" si="143">N179*X$3/1000000</f>
        <v>1.5017052631578949</v>
      </c>
      <c r="Y179" s="766"/>
      <c r="Z179" s="563">
        <f t="shared" si="108"/>
        <v>8349.57</v>
      </c>
      <c r="AA179" s="563">
        <f t="shared" si="109"/>
        <v>8013.9599999999991</v>
      </c>
      <c r="AB179" s="563">
        <f t="shared" si="110"/>
        <v>9902.64</v>
      </c>
      <c r="AC179" s="563">
        <f t="shared" si="111"/>
        <v>9133.84</v>
      </c>
      <c r="AD179" s="563">
        <f t="shared" si="112"/>
        <v>8237.2199999999993</v>
      </c>
      <c r="AE179" s="563">
        <f t="shared" si="113"/>
        <v>8972.42</v>
      </c>
      <c r="AF179" s="563">
        <f t="shared" si="114"/>
        <v>9633.76</v>
      </c>
      <c r="AG179" s="777">
        <f t="shared" si="118"/>
        <v>0</v>
      </c>
      <c r="AH179" s="777">
        <f t="shared" si="119"/>
        <v>11851.92</v>
      </c>
      <c r="AI179" s="429"/>
      <c r="AJ179" s="774"/>
      <c r="AK179" s="772">
        <f t="shared" si="120"/>
        <v>11748.51</v>
      </c>
      <c r="AL179" s="772">
        <f t="shared" si="121"/>
        <v>11632.44</v>
      </c>
      <c r="AM179" s="775">
        <f t="shared" si="122"/>
        <v>116.06999999999971</v>
      </c>
    </row>
    <row r="180" spans="1:39">
      <c r="A180" s="2" t="s">
        <v>1334</v>
      </c>
      <c r="B180" s="3" t="s">
        <v>126</v>
      </c>
      <c r="C180" s="792" t="s">
        <v>346</v>
      </c>
      <c r="D180" s="764"/>
      <c r="E180" s="798" t="s">
        <v>1057</v>
      </c>
      <c r="F180" s="794">
        <v>8053</v>
      </c>
      <c r="G180" s="308">
        <v>7135</v>
      </c>
      <c r="H180" s="309">
        <v>5581</v>
      </c>
      <c r="I180" s="309">
        <v>4548</v>
      </c>
      <c r="J180" s="310">
        <v>6850</v>
      </c>
      <c r="K180" s="310">
        <v>11651</v>
      </c>
      <c r="L180" s="635">
        <v>9320</v>
      </c>
      <c r="M180" s="642">
        <v>981</v>
      </c>
      <c r="N180" s="642">
        <v>0</v>
      </c>
      <c r="O180" s="307" t="s">
        <v>1366</v>
      </c>
      <c r="P180" s="294">
        <f t="shared" si="100"/>
        <v>3.8300446134666535</v>
      </c>
      <c r="Q180" s="294">
        <f t="shared" si="101"/>
        <v>3.4290300709611659</v>
      </c>
      <c r="R180" s="294">
        <f t="shared" si="102"/>
        <v>2.6142578947368422</v>
      </c>
      <c r="S180" s="294">
        <f t="shared" si="103"/>
        <v>2.0681431578947369</v>
      </c>
      <c r="T180" s="294">
        <f t="shared" si="104"/>
        <v>2.6318421052631575</v>
      </c>
      <c r="U180" s="294">
        <f t="shared" si="105"/>
        <v>3.5811494736842109</v>
      </c>
      <c r="V180" s="294">
        <f t="shared" si="106"/>
        <v>3.5612210526315788</v>
      </c>
      <c r="W180" s="294">
        <f t="shared" si="107"/>
        <v>0.30152842105263161</v>
      </c>
      <c r="X180" s="766">
        <f t="shared" si="143"/>
        <v>0</v>
      </c>
      <c r="Y180" s="766"/>
      <c r="Z180" s="563">
        <f t="shared" si="108"/>
        <v>9099.89</v>
      </c>
      <c r="AA180" s="563">
        <f t="shared" si="109"/>
        <v>8062.5499999999993</v>
      </c>
      <c r="AB180" s="563">
        <f t="shared" si="110"/>
        <v>6920.44</v>
      </c>
      <c r="AC180" s="563">
        <f t="shared" si="111"/>
        <v>5775.96</v>
      </c>
      <c r="AD180" s="563">
        <f t="shared" si="112"/>
        <v>9658.5</v>
      </c>
      <c r="AE180" s="563">
        <f t="shared" si="113"/>
        <v>17593.009999999998</v>
      </c>
      <c r="AF180" s="563">
        <f t="shared" si="114"/>
        <v>14166.4</v>
      </c>
      <c r="AG180" s="777">
        <f t="shared" si="118"/>
        <v>0</v>
      </c>
      <c r="AH180" s="777">
        <f t="shared" si="119"/>
        <v>0</v>
      </c>
      <c r="AI180" s="429"/>
      <c r="AJ180" s="774"/>
      <c r="AK180" s="772">
        <f t="shared" si="120"/>
        <v>12804.27</v>
      </c>
      <c r="AL180" s="772">
        <f t="shared" si="121"/>
        <v>0</v>
      </c>
      <c r="AM180" s="775">
        <f t="shared" si="122"/>
        <v>12804.27</v>
      </c>
    </row>
    <row r="181" spans="1:39">
      <c r="A181" s="2" t="s">
        <v>204</v>
      </c>
      <c r="B181" s="3" t="s">
        <v>205</v>
      </c>
      <c r="C181" s="792">
        <v>6430</v>
      </c>
      <c r="D181" s="764"/>
      <c r="E181" s="798" t="s">
        <v>1057</v>
      </c>
      <c r="F181" s="794">
        <v>11184</v>
      </c>
      <c r="G181" s="308">
        <v>14058</v>
      </c>
      <c r="H181" s="309">
        <v>11332</v>
      </c>
      <c r="I181" s="309">
        <v>9478</v>
      </c>
      <c r="J181" s="310">
        <v>8802</v>
      </c>
      <c r="K181" s="310">
        <v>8480</v>
      </c>
      <c r="L181" s="636">
        <v>8047</v>
      </c>
      <c r="M181" s="642">
        <v>7241</v>
      </c>
      <c r="N181" s="642">
        <v>7141</v>
      </c>
      <c r="O181" s="307" t="s">
        <v>1366</v>
      </c>
      <c r="P181" s="294">
        <f t="shared" si="100"/>
        <v>5.3191629153124369</v>
      </c>
      <c r="Q181" s="294">
        <f t="shared" si="101"/>
        <v>6.7561744551607656</v>
      </c>
      <c r="R181" s="294">
        <f t="shared" si="102"/>
        <v>5.3081473684210527</v>
      </c>
      <c r="S181" s="294">
        <f t="shared" si="103"/>
        <v>4.3099957894736844</v>
      </c>
      <c r="T181" s="294">
        <f t="shared" si="104"/>
        <v>3.3818210526315791</v>
      </c>
      <c r="U181" s="294">
        <f t="shared" si="105"/>
        <v>2.606484210526316</v>
      </c>
      <c r="V181" s="294">
        <f t="shared" si="106"/>
        <v>3.074801052631579</v>
      </c>
      <c r="W181" s="294">
        <f t="shared" si="107"/>
        <v>2.2256547368421056</v>
      </c>
      <c r="X181" s="766">
        <f t="shared" si="143"/>
        <v>1.4657842105263157</v>
      </c>
      <c r="Y181" s="766"/>
      <c r="Z181" s="563">
        <f t="shared" si="108"/>
        <v>12637.919999999998</v>
      </c>
      <c r="AA181" s="563">
        <f t="shared" si="109"/>
        <v>15885.539999999999</v>
      </c>
      <c r="AB181" s="563">
        <f t="shared" si="110"/>
        <v>14051.68</v>
      </c>
      <c r="AC181" s="563">
        <f t="shared" si="111"/>
        <v>12037.06</v>
      </c>
      <c r="AD181" s="563">
        <f t="shared" si="112"/>
        <v>12410.82</v>
      </c>
      <c r="AE181" s="563">
        <f t="shared" si="113"/>
        <v>12804.8</v>
      </c>
      <c r="AF181" s="563">
        <f t="shared" si="114"/>
        <v>12231.44</v>
      </c>
      <c r="AG181" s="777">
        <f t="shared" si="118"/>
        <v>0</v>
      </c>
      <c r="AH181" s="777">
        <f t="shared" si="119"/>
        <v>11568.42</v>
      </c>
      <c r="AI181" s="429"/>
      <c r="AJ181" s="774"/>
      <c r="AK181" s="772">
        <f t="shared" si="120"/>
        <v>17782.560000000001</v>
      </c>
      <c r="AL181" s="772">
        <f t="shared" si="121"/>
        <v>11354.19</v>
      </c>
      <c r="AM181" s="775">
        <f t="shared" si="122"/>
        <v>6428.3700000000008</v>
      </c>
    </row>
    <row r="182" spans="1:39">
      <c r="A182" s="2" t="s">
        <v>141</v>
      </c>
      <c r="B182" s="3" t="s">
        <v>72</v>
      </c>
      <c r="C182" s="792">
        <v>6400</v>
      </c>
      <c r="D182" s="764"/>
      <c r="E182" s="798" t="s">
        <v>1057</v>
      </c>
      <c r="F182" s="794">
        <v>497044</v>
      </c>
      <c r="G182" s="308">
        <v>474923</v>
      </c>
      <c r="H182" s="309">
        <v>470842</v>
      </c>
      <c r="I182" s="309">
        <v>330118</v>
      </c>
      <c r="J182" s="310">
        <v>316967</v>
      </c>
      <c r="K182" s="310">
        <v>296413</v>
      </c>
      <c r="L182" s="636">
        <v>305007</v>
      </c>
      <c r="M182" s="642">
        <v>304110</v>
      </c>
      <c r="N182" s="642">
        <v>217000</v>
      </c>
      <c r="O182" s="307" t="s">
        <v>1366</v>
      </c>
      <c r="P182" s="294">
        <f t="shared" si="100"/>
        <v>236.39646030745303</v>
      </c>
      <c r="Q182" s="294">
        <f t="shared" si="101"/>
        <v>228.24460383897542</v>
      </c>
      <c r="R182" s="294">
        <f t="shared" si="102"/>
        <v>220.5523052631579</v>
      </c>
      <c r="S182" s="294">
        <f t="shared" si="103"/>
        <v>150.11681684210527</v>
      </c>
      <c r="T182" s="294">
        <f t="shared" si="104"/>
        <v>121.78205789473684</v>
      </c>
      <c r="U182" s="294">
        <f t="shared" si="105"/>
        <v>91.107995789473691</v>
      </c>
      <c r="V182" s="294">
        <f t="shared" si="106"/>
        <v>116.54478</v>
      </c>
      <c r="W182" s="294">
        <f t="shared" si="107"/>
        <v>93.473810526315802</v>
      </c>
      <c r="X182" s="766">
        <f t="shared" si="143"/>
        <v>44.5421052631579</v>
      </c>
      <c r="Y182" s="766"/>
      <c r="Z182" s="563">
        <f t="shared" si="108"/>
        <v>561659.72</v>
      </c>
      <c r="AA182" s="563">
        <f t="shared" si="109"/>
        <v>536662.99</v>
      </c>
      <c r="AB182" s="563">
        <f t="shared" si="110"/>
        <v>583844.07999999996</v>
      </c>
      <c r="AC182" s="563">
        <f t="shared" si="111"/>
        <v>419249.86</v>
      </c>
      <c r="AD182" s="563">
        <f t="shared" si="112"/>
        <v>446923.47</v>
      </c>
      <c r="AE182" s="563">
        <f t="shared" si="113"/>
        <v>447583.63</v>
      </c>
      <c r="AF182" s="563">
        <f t="shared" si="114"/>
        <v>463610.64</v>
      </c>
      <c r="AG182" s="777">
        <f t="shared" si="118"/>
        <v>0</v>
      </c>
      <c r="AH182" s="777">
        <f t="shared" si="119"/>
        <v>351540</v>
      </c>
      <c r="AI182" s="429"/>
      <c r="AJ182" s="774"/>
      <c r="AK182" s="772">
        <f t="shared" si="120"/>
        <v>790299.96000000008</v>
      </c>
      <c r="AL182" s="772">
        <f t="shared" si="121"/>
        <v>345030</v>
      </c>
      <c r="AM182" s="775">
        <f t="shared" si="122"/>
        <v>445269.96000000008</v>
      </c>
    </row>
    <row r="183" spans="1:39">
      <c r="A183" s="2" t="s">
        <v>116</v>
      </c>
      <c r="B183" s="3" t="s">
        <v>278</v>
      </c>
      <c r="C183" s="792">
        <v>6470</v>
      </c>
      <c r="D183" s="764"/>
      <c r="E183" s="798" t="s">
        <v>1057</v>
      </c>
      <c r="F183" s="794">
        <v>9391</v>
      </c>
      <c r="G183" s="308">
        <v>10507</v>
      </c>
      <c r="H183" s="309">
        <v>8033</v>
      </c>
      <c r="I183" s="309">
        <v>7098</v>
      </c>
      <c r="J183" s="310">
        <v>6076</v>
      </c>
      <c r="K183" s="310">
        <v>6140</v>
      </c>
      <c r="L183" s="635">
        <v>8047</v>
      </c>
      <c r="M183" s="641">
        <v>6659</v>
      </c>
      <c r="N183" s="780">
        <v>6859</v>
      </c>
      <c r="O183" s="307" t="s">
        <v>1366</v>
      </c>
      <c r="P183" s="294">
        <f t="shared" si="100"/>
        <v>4.4664036961461999</v>
      </c>
      <c r="Q183" s="294">
        <f t="shared" si="101"/>
        <v>5.0495892019045501</v>
      </c>
      <c r="R183" s="294">
        <f t="shared" si="102"/>
        <v>3.7628263157894737</v>
      </c>
      <c r="S183" s="294">
        <f t="shared" si="103"/>
        <v>3.2277221052631582</v>
      </c>
      <c r="T183" s="294">
        <f t="shared" si="104"/>
        <v>2.3344631578947372</v>
      </c>
      <c r="U183" s="294">
        <f t="shared" si="105"/>
        <v>1.8872421052631583</v>
      </c>
      <c r="V183" s="294">
        <f t="shared" si="106"/>
        <v>3.074801052631579</v>
      </c>
      <c r="W183" s="294">
        <f t="shared" si="107"/>
        <v>2.046766315789474</v>
      </c>
      <c r="X183" s="766">
        <f t="shared" ref="X183:X185" si="144">N183*X$3/1000000</f>
        <v>1.4078999999999999</v>
      </c>
      <c r="Y183" s="766"/>
      <c r="Z183" s="563">
        <f t="shared" si="108"/>
        <v>10611.829999999998</v>
      </c>
      <c r="AA183" s="563">
        <f t="shared" si="109"/>
        <v>11872.909999999998</v>
      </c>
      <c r="AB183" s="563">
        <f t="shared" si="110"/>
        <v>9960.92</v>
      </c>
      <c r="AC183" s="563">
        <f t="shared" si="111"/>
        <v>9014.4600000000009</v>
      </c>
      <c r="AD183" s="563">
        <f t="shared" si="112"/>
        <v>8567.16</v>
      </c>
      <c r="AE183" s="563">
        <f t="shared" si="113"/>
        <v>9271.4</v>
      </c>
      <c r="AF183" s="563">
        <f t="shared" si="114"/>
        <v>12231.44</v>
      </c>
      <c r="AG183" s="777">
        <f t="shared" si="118"/>
        <v>0</v>
      </c>
      <c r="AH183" s="777">
        <f t="shared" si="119"/>
        <v>11111.58</v>
      </c>
      <c r="AI183" s="429"/>
      <c r="AJ183" s="774"/>
      <c r="AK183" s="772">
        <f t="shared" si="120"/>
        <v>14931.69</v>
      </c>
      <c r="AL183" s="772">
        <f t="shared" si="121"/>
        <v>10905.810000000001</v>
      </c>
      <c r="AM183" s="775">
        <f t="shared" si="122"/>
        <v>4025.8799999999992</v>
      </c>
    </row>
    <row r="184" spans="1:39">
      <c r="A184" s="2" t="s">
        <v>1335</v>
      </c>
      <c r="B184" s="3" t="s">
        <v>148</v>
      </c>
      <c r="C184" s="792">
        <v>6430</v>
      </c>
      <c r="D184" s="764"/>
      <c r="E184" s="798" t="s">
        <v>1057</v>
      </c>
      <c r="F184" s="794">
        <v>269276</v>
      </c>
      <c r="G184" s="308">
        <v>225264</v>
      </c>
      <c r="H184" s="309">
        <v>215168</v>
      </c>
      <c r="I184" s="309">
        <v>212400</v>
      </c>
      <c r="J184" s="310">
        <v>220638</v>
      </c>
      <c r="K184" s="310">
        <v>235196</v>
      </c>
      <c r="L184" s="779">
        <v>235761</v>
      </c>
      <c r="M184" s="642">
        <v>252392</v>
      </c>
      <c r="N184" s="642">
        <v>257683</v>
      </c>
      <c r="O184" s="307" t="s">
        <v>1366</v>
      </c>
      <c r="P184" s="294">
        <f t="shared" si="100"/>
        <v>128.06893000569312</v>
      </c>
      <c r="Q184" s="294">
        <f t="shared" si="101"/>
        <v>108.26027048423209</v>
      </c>
      <c r="R184" s="294">
        <f t="shared" si="102"/>
        <v>100.78922105263159</v>
      </c>
      <c r="S184" s="294">
        <f t="shared" si="103"/>
        <v>96.586105263157904</v>
      </c>
      <c r="T184" s="294">
        <f t="shared" si="104"/>
        <v>84.771442105263162</v>
      </c>
      <c r="U184" s="294">
        <f t="shared" si="105"/>
        <v>72.29182315789474</v>
      </c>
      <c r="V184" s="294">
        <f t="shared" si="106"/>
        <v>90.085518947368428</v>
      </c>
      <c r="W184" s="294">
        <f t="shared" si="107"/>
        <v>77.577330526315791</v>
      </c>
      <c r="X184" s="766">
        <f t="shared" si="144"/>
        <v>52.892826315789478</v>
      </c>
      <c r="Y184" s="766"/>
      <c r="Z184" s="563">
        <f t="shared" si="108"/>
        <v>304281.87999999995</v>
      </c>
      <c r="AA184" s="563">
        <f t="shared" si="109"/>
        <v>254548.31999999998</v>
      </c>
      <c r="AB184" s="563">
        <f t="shared" si="110"/>
        <v>266808.32000000001</v>
      </c>
      <c r="AC184" s="563">
        <f t="shared" si="111"/>
        <v>269748</v>
      </c>
      <c r="AD184" s="563">
        <f t="shared" si="112"/>
        <v>311099.57999999996</v>
      </c>
      <c r="AE184" s="563">
        <f t="shared" si="113"/>
        <v>355145.96</v>
      </c>
      <c r="AF184" s="563">
        <f t="shared" si="114"/>
        <v>358356.72000000003</v>
      </c>
      <c r="AG184" s="777">
        <f t="shared" si="118"/>
        <v>0</v>
      </c>
      <c r="AH184" s="777">
        <f t="shared" si="119"/>
        <v>417446.46</v>
      </c>
      <c r="AI184" s="429"/>
      <c r="AJ184" s="774"/>
      <c r="AK184" s="772">
        <f t="shared" si="120"/>
        <v>428148.84</v>
      </c>
      <c r="AL184" s="772">
        <f t="shared" si="121"/>
        <v>409715.97000000003</v>
      </c>
      <c r="AM184" s="775">
        <f t="shared" si="122"/>
        <v>18432.869999999995</v>
      </c>
    </row>
    <row r="185" spans="1:39">
      <c r="A185" s="2" t="s">
        <v>1336</v>
      </c>
      <c r="B185" s="3" t="s">
        <v>260</v>
      </c>
      <c r="C185" s="792">
        <v>6470</v>
      </c>
      <c r="D185" s="764"/>
      <c r="E185" s="798" t="s">
        <v>1057</v>
      </c>
      <c r="F185" s="794">
        <v>8241</v>
      </c>
      <c r="G185" s="308">
        <v>8651</v>
      </c>
      <c r="H185" s="309">
        <v>7325</v>
      </c>
      <c r="I185" s="309">
        <v>7724</v>
      </c>
      <c r="J185" s="310">
        <v>8719</v>
      </c>
      <c r="K185" s="310">
        <v>7908</v>
      </c>
      <c r="L185" s="635">
        <v>6416</v>
      </c>
      <c r="M185" s="641">
        <v>4893</v>
      </c>
      <c r="N185" s="780">
        <v>6470</v>
      </c>
      <c r="O185" s="307" t="s">
        <v>1366</v>
      </c>
      <c r="P185" s="294">
        <f t="shared" ref="P185:P216" si="145">F185*$P$3/1000000</f>
        <v>3.9194582962347813</v>
      </c>
      <c r="Q185" s="294">
        <f t="shared" ref="Q185:Q216" si="146">G185*$Q$3/1000000</f>
        <v>4.1576088498787724</v>
      </c>
      <c r="R185" s="294">
        <f t="shared" ref="R185:R216" si="147">H185*$R$3/1000000</f>
        <v>3.4311842105263159</v>
      </c>
      <c r="S185" s="294">
        <f t="shared" ref="S185:S216" si="148">I185*$S$3/1000000</f>
        <v>3.5123873684210527</v>
      </c>
      <c r="T185" s="294">
        <f t="shared" ref="T185:T216" si="149">J185*$T$3/1000000</f>
        <v>3.3499315789473685</v>
      </c>
      <c r="U185" s="294">
        <f t="shared" ref="U185:U216" si="150">K185*$U$3/1000000</f>
        <v>2.4306694736842109</v>
      </c>
      <c r="V185" s="294">
        <f t="shared" ref="V185:V201" si="151">L185*$V$3/1000000</f>
        <v>2.4515873684210527</v>
      </c>
      <c r="W185" s="294">
        <f t="shared" si="107"/>
        <v>1.5039536842105266</v>
      </c>
      <c r="X185" s="766">
        <f t="shared" si="144"/>
        <v>1.3280526315789474</v>
      </c>
      <c r="Y185" s="766"/>
      <c r="Z185" s="563">
        <f t="shared" ref="Z185:Z201" si="152">$Z$3*F185</f>
        <v>9312.33</v>
      </c>
      <c r="AA185" s="563">
        <f t="shared" ref="AA185:AA201" si="153">$AA$3*G185</f>
        <v>9775.6299999999992</v>
      </c>
      <c r="AB185" s="563">
        <f t="shared" ref="AB185:AB201" si="154">$AB$3*H185</f>
        <v>9083</v>
      </c>
      <c r="AC185" s="563">
        <f t="shared" ref="AC185:AC201" si="155">$AC$3*I185</f>
        <v>9809.48</v>
      </c>
      <c r="AD185" s="563">
        <f t="shared" ref="AD185:AD201" si="156">$AD$3*J185</f>
        <v>12293.789999999999</v>
      </c>
      <c r="AE185" s="563">
        <f t="shared" ref="AE185:AE201" si="157">$AE$3*K185</f>
        <v>11941.08</v>
      </c>
      <c r="AF185" s="563">
        <f t="shared" ref="AF185:AF216" si="158">$AF$3*L185</f>
        <v>9752.32</v>
      </c>
      <c r="AG185" s="777">
        <f t="shared" si="118"/>
        <v>0</v>
      </c>
      <c r="AH185" s="777">
        <f t="shared" si="119"/>
        <v>10481.400000000001</v>
      </c>
      <c r="AI185" s="429"/>
      <c r="AJ185" s="774"/>
      <c r="AK185" s="772">
        <f t="shared" si="120"/>
        <v>13103.19</v>
      </c>
      <c r="AL185" s="772">
        <f t="shared" si="121"/>
        <v>10287.300000000001</v>
      </c>
      <c r="AM185" s="775">
        <f t="shared" si="122"/>
        <v>2815.8899999999994</v>
      </c>
    </row>
    <row r="186" spans="1:39" s="736" customFormat="1">
      <c r="A186" s="2" t="s">
        <v>1991</v>
      </c>
      <c r="B186" s="3" t="s">
        <v>64</v>
      </c>
      <c r="C186" s="792">
        <v>6300</v>
      </c>
      <c r="D186" s="764"/>
      <c r="E186" s="798" t="s">
        <v>1057</v>
      </c>
      <c r="F186" s="794">
        <v>69126</v>
      </c>
      <c r="G186" s="308">
        <v>50287</v>
      </c>
      <c r="H186" s="309">
        <v>50226</v>
      </c>
      <c r="I186" s="309">
        <v>49897</v>
      </c>
      <c r="J186" s="310">
        <v>64546</v>
      </c>
      <c r="K186" s="310">
        <v>56073</v>
      </c>
      <c r="L186" s="636">
        <v>58141</v>
      </c>
      <c r="M186" s="642">
        <v>58886</v>
      </c>
      <c r="N186" s="642">
        <v>49552</v>
      </c>
      <c r="O186" s="307" t="s">
        <v>1366</v>
      </c>
      <c r="P186" s="294">
        <f t="shared" si="145"/>
        <v>32.876650186327566</v>
      </c>
      <c r="Q186" s="294">
        <f t="shared" si="146"/>
        <v>24.167573255560495</v>
      </c>
      <c r="R186" s="294">
        <f t="shared" si="147"/>
        <v>23.526915789473687</v>
      </c>
      <c r="S186" s="294">
        <f t="shared" si="148"/>
        <v>22.690004210526318</v>
      </c>
      <c r="T186" s="294">
        <f t="shared" si="149"/>
        <v>24.799252631578948</v>
      </c>
      <c r="U186" s="294">
        <f t="shared" si="150"/>
        <v>17.235069473684213</v>
      </c>
      <c r="V186" s="294">
        <f t="shared" si="151"/>
        <v>22.215982105263159</v>
      </c>
      <c r="W186" s="294">
        <f t="shared" ref="W186:W201" si="159">M186*$W$3/1000000</f>
        <v>18.099696842105267</v>
      </c>
      <c r="X186" s="766">
        <f t="shared" ref="X186:X195" si="160">N186*X$3/1000000</f>
        <v>10.171200000000001</v>
      </c>
      <c r="Y186" s="766"/>
      <c r="Z186" s="563">
        <f t="shared" si="152"/>
        <v>78112.37999999999</v>
      </c>
      <c r="AA186" s="563">
        <f t="shared" si="153"/>
        <v>56824.31</v>
      </c>
      <c r="AB186" s="563">
        <f t="shared" si="154"/>
        <v>62280.24</v>
      </c>
      <c r="AC186" s="563">
        <f t="shared" si="155"/>
        <v>63369.19</v>
      </c>
      <c r="AD186" s="563">
        <f t="shared" si="156"/>
        <v>91009.86</v>
      </c>
      <c r="AE186" s="563">
        <f t="shared" si="157"/>
        <v>84670.23</v>
      </c>
      <c r="AF186" s="563">
        <f t="shared" si="158"/>
        <v>88374.32</v>
      </c>
      <c r="AG186" s="777">
        <f t="shared" si="118"/>
        <v>0</v>
      </c>
      <c r="AH186" s="777">
        <f t="shared" si="119"/>
        <v>80274.240000000005</v>
      </c>
      <c r="AI186" s="737"/>
      <c r="AJ186" s="774"/>
      <c r="AK186" s="772">
        <f t="shared" si="120"/>
        <v>109910.34000000001</v>
      </c>
      <c r="AL186" s="772">
        <f t="shared" si="121"/>
        <v>78787.680000000008</v>
      </c>
      <c r="AM186" s="775">
        <f t="shared" si="122"/>
        <v>31122.660000000003</v>
      </c>
    </row>
    <row r="187" spans="1:39">
      <c r="A187" s="2" t="s">
        <v>1072</v>
      </c>
      <c r="B187" s="3" t="s">
        <v>57</v>
      </c>
      <c r="C187" s="792">
        <v>6430</v>
      </c>
      <c r="D187" s="764"/>
      <c r="E187" s="798" t="s">
        <v>1057</v>
      </c>
      <c r="F187" s="794">
        <v>17468</v>
      </c>
      <c r="G187" s="308">
        <v>22843</v>
      </c>
      <c r="H187" s="309">
        <v>23273</v>
      </c>
      <c r="I187" s="309">
        <v>25187</v>
      </c>
      <c r="J187" s="310">
        <v>23968</v>
      </c>
      <c r="K187" s="310">
        <v>24567</v>
      </c>
      <c r="L187" s="635">
        <v>28411</v>
      </c>
      <c r="M187" s="641">
        <v>21314</v>
      </c>
      <c r="N187" s="780">
        <v>21594</v>
      </c>
      <c r="O187" s="307" t="s">
        <v>1366</v>
      </c>
      <c r="P187" s="294">
        <f t="shared" si="145"/>
        <v>8.3078628223066566</v>
      </c>
      <c r="Q187" s="294">
        <f t="shared" si="146"/>
        <v>10.978182748558641</v>
      </c>
      <c r="R187" s="294">
        <f t="shared" si="147"/>
        <v>10.901563157894739</v>
      </c>
      <c r="S187" s="294">
        <f t="shared" si="148"/>
        <v>11.453456842105265</v>
      </c>
      <c r="T187" s="294">
        <f t="shared" si="149"/>
        <v>9.2087578947368414</v>
      </c>
      <c r="U187" s="294">
        <f t="shared" si="150"/>
        <v>7.5511200000000009</v>
      </c>
      <c r="V187" s="294">
        <f t="shared" si="151"/>
        <v>10.855992631578948</v>
      </c>
      <c r="W187" s="294">
        <f t="shared" si="159"/>
        <v>6.5512505263157905</v>
      </c>
      <c r="X187" s="766">
        <f t="shared" si="160"/>
        <v>4.432452631578947</v>
      </c>
      <c r="Y187" s="766"/>
      <c r="Z187" s="563">
        <f t="shared" si="152"/>
        <v>19738.839999999997</v>
      </c>
      <c r="AA187" s="563">
        <f t="shared" si="153"/>
        <v>25812.589999999997</v>
      </c>
      <c r="AB187" s="563">
        <f t="shared" si="154"/>
        <v>28858.52</v>
      </c>
      <c r="AC187" s="563">
        <f t="shared" si="155"/>
        <v>31987.49</v>
      </c>
      <c r="AD187" s="563">
        <f t="shared" si="156"/>
        <v>33794.879999999997</v>
      </c>
      <c r="AE187" s="563">
        <f t="shared" si="157"/>
        <v>37096.17</v>
      </c>
      <c r="AF187" s="563">
        <f t="shared" si="158"/>
        <v>43184.72</v>
      </c>
      <c r="AG187" s="777">
        <f t="shared" si="118"/>
        <v>0</v>
      </c>
      <c r="AH187" s="777">
        <f t="shared" si="119"/>
        <v>34982.28</v>
      </c>
      <c r="AI187" s="429"/>
      <c r="AJ187" s="774"/>
      <c r="AK187" s="772">
        <f t="shared" si="120"/>
        <v>27774.120000000003</v>
      </c>
      <c r="AL187" s="772">
        <f t="shared" si="121"/>
        <v>34334.46</v>
      </c>
      <c r="AM187" s="775">
        <f t="shared" si="122"/>
        <v>-6560.3399999999965</v>
      </c>
    </row>
    <row r="188" spans="1:39">
      <c r="A188" s="2" t="s">
        <v>371</v>
      </c>
      <c r="B188" s="3" t="s">
        <v>2</v>
      </c>
      <c r="C188" s="792">
        <v>6400</v>
      </c>
      <c r="D188" s="764"/>
      <c r="E188" s="798" t="s">
        <v>1057</v>
      </c>
      <c r="F188" s="794">
        <v>15514</v>
      </c>
      <c r="G188" s="308">
        <v>15942</v>
      </c>
      <c r="H188" s="309">
        <v>9943</v>
      </c>
      <c r="I188" s="309">
        <v>11249</v>
      </c>
      <c r="J188" s="310">
        <v>10716</v>
      </c>
      <c r="K188" s="310">
        <v>10361</v>
      </c>
      <c r="L188" s="635">
        <v>11773</v>
      </c>
      <c r="M188" s="641">
        <v>10241</v>
      </c>
      <c r="N188" s="780">
        <v>10640</v>
      </c>
      <c r="O188" s="307" t="s">
        <v>1366</v>
      </c>
      <c r="P188" s="294">
        <f t="shared" si="145"/>
        <v>7.3785312471528215</v>
      </c>
      <c r="Q188" s="294">
        <f t="shared" si="146"/>
        <v>7.6616114073248633</v>
      </c>
      <c r="R188" s="294">
        <f t="shared" si="147"/>
        <v>4.6575105263157894</v>
      </c>
      <c r="S188" s="294">
        <f t="shared" si="148"/>
        <v>5.1153347368421054</v>
      </c>
      <c r="T188" s="294">
        <f t="shared" si="149"/>
        <v>4.1172000000000004</v>
      </c>
      <c r="U188" s="294">
        <f t="shared" si="150"/>
        <v>3.184644210526316</v>
      </c>
      <c r="V188" s="294">
        <f t="shared" si="151"/>
        <v>4.4985252631578945</v>
      </c>
      <c r="W188" s="294">
        <f t="shared" si="159"/>
        <v>3.1477600000000003</v>
      </c>
      <c r="X188" s="766">
        <f t="shared" si="160"/>
        <v>2.1840000000000002</v>
      </c>
      <c r="Y188" s="766"/>
      <c r="Z188" s="563">
        <f t="shared" si="152"/>
        <v>17530.82</v>
      </c>
      <c r="AA188" s="563">
        <f t="shared" si="153"/>
        <v>18014.46</v>
      </c>
      <c r="AB188" s="563">
        <f t="shared" si="154"/>
        <v>12329.32</v>
      </c>
      <c r="AC188" s="563">
        <f t="shared" si="155"/>
        <v>14286.23</v>
      </c>
      <c r="AD188" s="563">
        <f t="shared" si="156"/>
        <v>15109.56</v>
      </c>
      <c r="AE188" s="563">
        <f t="shared" si="157"/>
        <v>15645.11</v>
      </c>
      <c r="AF188" s="563">
        <f t="shared" si="158"/>
        <v>17894.96</v>
      </c>
      <c r="AG188" s="777">
        <f t="shared" si="118"/>
        <v>0</v>
      </c>
      <c r="AH188" s="777">
        <f t="shared" si="119"/>
        <v>17236.800000000003</v>
      </c>
      <c r="AI188" s="429"/>
      <c r="AJ188" s="774"/>
      <c r="AK188" s="772">
        <f t="shared" si="120"/>
        <v>24667.260000000002</v>
      </c>
      <c r="AL188" s="772">
        <f t="shared" si="121"/>
        <v>16917.600000000002</v>
      </c>
      <c r="AM188" s="775">
        <f t="shared" si="122"/>
        <v>7749.66</v>
      </c>
    </row>
    <row r="189" spans="1:39">
      <c r="A189" s="2" t="s">
        <v>1062</v>
      </c>
      <c r="B189" s="3" t="s">
        <v>50</v>
      </c>
      <c r="C189" s="792" t="s">
        <v>1141</v>
      </c>
      <c r="D189" s="764"/>
      <c r="E189" s="798" t="s">
        <v>1057</v>
      </c>
      <c r="F189" s="794">
        <v>9331</v>
      </c>
      <c r="G189" s="308">
        <v>8996</v>
      </c>
      <c r="H189" s="309">
        <v>8627</v>
      </c>
      <c r="I189" s="309">
        <v>8999</v>
      </c>
      <c r="J189" s="310">
        <v>9445</v>
      </c>
      <c r="K189" s="310">
        <v>10026</v>
      </c>
      <c r="L189" s="635">
        <v>8969</v>
      </c>
      <c r="M189" s="641">
        <v>8470</v>
      </c>
      <c r="N189" s="780">
        <v>8756</v>
      </c>
      <c r="O189" s="307" t="s">
        <v>1366</v>
      </c>
      <c r="P189" s="294">
        <f t="shared" si="145"/>
        <v>4.4378674144116914</v>
      </c>
      <c r="Q189" s="294">
        <f t="shared" si="146"/>
        <v>4.3234133872973572</v>
      </c>
      <c r="R189" s="294">
        <f t="shared" si="147"/>
        <v>4.0410684210526311</v>
      </c>
      <c r="S189" s="294">
        <f t="shared" si="148"/>
        <v>4.0921768421052631</v>
      </c>
      <c r="T189" s="294">
        <f t="shared" si="149"/>
        <v>3.6288684210526316</v>
      </c>
      <c r="U189" s="294">
        <f t="shared" si="150"/>
        <v>3.0816757894736844</v>
      </c>
      <c r="V189" s="294">
        <f t="shared" si="151"/>
        <v>3.4271021052631578</v>
      </c>
      <c r="W189" s="294">
        <f t="shared" si="159"/>
        <v>2.6034105263157898</v>
      </c>
      <c r="X189" s="766">
        <f t="shared" si="160"/>
        <v>1.797284210526316</v>
      </c>
      <c r="Y189" s="766"/>
      <c r="Z189" s="563">
        <f t="shared" si="152"/>
        <v>10544.029999999999</v>
      </c>
      <c r="AA189" s="563">
        <f t="shared" si="153"/>
        <v>10165.48</v>
      </c>
      <c r="AB189" s="563">
        <f t="shared" si="154"/>
        <v>10697.48</v>
      </c>
      <c r="AC189" s="563">
        <f t="shared" si="155"/>
        <v>11428.73</v>
      </c>
      <c r="AD189" s="563">
        <f t="shared" si="156"/>
        <v>13317.449999999999</v>
      </c>
      <c r="AE189" s="563">
        <f t="shared" si="157"/>
        <v>15139.26</v>
      </c>
      <c r="AF189" s="563">
        <f t="shared" si="158"/>
        <v>13632.880000000001</v>
      </c>
      <c r="AG189" s="777">
        <f t="shared" si="118"/>
        <v>0</v>
      </c>
      <c r="AH189" s="777">
        <f t="shared" si="119"/>
        <v>14184.720000000001</v>
      </c>
      <c r="AI189" s="429"/>
      <c r="AJ189" s="774"/>
      <c r="AK189" s="772">
        <f t="shared" si="120"/>
        <v>14836.29</v>
      </c>
      <c r="AL189" s="772">
        <f t="shared" si="121"/>
        <v>13922.04</v>
      </c>
      <c r="AM189" s="775">
        <f t="shared" si="122"/>
        <v>914.25</v>
      </c>
    </row>
    <row r="190" spans="1:39">
      <c r="A190" s="2" t="s">
        <v>1338</v>
      </c>
      <c r="B190" s="3" t="s">
        <v>289</v>
      </c>
      <c r="C190" s="792">
        <v>6400</v>
      </c>
      <c r="D190" s="764"/>
      <c r="E190" s="798" t="s">
        <v>1057</v>
      </c>
      <c r="F190" s="794">
        <v>54060</v>
      </c>
      <c r="G190" s="308">
        <v>54060</v>
      </c>
      <c r="H190" s="309">
        <v>54060</v>
      </c>
      <c r="I190" s="309">
        <v>57448</v>
      </c>
      <c r="J190" s="310">
        <v>60273</v>
      </c>
      <c r="K190" s="310">
        <v>70539</v>
      </c>
      <c r="L190" s="636">
        <v>70681</v>
      </c>
      <c r="M190" s="642">
        <v>71827</v>
      </c>
      <c r="N190" s="642">
        <v>69972</v>
      </c>
      <c r="O190" s="307" t="s">
        <v>1366</v>
      </c>
      <c r="P190" s="294">
        <f t="shared" si="145"/>
        <v>25.711189842792415</v>
      </c>
      <c r="Q190" s="294">
        <f t="shared" si="146"/>
        <v>25.980850124199105</v>
      </c>
      <c r="R190" s="294">
        <f t="shared" si="147"/>
        <v>25.32284210526316</v>
      </c>
      <c r="S190" s="294">
        <f t="shared" si="148"/>
        <v>26.123722105263159</v>
      </c>
      <c r="T190" s="294">
        <f t="shared" si="149"/>
        <v>23.15752105263158</v>
      </c>
      <c r="U190" s="294">
        <f t="shared" si="150"/>
        <v>21.681461052631583</v>
      </c>
      <c r="V190" s="294">
        <f t="shared" si="151"/>
        <v>27.007582105263158</v>
      </c>
      <c r="W190" s="294">
        <f t="shared" si="159"/>
        <v>22.077351578947372</v>
      </c>
      <c r="X190" s="766">
        <f t="shared" si="160"/>
        <v>14.362673684210527</v>
      </c>
      <c r="Y190" s="766"/>
      <c r="Z190" s="563">
        <f t="shared" si="152"/>
        <v>61087.799999999996</v>
      </c>
      <c r="AA190" s="563">
        <f t="shared" si="153"/>
        <v>61087.799999999996</v>
      </c>
      <c r="AB190" s="563">
        <f t="shared" si="154"/>
        <v>67034.399999999994</v>
      </c>
      <c r="AC190" s="563">
        <f t="shared" si="155"/>
        <v>72958.960000000006</v>
      </c>
      <c r="AD190" s="563">
        <f t="shared" si="156"/>
        <v>84984.93</v>
      </c>
      <c r="AE190" s="563">
        <f t="shared" si="157"/>
        <v>106513.89</v>
      </c>
      <c r="AF190" s="563">
        <f t="shared" si="158"/>
        <v>107435.12</v>
      </c>
      <c r="AG190" s="777">
        <f t="shared" si="118"/>
        <v>0</v>
      </c>
      <c r="AH190" s="777">
        <f t="shared" si="119"/>
        <v>113354.64000000001</v>
      </c>
      <c r="AI190" s="429"/>
      <c r="AJ190" s="774"/>
      <c r="AK190" s="772">
        <f t="shared" si="120"/>
        <v>85955.400000000009</v>
      </c>
      <c r="AL190" s="772">
        <f t="shared" si="121"/>
        <v>111255.48000000001</v>
      </c>
      <c r="AM190" s="775">
        <f t="shared" si="122"/>
        <v>-25300.080000000002</v>
      </c>
    </row>
    <row r="191" spans="1:39">
      <c r="A191" s="2" t="s">
        <v>1339</v>
      </c>
      <c r="B191" s="3" t="s">
        <v>1340</v>
      </c>
      <c r="C191" s="792" t="s">
        <v>342</v>
      </c>
      <c r="D191" s="764"/>
      <c r="E191" s="798" t="s">
        <v>1057</v>
      </c>
      <c r="F191" s="794">
        <v>5519</v>
      </c>
      <c r="G191" s="308">
        <v>5519</v>
      </c>
      <c r="H191" s="309">
        <v>5519</v>
      </c>
      <c r="I191" s="309">
        <v>4898</v>
      </c>
      <c r="J191" s="310">
        <v>5074</v>
      </c>
      <c r="K191" s="310">
        <v>4848</v>
      </c>
      <c r="L191" s="636">
        <v>8927</v>
      </c>
      <c r="M191" s="642">
        <v>13339</v>
      </c>
      <c r="N191" s="642">
        <v>16301</v>
      </c>
      <c r="O191" s="307" t="s">
        <v>1366</v>
      </c>
      <c r="P191" s="294">
        <f t="shared" si="145"/>
        <v>2.6248623148792332</v>
      </c>
      <c r="Q191" s="294">
        <f t="shared" si="146"/>
        <v>2.652392005835273</v>
      </c>
      <c r="R191" s="294">
        <f t="shared" si="147"/>
        <v>2.5852157894736845</v>
      </c>
      <c r="S191" s="294">
        <f t="shared" si="148"/>
        <v>2.2273010526315788</v>
      </c>
      <c r="T191" s="294">
        <f t="shared" si="149"/>
        <v>1.9494842105263157</v>
      </c>
      <c r="U191" s="294">
        <f t="shared" si="150"/>
        <v>1.4901221052631579</v>
      </c>
      <c r="V191" s="294">
        <f t="shared" si="151"/>
        <v>3.4110536842105263</v>
      </c>
      <c r="W191" s="294">
        <f t="shared" si="159"/>
        <v>4.0999873684210533</v>
      </c>
      <c r="X191" s="766">
        <f t="shared" si="160"/>
        <v>3.3459947368421052</v>
      </c>
      <c r="Y191" s="766"/>
      <c r="Z191" s="563">
        <f t="shared" si="152"/>
        <v>6236.4699999999993</v>
      </c>
      <c r="AA191" s="563">
        <f t="shared" si="153"/>
        <v>6236.4699999999993</v>
      </c>
      <c r="AB191" s="563">
        <f t="shared" si="154"/>
        <v>6843.56</v>
      </c>
      <c r="AC191" s="563">
        <f t="shared" si="155"/>
        <v>6220.46</v>
      </c>
      <c r="AD191" s="563">
        <f t="shared" si="156"/>
        <v>7154.3399999999992</v>
      </c>
      <c r="AE191" s="563">
        <f t="shared" si="157"/>
        <v>7320.4800000000005</v>
      </c>
      <c r="AF191" s="563">
        <f t="shared" si="158"/>
        <v>13569.04</v>
      </c>
      <c r="AG191" s="777">
        <f t="shared" si="118"/>
        <v>0</v>
      </c>
      <c r="AH191" s="777">
        <f t="shared" si="119"/>
        <v>26407.620000000003</v>
      </c>
      <c r="AI191" s="429"/>
      <c r="AJ191" s="774"/>
      <c r="AK191" s="772">
        <f t="shared" si="120"/>
        <v>8775.2100000000009</v>
      </c>
      <c r="AL191" s="772">
        <f t="shared" si="121"/>
        <v>25918.59</v>
      </c>
      <c r="AM191" s="775">
        <f t="shared" si="122"/>
        <v>-17143.379999999997</v>
      </c>
    </row>
    <row r="192" spans="1:39">
      <c r="A192" s="2" t="s">
        <v>195</v>
      </c>
      <c r="B192" s="3" t="s">
        <v>196</v>
      </c>
      <c r="C192" s="792">
        <v>6470</v>
      </c>
      <c r="D192" s="764"/>
      <c r="E192" s="798" t="s">
        <v>1057</v>
      </c>
      <c r="F192" s="794">
        <v>22075</v>
      </c>
      <c r="G192" s="308">
        <v>36526</v>
      </c>
      <c r="H192" s="309">
        <v>22360</v>
      </c>
      <c r="I192" s="309">
        <v>33151</v>
      </c>
      <c r="J192" s="310">
        <v>34031</v>
      </c>
      <c r="K192" s="310">
        <v>34146</v>
      </c>
      <c r="L192" s="635">
        <v>35408</v>
      </c>
      <c r="M192" s="641">
        <v>35602</v>
      </c>
      <c r="N192" s="780">
        <v>33298</v>
      </c>
      <c r="O192" s="307" t="s">
        <v>1366</v>
      </c>
      <c r="P192" s="294">
        <f t="shared" si="145"/>
        <v>10.498973654821357</v>
      </c>
      <c r="Q192" s="294">
        <f t="shared" si="146"/>
        <v>17.554134880438337</v>
      </c>
      <c r="R192" s="294">
        <f t="shared" si="147"/>
        <v>10.473894736842105</v>
      </c>
      <c r="S192" s="294">
        <f t="shared" si="148"/>
        <v>15.07498105263158</v>
      </c>
      <c r="T192" s="294">
        <f t="shared" si="149"/>
        <v>13.075068421052631</v>
      </c>
      <c r="U192" s="294">
        <f t="shared" si="150"/>
        <v>10.495402105263159</v>
      </c>
      <c r="V192" s="294">
        <f t="shared" si="151"/>
        <v>13.529583157894736</v>
      </c>
      <c r="W192" s="294">
        <f t="shared" si="159"/>
        <v>10.942930526315791</v>
      </c>
      <c r="X192" s="766">
        <f t="shared" si="160"/>
        <v>6.8348526315789471</v>
      </c>
      <c r="Y192" s="766"/>
      <c r="Z192" s="563">
        <f t="shared" si="152"/>
        <v>24944.749999999996</v>
      </c>
      <c r="AA192" s="563">
        <f t="shared" si="153"/>
        <v>41274.379999999997</v>
      </c>
      <c r="AB192" s="563">
        <f t="shared" si="154"/>
        <v>27726.400000000001</v>
      </c>
      <c r="AC192" s="563">
        <f t="shared" si="155"/>
        <v>42101.770000000004</v>
      </c>
      <c r="AD192" s="563">
        <f t="shared" si="156"/>
        <v>47983.71</v>
      </c>
      <c r="AE192" s="563">
        <f t="shared" si="157"/>
        <v>51560.46</v>
      </c>
      <c r="AF192" s="563">
        <f t="shared" si="158"/>
        <v>53820.160000000003</v>
      </c>
      <c r="AG192" s="777">
        <f t="shared" si="118"/>
        <v>0</v>
      </c>
      <c r="AH192" s="777">
        <f t="shared" si="119"/>
        <v>53942.76</v>
      </c>
      <c r="AI192" s="429"/>
      <c r="AJ192" s="774"/>
      <c r="AK192" s="772">
        <f t="shared" si="120"/>
        <v>35099.25</v>
      </c>
      <c r="AL192" s="772">
        <f t="shared" si="121"/>
        <v>52943.82</v>
      </c>
      <c r="AM192" s="775">
        <f t="shared" si="122"/>
        <v>-17844.57</v>
      </c>
    </row>
    <row r="193" spans="1:39">
      <c r="A193" s="2" t="s">
        <v>300</v>
      </c>
      <c r="B193" s="3" t="s">
        <v>301</v>
      </c>
      <c r="C193" s="792">
        <v>6430</v>
      </c>
      <c r="D193" s="764"/>
      <c r="E193" s="798" t="s">
        <v>1057</v>
      </c>
      <c r="F193" s="794">
        <v>12449</v>
      </c>
      <c r="G193" s="308">
        <v>11265</v>
      </c>
      <c r="H193" s="309">
        <v>8831</v>
      </c>
      <c r="I193" s="309">
        <v>8264</v>
      </c>
      <c r="J193" s="310">
        <v>8878</v>
      </c>
      <c r="K193" s="310">
        <v>9695</v>
      </c>
      <c r="L193" s="635">
        <v>13388</v>
      </c>
      <c r="M193" s="641">
        <v>11477</v>
      </c>
      <c r="N193" s="780">
        <v>7943</v>
      </c>
      <c r="O193" s="307" t="s">
        <v>1366</v>
      </c>
      <c r="P193" s="294">
        <f t="shared" si="145"/>
        <v>5.9208028552149976</v>
      </c>
      <c r="Q193" s="294">
        <f t="shared" si="146"/>
        <v>5.4138785913633534</v>
      </c>
      <c r="R193" s="294">
        <f t="shared" si="147"/>
        <v>4.1366263157894734</v>
      </c>
      <c r="S193" s="294">
        <f t="shared" si="148"/>
        <v>3.7579452631578949</v>
      </c>
      <c r="T193" s="294">
        <f t="shared" si="149"/>
        <v>3.411021052631579</v>
      </c>
      <c r="U193" s="294">
        <f t="shared" si="150"/>
        <v>2.9799368421052632</v>
      </c>
      <c r="V193" s="294">
        <f t="shared" si="151"/>
        <v>5.1156252631578951</v>
      </c>
      <c r="W193" s="294">
        <f t="shared" si="159"/>
        <v>3.5276673684210529</v>
      </c>
      <c r="X193" s="766">
        <f t="shared" si="160"/>
        <v>1.6304052631578949</v>
      </c>
      <c r="Y193" s="766"/>
      <c r="Z193" s="563">
        <f t="shared" si="152"/>
        <v>14067.369999999999</v>
      </c>
      <c r="AA193" s="563">
        <f t="shared" si="153"/>
        <v>12729.449999999999</v>
      </c>
      <c r="AB193" s="563">
        <f t="shared" si="154"/>
        <v>10950.44</v>
      </c>
      <c r="AC193" s="563">
        <f t="shared" si="155"/>
        <v>10495.28</v>
      </c>
      <c r="AD193" s="563">
        <f t="shared" si="156"/>
        <v>12517.98</v>
      </c>
      <c r="AE193" s="563">
        <f t="shared" si="157"/>
        <v>14639.45</v>
      </c>
      <c r="AF193" s="563">
        <f t="shared" si="158"/>
        <v>20349.760000000002</v>
      </c>
      <c r="AG193" s="777">
        <f t="shared" si="118"/>
        <v>0</v>
      </c>
      <c r="AH193" s="777">
        <f t="shared" si="119"/>
        <v>12867.660000000002</v>
      </c>
      <c r="AI193" s="429"/>
      <c r="AJ193" s="774"/>
      <c r="AK193" s="772">
        <f t="shared" si="120"/>
        <v>19793.91</v>
      </c>
      <c r="AL193" s="772">
        <f t="shared" si="121"/>
        <v>12629.37</v>
      </c>
      <c r="AM193" s="775">
        <f t="shared" si="122"/>
        <v>7164.5399999999991</v>
      </c>
    </row>
    <row r="194" spans="1:39">
      <c r="A194" s="2" t="s">
        <v>758</v>
      </c>
      <c r="B194" s="3" t="s">
        <v>1341</v>
      </c>
      <c r="C194" s="792">
        <v>6470</v>
      </c>
      <c r="D194" s="764"/>
      <c r="E194" s="798" t="s">
        <v>1057</v>
      </c>
      <c r="F194" s="794">
        <v>14534</v>
      </c>
      <c r="G194" s="308">
        <v>15089</v>
      </c>
      <c r="H194" s="309">
        <v>11505</v>
      </c>
      <c r="I194" s="309">
        <v>13821</v>
      </c>
      <c r="J194" s="310">
        <v>13808</v>
      </c>
      <c r="K194" s="310">
        <v>13105</v>
      </c>
      <c r="L194" s="635">
        <v>13718</v>
      </c>
      <c r="M194" s="641">
        <v>13603</v>
      </c>
      <c r="N194" s="780">
        <v>13738</v>
      </c>
      <c r="O194" s="307" t="s">
        <v>1366</v>
      </c>
      <c r="P194" s="294">
        <f t="shared" si="145"/>
        <v>6.9124386454891775</v>
      </c>
      <c r="Q194" s="294">
        <f t="shared" si="146"/>
        <v>7.251665695968188</v>
      </c>
      <c r="R194" s="294">
        <f t="shared" si="147"/>
        <v>5.3891842105263157</v>
      </c>
      <c r="S194" s="294">
        <f t="shared" si="148"/>
        <v>6.284917894736842</v>
      </c>
      <c r="T194" s="294">
        <f t="shared" si="149"/>
        <v>5.3051789473684217</v>
      </c>
      <c r="U194" s="294">
        <f t="shared" si="150"/>
        <v>4.0280631578947377</v>
      </c>
      <c r="V194" s="294">
        <f t="shared" si="151"/>
        <v>5.2417199999999999</v>
      </c>
      <c r="W194" s="294">
        <f t="shared" si="159"/>
        <v>4.1811326315789481</v>
      </c>
      <c r="X194" s="766">
        <f t="shared" si="160"/>
        <v>2.8199052631578949</v>
      </c>
      <c r="Y194" s="766"/>
      <c r="Z194" s="563">
        <f t="shared" si="152"/>
        <v>16423.419999999998</v>
      </c>
      <c r="AA194" s="563">
        <f t="shared" si="153"/>
        <v>17050.57</v>
      </c>
      <c r="AB194" s="563">
        <f t="shared" si="154"/>
        <v>14266.2</v>
      </c>
      <c r="AC194" s="563">
        <f t="shared" si="155"/>
        <v>17552.670000000002</v>
      </c>
      <c r="AD194" s="563">
        <f t="shared" si="156"/>
        <v>19469.28</v>
      </c>
      <c r="AE194" s="563">
        <f t="shared" si="157"/>
        <v>19788.55</v>
      </c>
      <c r="AF194" s="563">
        <f t="shared" si="158"/>
        <v>20851.36</v>
      </c>
      <c r="AG194" s="777">
        <f t="shared" si="118"/>
        <v>0</v>
      </c>
      <c r="AH194" s="777">
        <f t="shared" si="119"/>
        <v>22255.56</v>
      </c>
      <c r="AI194" s="429"/>
      <c r="AJ194" s="774"/>
      <c r="AK194" s="772">
        <f t="shared" si="120"/>
        <v>23109.06</v>
      </c>
      <c r="AL194" s="772">
        <f t="shared" si="121"/>
        <v>21843.420000000002</v>
      </c>
      <c r="AM194" s="775">
        <f t="shared" si="122"/>
        <v>1265.6399999999994</v>
      </c>
    </row>
    <row r="195" spans="1:39">
      <c r="A195" s="2" t="s">
        <v>231</v>
      </c>
      <c r="B195" s="3" t="s">
        <v>1341</v>
      </c>
      <c r="C195" s="792" t="s">
        <v>342</v>
      </c>
      <c r="D195" s="764"/>
      <c r="E195" s="798" t="s">
        <v>1057</v>
      </c>
      <c r="F195" s="794">
        <v>412640</v>
      </c>
      <c r="G195" s="308">
        <v>377789</v>
      </c>
      <c r="H195" s="309">
        <v>339247</v>
      </c>
      <c r="I195" s="309">
        <v>346060</v>
      </c>
      <c r="J195" s="310">
        <v>323730.59999999998</v>
      </c>
      <c r="K195" s="310">
        <v>319490</v>
      </c>
      <c r="L195" s="635">
        <v>310142</v>
      </c>
      <c r="M195" s="641">
        <v>326528</v>
      </c>
      <c r="N195" s="780">
        <v>245490</v>
      </c>
      <c r="O195" s="307" t="s">
        <v>1366</v>
      </c>
      <c r="P195" s="294">
        <f t="shared" si="145"/>
        <v>196.2535215821284</v>
      </c>
      <c r="Q195" s="294">
        <f t="shared" si="146"/>
        <v>181.56269677341945</v>
      </c>
      <c r="R195" s="294">
        <f t="shared" si="147"/>
        <v>158.91043684210527</v>
      </c>
      <c r="S195" s="294">
        <f t="shared" si="148"/>
        <v>157.36623157894738</v>
      </c>
      <c r="T195" s="294">
        <f t="shared" si="149"/>
        <v>124.3807042105263</v>
      </c>
      <c r="U195" s="294">
        <f t="shared" si="150"/>
        <v>98.201136842105271</v>
      </c>
      <c r="V195" s="294">
        <f t="shared" si="151"/>
        <v>118.5068905263158</v>
      </c>
      <c r="W195" s="294">
        <f t="shared" si="159"/>
        <v>100.3643957894737</v>
      </c>
      <c r="X195" s="766">
        <f t="shared" si="160"/>
        <v>50.390052631578953</v>
      </c>
      <c r="Y195" s="766"/>
      <c r="Z195" s="563">
        <f t="shared" si="152"/>
        <v>466283.19999999995</v>
      </c>
      <c r="AA195" s="563">
        <f t="shared" si="153"/>
        <v>426901.56999999995</v>
      </c>
      <c r="AB195" s="563">
        <f t="shared" si="154"/>
        <v>420666.27999999997</v>
      </c>
      <c r="AC195" s="563">
        <f t="shared" si="155"/>
        <v>439496.2</v>
      </c>
      <c r="AD195" s="563">
        <f t="shared" si="156"/>
        <v>456460.14599999995</v>
      </c>
      <c r="AE195" s="563">
        <f t="shared" si="157"/>
        <v>482429.9</v>
      </c>
      <c r="AF195" s="563">
        <f t="shared" si="158"/>
        <v>471415.84</v>
      </c>
      <c r="AG195" s="777">
        <f t="shared" si="118"/>
        <v>0</v>
      </c>
      <c r="AH195" s="777">
        <f t="shared" si="119"/>
        <v>397693.80000000005</v>
      </c>
      <c r="AI195" s="429"/>
      <c r="AJ195" s="774"/>
      <c r="AK195" s="772">
        <f t="shared" si="120"/>
        <v>656097.6</v>
      </c>
      <c r="AL195" s="772">
        <f t="shared" si="121"/>
        <v>390329.10000000003</v>
      </c>
      <c r="AM195" s="775">
        <f t="shared" si="122"/>
        <v>265768.49999999994</v>
      </c>
    </row>
    <row r="196" spans="1:39">
      <c r="A196" s="2" t="s">
        <v>308</v>
      </c>
      <c r="B196" s="3" t="s">
        <v>1996</v>
      </c>
      <c r="C196" s="792">
        <v>6400</v>
      </c>
      <c r="D196" s="764"/>
      <c r="E196" s="798" t="s">
        <v>1057</v>
      </c>
      <c r="F196" s="794">
        <v>628198</v>
      </c>
      <c r="G196" s="308">
        <v>645301</v>
      </c>
      <c r="H196" s="309">
        <v>605460</v>
      </c>
      <c r="I196" s="309">
        <v>489614</v>
      </c>
      <c r="J196" s="310">
        <v>484455</v>
      </c>
      <c r="K196" s="310">
        <v>467963</v>
      </c>
      <c r="L196" s="635">
        <v>428181</v>
      </c>
      <c r="M196" s="641">
        <v>423374</v>
      </c>
      <c r="N196" s="780">
        <v>410102</v>
      </c>
      <c r="O196" s="307" t="s">
        <v>1366</v>
      </c>
      <c r="P196" s="294">
        <f>F196*$P$3/1000000</f>
        <v>298.77391855091577</v>
      </c>
      <c r="Q196" s="294">
        <f>G196*$Q$3/1000000</f>
        <v>310.12705449492796</v>
      </c>
      <c r="R196" s="294">
        <f>H196*$R$3/1000000</f>
        <v>283.61021052631583</v>
      </c>
      <c r="S196" s="294">
        <f>I196*$S$3/1000000</f>
        <v>222.6455242105263</v>
      </c>
      <c r="T196" s="294">
        <f>J196*$T$3/1000000</f>
        <v>186.13271052631578</v>
      </c>
      <c r="U196" s="294">
        <f>K196*$U$3/1000000</f>
        <v>143.83704842105266</v>
      </c>
      <c r="V196" s="294">
        <f>L196*$V$3/1000000</f>
        <v>163.61021368421055</v>
      </c>
      <c r="W196" s="294">
        <f t="shared" si="159"/>
        <v>130.13179789473685</v>
      </c>
      <c r="X196" s="766">
        <f t="shared" ref="X196:X200" si="161">N196*X$3/1000000</f>
        <v>84.178831578947367</v>
      </c>
      <c r="Y196" s="766"/>
      <c r="Z196" s="563">
        <f>$Z$3*F196</f>
        <v>709863.74</v>
      </c>
      <c r="AA196" s="563">
        <f>$AA$3*G196</f>
        <v>729190.12999999989</v>
      </c>
      <c r="AB196" s="563">
        <f>$AB$3*H196</f>
        <v>750770.4</v>
      </c>
      <c r="AC196" s="563">
        <f>$AC$3*I196</f>
        <v>621809.78</v>
      </c>
      <c r="AD196" s="563">
        <f>$AD$3*J196</f>
        <v>683081.54999999993</v>
      </c>
      <c r="AE196" s="563">
        <f>$AE$3*K196</f>
        <v>706624.13</v>
      </c>
      <c r="AF196" s="563">
        <f>$AF$3*L196</f>
        <v>650835.12</v>
      </c>
      <c r="AG196" s="777">
        <f t="shared" si="118"/>
        <v>0</v>
      </c>
      <c r="AH196" s="777">
        <f t="shared" si="119"/>
        <v>664365.24</v>
      </c>
      <c r="AI196" s="429"/>
      <c r="AJ196" s="774"/>
      <c r="AK196" s="772">
        <f t="shared" si="120"/>
        <v>998834.82000000007</v>
      </c>
      <c r="AL196" s="772">
        <f t="shared" si="121"/>
        <v>652062.18000000005</v>
      </c>
      <c r="AM196" s="775">
        <f t="shared" si="122"/>
        <v>346772.64</v>
      </c>
    </row>
    <row r="197" spans="1:39">
      <c r="A197" s="2" t="s">
        <v>314</v>
      </c>
      <c r="B197" s="3" t="s">
        <v>315</v>
      </c>
      <c r="C197" s="792">
        <v>6400</v>
      </c>
      <c r="D197" s="764"/>
      <c r="E197" s="798" t="s">
        <v>1057</v>
      </c>
      <c r="F197" s="794">
        <v>9393</v>
      </c>
      <c r="G197" s="308">
        <v>8393</v>
      </c>
      <c r="H197" s="309">
        <v>10212</v>
      </c>
      <c r="I197" s="309">
        <v>19128</v>
      </c>
      <c r="J197" s="310">
        <v>11640</v>
      </c>
      <c r="K197" s="310">
        <v>10829</v>
      </c>
      <c r="L197" s="635">
        <v>14607</v>
      </c>
      <c r="M197" s="641">
        <v>12891</v>
      </c>
      <c r="N197" s="780">
        <v>16232</v>
      </c>
      <c r="O197" s="307" t="s">
        <v>1366</v>
      </c>
      <c r="P197" s="294">
        <f t="shared" si="145"/>
        <v>4.4673549055373503</v>
      </c>
      <c r="Q197" s="294">
        <f t="shared" si="146"/>
        <v>4.0336158914613964</v>
      </c>
      <c r="R197" s="294">
        <f t="shared" si="147"/>
        <v>4.7835157894736842</v>
      </c>
      <c r="S197" s="294">
        <f t="shared" si="148"/>
        <v>8.6982063157894736</v>
      </c>
      <c r="T197" s="294">
        <f t="shared" si="149"/>
        <v>4.4722105263157896</v>
      </c>
      <c r="U197" s="294">
        <f t="shared" si="150"/>
        <v>3.328492631578948</v>
      </c>
      <c r="V197" s="294">
        <f t="shared" si="151"/>
        <v>5.5814115789473684</v>
      </c>
      <c r="W197" s="294">
        <f t="shared" si="159"/>
        <v>3.9622863157894743</v>
      </c>
      <c r="X197" s="766">
        <f t="shared" si="161"/>
        <v>3.3318315789473685</v>
      </c>
      <c r="Y197" s="766"/>
      <c r="Z197" s="563">
        <f t="shared" si="152"/>
        <v>10614.089999999998</v>
      </c>
      <c r="AA197" s="563">
        <f t="shared" si="153"/>
        <v>9484.0899999999983</v>
      </c>
      <c r="AB197" s="563">
        <f t="shared" si="154"/>
        <v>12662.88</v>
      </c>
      <c r="AC197" s="563">
        <f t="shared" si="155"/>
        <v>24292.560000000001</v>
      </c>
      <c r="AD197" s="563">
        <f t="shared" si="156"/>
        <v>16412.399999999998</v>
      </c>
      <c r="AE197" s="563">
        <f t="shared" si="157"/>
        <v>16351.79</v>
      </c>
      <c r="AF197" s="563">
        <f t="shared" si="158"/>
        <v>22202.639999999999</v>
      </c>
      <c r="AG197" s="777">
        <f t="shared" ref="AG197:AG237" si="162">$AG$3*M197</f>
        <v>0</v>
      </c>
      <c r="AH197" s="777">
        <f t="shared" ref="AH197:AH237" si="163">$AH$3*N197</f>
        <v>26295.84</v>
      </c>
      <c r="AI197" s="429"/>
      <c r="AJ197" s="774"/>
      <c r="AK197" s="772">
        <f t="shared" ref="AK197:AK237" si="164">$AK$3*F197</f>
        <v>14934.87</v>
      </c>
      <c r="AL197" s="772">
        <f t="shared" ref="AL197:AL237" si="165">$AL$3*N197</f>
        <v>25808.880000000001</v>
      </c>
      <c r="AM197" s="775">
        <f t="shared" ref="AM197:AM237" si="166">AK197-AL197</f>
        <v>-10874.01</v>
      </c>
    </row>
    <row r="198" spans="1:39">
      <c r="A198" s="2" t="s">
        <v>317</v>
      </c>
      <c r="B198" s="3" t="s">
        <v>318</v>
      </c>
      <c r="C198" s="792">
        <v>6430</v>
      </c>
      <c r="D198" s="764"/>
      <c r="E198" s="798" t="s">
        <v>1057</v>
      </c>
      <c r="F198" s="794">
        <v>23846</v>
      </c>
      <c r="G198" s="308">
        <v>23846</v>
      </c>
      <c r="H198" s="309">
        <v>20765</v>
      </c>
      <c r="I198" s="309">
        <v>26054</v>
      </c>
      <c r="J198" s="310">
        <v>26054</v>
      </c>
      <c r="K198" s="310">
        <v>22503</v>
      </c>
      <c r="L198" s="636">
        <v>21530</v>
      </c>
      <c r="M198" s="642">
        <v>16345</v>
      </c>
      <c r="N198" s="642">
        <v>12602</v>
      </c>
      <c r="O198" s="307" t="s">
        <v>1366</v>
      </c>
      <c r="P198" s="294">
        <f t="shared" si="145"/>
        <v>11.34126957068494</v>
      </c>
      <c r="Q198" s="294">
        <f t="shared" si="146"/>
        <v>11.460217389227743</v>
      </c>
      <c r="R198" s="294">
        <f t="shared" si="147"/>
        <v>9.7267631578947373</v>
      </c>
      <c r="S198" s="294">
        <f t="shared" si="148"/>
        <v>11.847713684210527</v>
      </c>
      <c r="T198" s="294">
        <f t="shared" si="149"/>
        <v>10.010221052631579</v>
      </c>
      <c r="U198" s="294">
        <f t="shared" si="150"/>
        <v>6.9167115789473694</v>
      </c>
      <c r="V198" s="294">
        <f t="shared" si="151"/>
        <v>8.2267263157894739</v>
      </c>
      <c r="W198" s="294">
        <f t="shared" si="159"/>
        <v>5.0239368421052637</v>
      </c>
      <c r="X198" s="766">
        <f t="shared" si="161"/>
        <v>2.5867263157894738</v>
      </c>
      <c r="Y198" s="766"/>
      <c r="Z198" s="563">
        <f t="shared" si="152"/>
        <v>26945.979999999996</v>
      </c>
      <c r="AA198" s="563">
        <f t="shared" si="153"/>
        <v>26945.979999999996</v>
      </c>
      <c r="AB198" s="563">
        <f t="shared" si="154"/>
        <v>25748.6</v>
      </c>
      <c r="AC198" s="563">
        <f t="shared" si="155"/>
        <v>33088.58</v>
      </c>
      <c r="AD198" s="563">
        <f t="shared" si="156"/>
        <v>36736.14</v>
      </c>
      <c r="AE198" s="563">
        <f t="shared" si="157"/>
        <v>33979.53</v>
      </c>
      <c r="AF198" s="563">
        <f t="shared" si="158"/>
        <v>32725.600000000002</v>
      </c>
      <c r="AG198" s="777">
        <f t="shared" si="162"/>
        <v>0</v>
      </c>
      <c r="AH198" s="777">
        <f t="shared" si="163"/>
        <v>20415.240000000002</v>
      </c>
      <c r="AI198" s="429"/>
      <c r="AJ198" s="774"/>
      <c r="AK198" s="772">
        <f t="shared" si="164"/>
        <v>37915.14</v>
      </c>
      <c r="AL198" s="772">
        <f t="shared" si="165"/>
        <v>20037.18</v>
      </c>
      <c r="AM198" s="775">
        <f t="shared" si="166"/>
        <v>17877.96</v>
      </c>
    </row>
    <row r="199" spans="1:39" s="752" customFormat="1">
      <c r="A199" s="739" t="s">
        <v>2137</v>
      </c>
      <c r="B199" s="740" t="s">
        <v>2080</v>
      </c>
      <c r="C199" s="792" t="s">
        <v>350</v>
      </c>
      <c r="D199" s="764"/>
      <c r="E199" s="798" t="s">
        <v>1057</v>
      </c>
      <c r="F199" s="794">
        <v>45443</v>
      </c>
      <c r="G199" s="768">
        <v>41938</v>
      </c>
      <c r="H199" s="769">
        <v>41172</v>
      </c>
      <c r="I199" s="769">
        <v>42188</v>
      </c>
      <c r="J199" s="770">
        <v>40968</v>
      </c>
      <c r="K199" s="770">
        <v>16167</v>
      </c>
      <c r="L199" s="779">
        <v>8442</v>
      </c>
      <c r="M199" s="780">
        <v>13091</v>
      </c>
      <c r="N199" s="780">
        <v>10099</v>
      </c>
      <c r="O199" s="767" t="s">
        <v>1366</v>
      </c>
      <c r="P199" s="766">
        <f>F199*$P$3/1000000</f>
        <v>21.612904181021378</v>
      </c>
      <c r="Q199" s="766">
        <f>G199*$Q$3/1000000</f>
        <v>20.155103450030744</v>
      </c>
      <c r="R199" s="766">
        <f>H199*$R$3/1000000</f>
        <v>19.28583157894737</v>
      </c>
      <c r="S199" s="766">
        <f>I199*$S$3/1000000</f>
        <v>19.184437894736842</v>
      </c>
      <c r="T199" s="766">
        <f>J199*$T$3/1000000</f>
        <v>15.740336842105263</v>
      </c>
      <c r="U199" s="766">
        <f>K199*$U$3/1000000</f>
        <v>4.9692252631578961</v>
      </c>
      <c r="V199" s="766">
        <f>L199*$V$3/1000000</f>
        <v>3.2257326315789476</v>
      </c>
      <c r="W199" s="766">
        <f>M199*$W$3/1000000</f>
        <v>4.0237600000000002</v>
      </c>
      <c r="X199" s="766">
        <f t="shared" si="161"/>
        <v>2.0729526315789473</v>
      </c>
      <c r="Y199" s="766"/>
      <c r="Z199" s="777">
        <f>$Z$3*F199</f>
        <v>51350.59</v>
      </c>
      <c r="AA199" s="777">
        <f>$AA$3*G199</f>
        <v>47389.939999999995</v>
      </c>
      <c r="AB199" s="777">
        <f>$AB$3*H199</f>
        <v>51053.279999999999</v>
      </c>
      <c r="AC199" s="777">
        <f>$AC$3*I199</f>
        <v>53578.76</v>
      </c>
      <c r="AD199" s="777">
        <f>$AD$3*J199</f>
        <v>57764.88</v>
      </c>
      <c r="AE199" s="777">
        <f>$AE$3*K199</f>
        <v>24412.170000000002</v>
      </c>
      <c r="AF199" s="777">
        <f>$AF$3*L199</f>
        <v>12831.84</v>
      </c>
      <c r="AG199" s="777">
        <f t="shared" si="162"/>
        <v>0</v>
      </c>
      <c r="AH199" s="777">
        <f t="shared" si="163"/>
        <v>16360.380000000001</v>
      </c>
      <c r="AI199" s="774"/>
      <c r="AJ199" s="774"/>
      <c r="AK199" s="772">
        <f t="shared" si="164"/>
        <v>72254.37000000001</v>
      </c>
      <c r="AL199" s="772">
        <f t="shared" si="165"/>
        <v>16057.410000000002</v>
      </c>
      <c r="AM199" s="775">
        <f t="shared" si="166"/>
        <v>56196.960000000006</v>
      </c>
    </row>
    <row r="200" spans="1:39">
      <c r="A200" s="2" t="s">
        <v>1344</v>
      </c>
      <c r="B200" s="3" t="s">
        <v>1345</v>
      </c>
      <c r="C200" s="792" t="s">
        <v>342</v>
      </c>
      <c r="D200" s="764"/>
      <c r="E200" s="798" t="s">
        <v>1057</v>
      </c>
      <c r="F200" s="794">
        <v>1812</v>
      </c>
      <c r="G200" s="308">
        <v>1812</v>
      </c>
      <c r="H200" s="309">
        <v>2093</v>
      </c>
      <c r="I200" s="309">
        <v>1816</v>
      </c>
      <c r="J200" s="310">
        <v>2134</v>
      </c>
      <c r="K200" s="310">
        <v>2337</v>
      </c>
      <c r="L200" s="636">
        <v>2153</v>
      </c>
      <c r="M200" s="642">
        <v>2345</v>
      </c>
      <c r="N200" s="642">
        <v>2721</v>
      </c>
      <c r="O200" s="307" t="s">
        <v>1366</v>
      </c>
      <c r="P200" s="294">
        <f t="shared" si="145"/>
        <v>0.86179570838216513</v>
      </c>
      <c r="Q200" s="294">
        <f t="shared" si="146"/>
        <v>0.87083426609413195</v>
      </c>
      <c r="R200" s="294">
        <f t="shared" si="147"/>
        <v>0.98040526315789467</v>
      </c>
      <c r="S200" s="294">
        <f t="shared" si="148"/>
        <v>0.825802105263158</v>
      </c>
      <c r="T200" s="294">
        <f t="shared" si="149"/>
        <v>0.81990526315789469</v>
      </c>
      <c r="U200" s="294">
        <f t="shared" si="150"/>
        <v>0.71832000000000007</v>
      </c>
      <c r="V200" s="294">
        <f t="shared" si="151"/>
        <v>0.82267263157894743</v>
      </c>
      <c r="W200" s="294">
        <f t="shared" si="159"/>
        <v>0.72077894736842107</v>
      </c>
      <c r="X200" s="766">
        <f t="shared" si="161"/>
        <v>0.55852105263157903</v>
      </c>
      <c r="Y200" s="766"/>
      <c r="Z200" s="563">
        <f t="shared" si="152"/>
        <v>2047.5599999999997</v>
      </c>
      <c r="AA200" s="563">
        <f t="shared" si="153"/>
        <v>2047.5599999999997</v>
      </c>
      <c r="AB200" s="563">
        <f t="shared" si="154"/>
        <v>2595.3200000000002</v>
      </c>
      <c r="AC200" s="563">
        <f t="shared" si="155"/>
        <v>2306.3200000000002</v>
      </c>
      <c r="AD200" s="563">
        <f t="shared" si="156"/>
        <v>3008.94</v>
      </c>
      <c r="AE200" s="563">
        <f t="shared" si="157"/>
        <v>3528.87</v>
      </c>
      <c r="AF200" s="563">
        <f t="shared" si="158"/>
        <v>3272.56</v>
      </c>
      <c r="AG200" s="777">
        <f t="shared" si="162"/>
        <v>0</v>
      </c>
      <c r="AH200" s="777">
        <f t="shared" si="163"/>
        <v>4408.0200000000004</v>
      </c>
      <c r="AI200" s="429"/>
      <c r="AJ200" s="774"/>
      <c r="AK200" s="772">
        <f t="shared" si="164"/>
        <v>2881.08</v>
      </c>
      <c r="AL200" s="772">
        <f t="shared" si="165"/>
        <v>4326.3900000000003</v>
      </c>
      <c r="AM200" s="775">
        <f t="shared" si="166"/>
        <v>-1445.3100000000004</v>
      </c>
    </row>
    <row r="201" spans="1:39">
      <c r="A201" s="628" t="s">
        <v>1367</v>
      </c>
      <c r="B201" s="3"/>
      <c r="C201" s="792"/>
      <c r="D201" s="764"/>
      <c r="E201" s="798" t="s">
        <v>1057</v>
      </c>
      <c r="F201" s="797">
        <f t="shared" ref="F201:L201" si="167">SUM(F4:F200)</f>
        <v>11567721</v>
      </c>
      <c r="G201" s="629">
        <f t="shared" si="167"/>
        <v>11171829</v>
      </c>
      <c r="H201" s="629">
        <f t="shared" si="167"/>
        <v>10766821</v>
      </c>
      <c r="I201" s="629">
        <f t="shared" si="167"/>
        <v>10501902</v>
      </c>
      <c r="J201" s="629">
        <f t="shared" si="167"/>
        <v>10258627.559999999</v>
      </c>
      <c r="K201" s="629">
        <f t="shared" si="167"/>
        <v>10138160</v>
      </c>
      <c r="L201" s="637">
        <f t="shared" si="167"/>
        <v>10143241</v>
      </c>
      <c r="M201" s="629">
        <f>SUM(M2:M200)</f>
        <v>10358307</v>
      </c>
      <c r="N201" s="629">
        <f>SUM(N2:N200)</f>
        <v>9658801</v>
      </c>
      <c r="O201" s="956">
        <f>SUM(O2:O200)</f>
        <v>0</v>
      </c>
      <c r="P201" s="294">
        <f t="shared" si="145"/>
        <v>5501.6624247032278</v>
      </c>
      <c r="Q201" s="294">
        <f t="shared" si="146"/>
        <v>5369.1012738102318</v>
      </c>
      <c r="R201" s="294">
        <f t="shared" si="147"/>
        <v>5043.405626315789</v>
      </c>
      <c r="S201" s="294">
        <f t="shared" si="148"/>
        <v>4775.6017515789481</v>
      </c>
      <c r="T201" s="294">
        <f t="shared" si="149"/>
        <v>3941.4726941052627</v>
      </c>
      <c r="U201" s="294">
        <f t="shared" si="150"/>
        <v>3116.1502315789476</v>
      </c>
      <c r="V201" s="294">
        <f t="shared" si="151"/>
        <v>3875.7857715789473</v>
      </c>
      <c r="W201" s="294">
        <f t="shared" si="159"/>
        <v>3183.8164673684214</v>
      </c>
      <c r="X201" s="766">
        <f>N201*X$3/1000000</f>
        <v>1982.5959947368422</v>
      </c>
      <c r="Y201" s="766"/>
      <c r="Z201" s="563">
        <f t="shared" si="152"/>
        <v>13071524.729999999</v>
      </c>
      <c r="AA201" s="563">
        <f t="shared" si="153"/>
        <v>12624166.77</v>
      </c>
      <c r="AB201" s="563">
        <f t="shared" si="154"/>
        <v>13350858.039999999</v>
      </c>
      <c r="AC201" s="563">
        <f t="shared" si="155"/>
        <v>13337415.540000001</v>
      </c>
      <c r="AD201" s="563">
        <f t="shared" si="156"/>
        <v>14464664.859599996</v>
      </c>
      <c r="AE201" s="563">
        <f t="shared" si="157"/>
        <v>15308621.6</v>
      </c>
      <c r="AF201" s="563">
        <f t="shared" si="158"/>
        <v>15417726.32</v>
      </c>
      <c r="AG201" s="777">
        <f t="shared" si="162"/>
        <v>0</v>
      </c>
      <c r="AH201" s="777">
        <f t="shared" si="163"/>
        <v>15647257.620000001</v>
      </c>
      <c r="AI201" s="429"/>
      <c r="AJ201" s="774"/>
      <c r="AK201" s="1202">
        <f>SUM(AK4:AK200)</f>
        <v>18392676.389999997</v>
      </c>
      <c r="AL201" s="1202">
        <f>SUM(AL4:AL200)</f>
        <v>15354289.739999996</v>
      </c>
      <c r="AM201" s="1203">
        <f t="shared" si="166"/>
        <v>3038386.6500000004</v>
      </c>
    </row>
    <row r="202" spans="1:39">
      <c r="A202" s="803"/>
      <c r="B202" s="804"/>
      <c r="C202" s="805"/>
      <c r="D202" s="805"/>
      <c r="E202" s="806"/>
      <c r="F202" s="807"/>
      <c r="G202" s="807"/>
      <c r="H202" s="808"/>
      <c r="I202" s="808"/>
      <c r="J202" s="809"/>
      <c r="K202" s="809"/>
      <c r="L202" s="810"/>
      <c r="M202" s="811"/>
      <c r="N202" s="817"/>
      <c r="O202" s="722"/>
      <c r="P202" s="294"/>
      <c r="Q202" s="294"/>
      <c r="R202" s="294"/>
      <c r="S202" s="294"/>
      <c r="T202" s="294"/>
      <c r="U202" s="294"/>
      <c r="V202" s="294"/>
      <c r="W202" s="294"/>
      <c r="X202" s="766"/>
      <c r="Y202" s="766"/>
      <c r="Z202" s="563"/>
      <c r="AA202" s="563"/>
      <c r="AB202" s="563"/>
      <c r="AC202" s="563"/>
      <c r="AD202" s="563"/>
      <c r="AE202" s="563"/>
      <c r="AF202" s="563"/>
      <c r="AG202" s="777"/>
      <c r="AH202" s="777"/>
      <c r="AI202" s="429"/>
      <c r="AJ202" s="774"/>
      <c r="AK202" s="772"/>
      <c r="AL202" s="772"/>
      <c r="AM202" s="775"/>
    </row>
    <row r="203" spans="1:39">
      <c r="A203" s="628" t="s">
        <v>1346</v>
      </c>
      <c r="B203" s="3"/>
      <c r="C203" s="792"/>
      <c r="D203" s="764"/>
      <c r="E203" s="798"/>
      <c r="F203" s="794"/>
      <c r="G203" s="308"/>
      <c r="H203" s="309"/>
      <c r="I203" s="309"/>
      <c r="J203" s="310"/>
      <c r="K203" s="310"/>
      <c r="L203" s="638"/>
      <c r="M203" s="644"/>
      <c r="N203" s="644"/>
      <c r="O203" s="307"/>
      <c r="P203" s="294"/>
      <c r="Q203" s="294"/>
      <c r="R203" s="294"/>
      <c r="S203" s="294"/>
      <c r="T203" s="294"/>
      <c r="U203" s="294"/>
      <c r="V203" s="294"/>
      <c r="W203" s="294"/>
      <c r="X203" s="766"/>
      <c r="Y203" s="766"/>
      <c r="Z203" s="563"/>
      <c r="AA203" s="563"/>
      <c r="AB203" s="563"/>
      <c r="AC203" s="563"/>
      <c r="AD203" s="563"/>
      <c r="AE203" s="563"/>
      <c r="AF203" s="563"/>
      <c r="AG203" s="777"/>
      <c r="AH203" s="777"/>
      <c r="AI203" s="429"/>
      <c r="AJ203" s="774"/>
      <c r="AK203" s="1204">
        <f>AK2</f>
        <v>2007</v>
      </c>
      <c r="AL203" s="1204">
        <f t="shared" ref="AL203:AM203" si="168">AL2</f>
        <v>2015</v>
      </c>
      <c r="AM203" s="1204" t="str">
        <f t="shared" si="168"/>
        <v>2007-2015</v>
      </c>
    </row>
    <row r="204" spans="1:39">
      <c r="A204" s="2" t="s">
        <v>1347</v>
      </c>
      <c r="B204" s="3" t="s">
        <v>1348</v>
      </c>
      <c r="C204" s="792">
        <v>6300</v>
      </c>
      <c r="D204" s="764"/>
      <c r="E204" s="798" t="s">
        <v>1057</v>
      </c>
      <c r="F204" s="794">
        <v>8265</v>
      </c>
      <c r="G204" s="308">
        <v>7756</v>
      </c>
      <c r="H204" s="309">
        <v>40404</v>
      </c>
      <c r="I204" s="309">
        <v>56038</v>
      </c>
      <c r="J204" s="310">
        <v>52102</v>
      </c>
      <c r="K204" s="310">
        <v>54099</v>
      </c>
      <c r="L204" s="636"/>
      <c r="M204" s="642"/>
      <c r="N204" s="642"/>
      <c r="O204" s="307" t="s">
        <v>1366</v>
      </c>
      <c r="P204" s="294">
        <f t="shared" si="145"/>
        <v>3.9308728089285845</v>
      </c>
      <c r="Q204" s="294">
        <f t="shared" si="146"/>
        <v>3.7274782383146179</v>
      </c>
      <c r="R204" s="294">
        <f t="shared" si="147"/>
        <v>18.926084210526316</v>
      </c>
      <c r="S204" s="294">
        <f t="shared" si="148"/>
        <v>25.482543157894739</v>
      </c>
      <c r="T204" s="294">
        <f t="shared" si="149"/>
        <v>20.01813684210526</v>
      </c>
      <c r="U204" s="294">
        <f t="shared" si="150"/>
        <v>16.628324210526316</v>
      </c>
      <c r="V204" s="294">
        <f t="shared" ref="V204:V216" si="169">L204*$V$3/1000000</f>
        <v>0</v>
      </c>
      <c r="W204" s="294">
        <f>M204*$W$3/1000000</f>
        <v>0</v>
      </c>
      <c r="X204" s="766">
        <f t="shared" ref="X204:X237" si="170">N204*X$3/1000000</f>
        <v>0</v>
      </c>
      <c r="Y204" s="766"/>
      <c r="Z204" s="563">
        <f t="shared" ref="Z204:Z216" si="171">$Z$3*F204</f>
        <v>9339.4499999999989</v>
      </c>
      <c r="AA204" s="563">
        <f t="shared" ref="AA204:AA216" si="172">$AA$3*G204</f>
        <v>8764.2799999999988</v>
      </c>
      <c r="AB204" s="563">
        <f t="shared" ref="AB204:AB216" si="173">$AB$3*H204</f>
        <v>50100.959999999999</v>
      </c>
      <c r="AC204" s="563">
        <f t="shared" ref="AC204:AC216" si="174">$AC$3*I204</f>
        <v>71168.259999999995</v>
      </c>
      <c r="AD204" s="563">
        <f t="shared" ref="AD204:AD216" si="175">$AD$3*J204</f>
        <v>73463.819999999992</v>
      </c>
      <c r="AE204" s="563">
        <f t="shared" ref="AE204:AE216" si="176">$AE$3*K204</f>
        <v>81689.490000000005</v>
      </c>
      <c r="AF204" s="563">
        <f t="shared" si="158"/>
        <v>0</v>
      </c>
      <c r="AG204" s="777">
        <f t="shared" si="162"/>
        <v>0</v>
      </c>
      <c r="AH204" s="777">
        <f t="shared" si="163"/>
        <v>0</v>
      </c>
      <c r="AI204" s="429"/>
      <c r="AJ204" s="774"/>
      <c r="AK204" s="772">
        <f t="shared" si="164"/>
        <v>13141.35</v>
      </c>
      <c r="AL204" s="772">
        <f t="shared" si="165"/>
        <v>0</v>
      </c>
      <c r="AM204" s="775">
        <f t="shared" si="166"/>
        <v>13141.35</v>
      </c>
    </row>
    <row r="205" spans="1:39">
      <c r="A205" s="2" t="s">
        <v>1349</v>
      </c>
      <c r="B205" s="3" t="s">
        <v>1350</v>
      </c>
      <c r="C205" s="792">
        <v>6300</v>
      </c>
      <c r="D205" s="764"/>
      <c r="E205" s="798" t="s">
        <v>1057</v>
      </c>
      <c r="F205" s="794">
        <v>19000</v>
      </c>
      <c r="G205" s="308">
        <v>19303</v>
      </c>
      <c r="H205" s="309">
        <v>15406</v>
      </c>
      <c r="I205" s="309"/>
      <c r="J205" s="310"/>
      <c r="K205" s="310"/>
      <c r="L205" s="636"/>
      <c r="M205" s="642"/>
      <c r="N205" s="642"/>
      <c r="O205" s="307" t="s">
        <v>1366</v>
      </c>
      <c r="P205" s="294">
        <f t="shared" si="145"/>
        <v>9.0364892159277819</v>
      </c>
      <c r="Q205" s="294">
        <f t="shared" si="146"/>
        <v>9.2768840167853366</v>
      </c>
      <c r="R205" s="294">
        <f t="shared" si="147"/>
        <v>7.2164947368421055</v>
      </c>
      <c r="S205" s="294">
        <f t="shared" si="148"/>
        <v>0</v>
      </c>
      <c r="T205" s="294">
        <f t="shared" si="149"/>
        <v>0</v>
      </c>
      <c r="U205" s="294">
        <f t="shared" si="150"/>
        <v>0</v>
      </c>
      <c r="V205" s="294">
        <f t="shared" si="169"/>
        <v>0</v>
      </c>
      <c r="W205" s="294">
        <f t="shared" ref="W205:W224" si="177">M205*$W$3/1000000</f>
        <v>0</v>
      </c>
      <c r="X205" s="766">
        <f t="shared" si="170"/>
        <v>0</v>
      </c>
      <c r="Y205" s="766"/>
      <c r="Z205" s="563">
        <f t="shared" si="171"/>
        <v>21469.999999999996</v>
      </c>
      <c r="AA205" s="563">
        <f t="shared" si="172"/>
        <v>21812.39</v>
      </c>
      <c r="AB205" s="563">
        <f t="shared" si="173"/>
        <v>19103.439999999999</v>
      </c>
      <c r="AC205" s="563">
        <f t="shared" si="174"/>
        <v>0</v>
      </c>
      <c r="AD205" s="563">
        <f t="shared" si="175"/>
        <v>0</v>
      </c>
      <c r="AE205" s="563">
        <f t="shared" si="176"/>
        <v>0</v>
      </c>
      <c r="AF205" s="563">
        <f t="shared" si="158"/>
        <v>0</v>
      </c>
      <c r="AG205" s="777">
        <f t="shared" si="162"/>
        <v>0</v>
      </c>
      <c r="AH205" s="777">
        <f t="shared" si="163"/>
        <v>0</v>
      </c>
      <c r="AI205" s="429"/>
      <c r="AJ205" s="774"/>
      <c r="AK205" s="772">
        <f t="shared" si="164"/>
        <v>30210</v>
      </c>
      <c r="AL205" s="772">
        <f t="shared" si="165"/>
        <v>0</v>
      </c>
      <c r="AM205" s="775">
        <f t="shared" si="166"/>
        <v>30210</v>
      </c>
    </row>
    <row r="206" spans="1:39">
      <c r="A206" s="2" t="s">
        <v>1351</v>
      </c>
      <c r="B206" s="3"/>
      <c r="C206" s="792"/>
      <c r="D206" s="764"/>
      <c r="E206" s="798" t="s">
        <v>1057</v>
      </c>
      <c r="F206" s="794">
        <f>3670+2216</f>
        <v>5886</v>
      </c>
      <c r="G206" s="308">
        <f>2602+3914</f>
        <v>6516</v>
      </c>
      <c r="H206" s="309">
        <f>1547+2422</f>
        <v>3969</v>
      </c>
      <c r="I206" s="309">
        <v>795</v>
      </c>
      <c r="J206" s="310"/>
      <c r="K206" s="310"/>
      <c r="L206" s="636"/>
      <c r="M206" s="642"/>
      <c r="N206" s="642"/>
      <c r="O206" s="307" t="s">
        <v>1366</v>
      </c>
      <c r="P206" s="294">
        <f t="shared" si="145"/>
        <v>2.7994092381553113</v>
      </c>
      <c r="Q206" s="294">
        <f t="shared" si="146"/>
        <v>3.131543089331879</v>
      </c>
      <c r="R206" s="294">
        <f t="shared" si="147"/>
        <v>1.859163157894737</v>
      </c>
      <c r="S206" s="294">
        <f t="shared" si="148"/>
        <v>0.36151578947368423</v>
      </c>
      <c r="T206" s="294">
        <f t="shared" si="149"/>
        <v>0</v>
      </c>
      <c r="U206" s="294">
        <f t="shared" si="150"/>
        <v>0</v>
      </c>
      <c r="V206" s="294">
        <f t="shared" si="169"/>
        <v>0</v>
      </c>
      <c r="W206" s="294">
        <f t="shared" si="177"/>
        <v>0</v>
      </c>
      <c r="X206" s="766">
        <f t="shared" si="170"/>
        <v>0</v>
      </c>
      <c r="Y206" s="766"/>
      <c r="Z206" s="563">
        <f t="shared" si="171"/>
        <v>6651.1799999999994</v>
      </c>
      <c r="AA206" s="563">
        <f t="shared" si="172"/>
        <v>7363.079999999999</v>
      </c>
      <c r="AB206" s="563">
        <f t="shared" si="173"/>
        <v>4921.5600000000004</v>
      </c>
      <c r="AC206" s="563">
        <f t="shared" si="174"/>
        <v>1009.65</v>
      </c>
      <c r="AD206" s="563">
        <f t="shared" si="175"/>
        <v>0</v>
      </c>
      <c r="AE206" s="563">
        <f t="shared" si="176"/>
        <v>0</v>
      </c>
      <c r="AF206" s="563">
        <f t="shared" si="158"/>
        <v>0</v>
      </c>
      <c r="AG206" s="777">
        <f t="shared" si="162"/>
        <v>0</v>
      </c>
      <c r="AH206" s="777">
        <f t="shared" si="163"/>
        <v>0</v>
      </c>
      <c r="AI206" s="429"/>
      <c r="AJ206" s="774"/>
      <c r="AK206" s="772">
        <f t="shared" si="164"/>
        <v>9358.74</v>
      </c>
      <c r="AL206" s="772">
        <f t="shared" si="165"/>
        <v>0</v>
      </c>
      <c r="AM206" s="775">
        <f t="shared" si="166"/>
        <v>9358.74</v>
      </c>
    </row>
    <row r="207" spans="1:39">
      <c r="A207" s="2" t="s">
        <v>1352</v>
      </c>
      <c r="B207" s="3" t="s">
        <v>1353</v>
      </c>
      <c r="C207" s="792"/>
      <c r="D207" s="764"/>
      <c r="E207" s="798" t="s">
        <v>1057</v>
      </c>
      <c r="F207" s="794">
        <v>13345</v>
      </c>
      <c r="G207" s="308">
        <v>14204</v>
      </c>
      <c r="H207" s="309"/>
      <c r="I207" s="309"/>
      <c r="J207" s="310"/>
      <c r="K207" s="310"/>
      <c r="L207" s="636"/>
      <c r="M207" s="642"/>
      <c r="N207" s="642"/>
      <c r="O207" s="307" t="s">
        <v>1366</v>
      </c>
      <c r="P207" s="294">
        <f t="shared" si="145"/>
        <v>6.3469446624503281</v>
      </c>
      <c r="Q207" s="294">
        <f t="shared" si="146"/>
        <v>6.8263410130248632</v>
      </c>
      <c r="R207" s="294">
        <f t="shared" si="147"/>
        <v>0</v>
      </c>
      <c r="S207" s="294">
        <f t="shared" si="148"/>
        <v>0</v>
      </c>
      <c r="T207" s="294">
        <f t="shared" si="149"/>
        <v>0</v>
      </c>
      <c r="U207" s="294">
        <f t="shared" si="150"/>
        <v>0</v>
      </c>
      <c r="V207" s="294">
        <f t="shared" si="169"/>
        <v>0</v>
      </c>
      <c r="W207" s="294">
        <f t="shared" si="177"/>
        <v>0</v>
      </c>
      <c r="X207" s="766">
        <f t="shared" si="170"/>
        <v>0</v>
      </c>
      <c r="Y207" s="766"/>
      <c r="Z207" s="563">
        <f t="shared" si="171"/>
        <v>15079.849999999999</v>
      </c>
      <c r="AA207" s="563">
        <f t="shared" si="172"/>
        <v>16050.519999999999</v>
      </c>
      <c r="AB207" s="563">
        <f t="shared" si="173"/>
        <v>0</v>
      </c>
      <c r="AC207" s="563">
        <f t="shared" si="174"/>
        <v>0</v>
      </c>
      <c r="AD207" s="563">
        <f t="shared" si="175"/>
        <v>0</v>
      </c>
      <c r="AE207" s="563">
        <f t="shared" si="176"/>
        <v>0</v>
      </c>
      <c r="AF207" s="563">
        <f t="shared" si="158"/>
        <v>0</v>
      </c>
      <c r="AG207" s="777">
        <f t="shared" si="162"/>
        <v>0</v>
      </c>
      <c r="AH207" s="777">
        <f t="shared" si="163"/>
        <v>0</v>
      </c>
      <c r="AI207" s="429"/>
      <c r="AJ207" s="774"/>
      <c r="AK207" s="772">
        <f t="shared" si="164"/>
        <v>21218.55</v>
      </c>
      <c r="AL207" s="772">
        <f t="shared" si="165"/>
        <v>0</v>
      </c>
      <c r="AM207" s="775">
        <f t="shared" si="166"/>
        <v>21218.55</v>
      </c>
    </row>
    <row r="208" spans="1:39">
      <c r="A208" s="2" t="s">
        <v>1145</v>
      </c>
      <c r="B208" s="3" t="s">
        <v>1354</v>
      </c>
      <c r="C208" s="792" t="s">
        <v>342</v>
      </c>
      <c r="D208" s="764"/>
      <c r="E208" s="798" t="s">
        <v>1057</v>
      </c>
      <c r="F208" s="794">
        <v>6469</v>
      </c>
      <c r="G208" s="308">
        <v>5713</v>
      </c>
      <c r="H208" s="309">
        <v>5246</v>
      </c>
      <c r="I208" s="309">
        <v>4717</v>
      </c>
      <c r="J208" s="310"/>
      <c r="K208" s="310"/>
      <c r="L208" s="639"/>
      <c r="M208" s="644"/>
      <c r="N208" s="644"/>
      <c r="O208" s="307" t="s">
        <v>1366</v>
      </c>
      <c r="P208" s="294">
        <f t="shared" si="145"/>
        <v>3.076686775675622</v>
      </c>
      <c r="Q208" s="294">
        <f t="shared" si="146"/>
        <v>2.7456270210793465</v>
      </c>
      <c r="R208" s="294">
        <f t="shared" si="147"/>
        <v>2.4573368421052635</v>
      </c>
      <c r="S208" s="294">
        <f t="shared" si="148"/>
        <v>2.1449936842105264</v>
      </c>
      <c r="T208" s="294">
        <f t="shared" si="149"/>
        <v>0</v>
      </c>
      <c r="U208" s="294">
        <f t="shared" si="150"/>
        <v>0</v>
      </c>
      <c r="V208" s="294">
        <f t="shared" si="169"/>
        <v>0</v>
      </c>
      <c r="W208" s="294">
        <f t="shared" si="177"/>
        <v>0</v>
      </c>
      <c r="X208" s="766">
        <f t="shared" si="170"/>
        <v>0</v>
      </c>
      <c r="Y208" s="766"/>
      <c r="Z208" s="563">
        <f t="shared" si="171"/>
        <v>7309.9699999999993</v>
      </c>
      <c r="AA208" s="563">
        <f t="shared" si="172"/>
        <v>6455.69</v>
      </c>
      <c r="AB208" s="563">
        <f t="shared" si="173"/>
        <v>6505.04</v>
      </c>
      <c r="AC208" s="563">
        <f t="shared" si="174"/>
        <v>5990.59</v>
      </c>
      <c r="AD208" s="563">
        <f t="shared" si="175"/>
        <v>0</v>
      </c>
      <c r="AE208" s="563">
        <f t="shared" si="176"/>
        <v>0</v>
      </c>
      <c r="AF208" s="563">
        <f t="shared" si="158"/>
        <v>0</v>
      </c>
      <c r="AG208" s="777">
        <f t="shared" si="162"/>
        <v>0</v>
      </c>
      <c r="AH208" s="777">
        <f t="shared" si="163"/>
        <v>0</v>
      </c>
      <c r="AI208" s="429"/>
      <c r="AJ208" s="774"/>
      <c r="AK208" s="772">
        <f t="shared" si="164"/>
        <v>10285.710000000001</v>
      </c>
      <c r="AL208" s="772">
        <f t="shared" si="165"/>
        <v>0</v>
      </c>
      <c r="AM208" s="775">
        <f t="shared" si="166"/>
        <v>10285.710000000001</v>
      </c>
    </row>
    <row r="209" spans="1:39">
      <c r="A209" s="2" t="s">
        <v>1355</v>
      </c>
      <c r="B209" s="3" t="s">
        <v>257</v>
      </c>
      <c r="C209" s="792">
        <v>6430</v>
      </c>
      <c r="D209" s="764"/>
      <c r="E209" s="798" t="s">
        <v>1057</v>
      </c>
      <c r="F209" s="794">
        <v>29707</v>
      </c>
      <c r="G209" s="308">
        <v>32681</v>
      </c>
      <c r="H209" s="309">
        <v>21465</v>
      </c>
      <c r="I209" s="309">
        <v>23290</v>
      </c>
      <c r="J209" s="310">
        <v>22963</v>
      </c>
      <c r="K209" s="310">
        <v>24174</v>
      </c>
      <c r="L209" s="635"/>
      <c r="M209" s="641"/>
      <c r="N209" s="780"/>
      <c r="O209" s="307" t="s">
        <v>1366</v>
      </c>
      <c r="P209" s="294">
        <f t="shared" si="145"/>
        <v>14.128788691450874</v>
      </c>
      <c r="Q209" s="294">
        <f t="shared" si="146"/>
        <v>15.706255325729762</v>
      </c>
      <c r="R209" s="294">
        <f t="shared" si="147"/>
        <v>10.054657894736843</v>
      </c>
      <c r="S209" s="294">
        <f t="shared" si="148"/>
        <v>10.590821052631579</v>
      </c>
      <c r="T209" s="294">
        <f t="shared" si="149"/>
        <v>8.8226263157894742</v>
      </c>
      <c r="U209" s="294">
        <f t="shared" si="150"/>
        <v>7.4303242105263161</v>
      </c>
      <c r="V209" s="294">
        <f t="shared" si="169"/>
        <v>0</v>
      </c>
      <c r="W209" s="294">
        <f t="shared" si="177"/>
        <v>0</v>
      </c>
      <c r="X209" s="766">
        <f t="shared" si="170"/>
        <v>0</v>
      </c>
      <c r="Y209" s="766"/>
      <c r="Z209" s="563">
        <f t="shared" si="171"/>
        <v>33568.909999999996</v>
      </c>
      <c r="AA209" s="563">
        <f t="shared" si="172"/>
        <v>36929.53</v>
      </c>
      <c r="AB209" s="563">
        <f t="shared" si="173"/>
        <v>26616.6</v>
      </c>
      <c r="AC209" s="563">
        <f t="shared" si="174"/>
        <v>29578.3</v>
      </c>
      <c r="AD209" s="563">
        <f t="shared" si="175"/>
        <v>32377.829999999998</v>
      </c>
      <c r="AE209" s="563">
        <f t="shared" si="176"/>
        <v>36502.74</v>
      </c>
      <c r="AF209" s="563">
        <f t="shared" si="158"/>
        <v>0</v>
      </c>
      <c r="AG209" s="777">
        <f t="shared" si="162"/>
        <v>0</v>
      </c>
      <c r="AH209" s="777">
        <f t="shared" si="163"/>
        <v>0</v>
      </c>
      <c r="AI209" s="429"/>
      <c r="AJ209" s="774"/>
      <c r="AK209" s="772">
        <f t="shared" si="164"/>
        <v>47234.130000000005</v>
      </c>
      <c r="AL209" s="772">
        <f t="shared" si="165"/>
        <v>0</v>
      </c>
      <c r="AM209" s="775">
        <f t="shared" si="166"/>
        <v>47234.130000000005</v>
      </c>
    </row>
    <row r="210" spans="1:39">
      <c r="A210" s="2" t="s">
        <v>1061</v>
      </c>
      <c r="B210" s="3" t="s">
        <v>22</v>
      </c>
      <c r="C210" s="792">
        <v>6440</v>
      </c>
      <c r="D210" s="764"/>
      <c r="E210" s="798" t="s">
        <v>1057</v>
      </c>
      <c r="F210" s="794">
        <v>11347</v>
      </c>
      <c r="G210" s="308">
        <v>11995</v>
      </c>
      <c r="H210" s="309">
        <v>14093</v>
      </c>
      <c r="I210" s="309">
        <v>12197</v>
      </c>
      <c r="J210" s="310">
        <v>11678</v>
      </c>
      <c r="K210" s="310">
        <v>10898</v>
      </c>
      <c r="L210" s="636">
        <v>9517</v>
      </c>
      <c r="M210" s="642"/>
      <c r="N210" s="642"/>
      <c r="O210" s="307" t="s">
        <v>1366</v>
      </c>
      <c r="P210" s="294">
        <f t="shared" si="145"/>
        <v>5.3966864806911863</v>
      </c>
      <c r="Q210" s="294">
        <f t="shared" si="146"/>
        <v>5.7647113806838375</v>
      </c>
      <c r="R210" s="294">
        <f t="shared" si="147"/>
        <v>6.6014578947368419</v>
      </c>
      <c r="S210" s="294">
        <f t="shared" si="148"/>
        <v>5.5464252631578947</v>
      </c>
      <c r="T210" s="294">
        <f t="shared" si="149"/>
        <v>4.4868105263157894</v>
      </c>
      <c r="U210" s="294">
        <f t="shared" si="150"/>
        <v>3.3497010526315791</v>
      </c>
      <c r="V210" s="294">
        <f t="shared" si="169"/>
        <v>3.6364957894736842</v>
      </c>
      <c r="W210" s="294">
        <f t="shared" si="177"/>
        <v>0</v>
      </c>
      <c r="X210" s="766">
        <f t="shared" si="170"/>
        <v>0</v>
      </c>
      <c r="Y210" s="766"/>
      <c r="Z210" s="563">
        <f t="shared" si="171"/>
        <v>12822.109999999999</v>
      </c>
      <c r="AA210" s="563">
        <f t="shared" si="172"/>
        <v>13554.349999999999</v>
      </c>
      <c r="AB210" s="563">
        <f t="shared" si="173"/>
        <v>17475.32</v>
      </c>
      <c r="AC210" s="563">
        <f t="shared" si="174"/>
        <v>15490.19</v>
      </c>
      <c r="AD210" s="563">
        <f t="shared" si="175"/>
        <v>16465.98</v>
      </c>
      <c r="AE210" s="563">
        <f t="shared" si="176"/>
        <v>16455.98</v>
      </c>
      <c r="AF210" s="563">
        <f t="shared" si="158"/>
        <v>14465.84</v>
      </c>
      <c r="AG210" s="777">
        <f t="shared" si="162"/>
        <v>0</v>
      </c>
      <c r="AH210" s="777">
        <f t="shared" si="163"/>
        <v>0</v>
      </c>
      <c r="AI210" s="429"/>
      <c r="AJ210" s="774"/>
      <c r="AK210" s="772">
        <f t="shared" si="164"/>
        <v>18041.73</v>
      </c>
      <c r="AL210" s="772">
        <f t="shared" si="165"/>
        <v>0</v>
      </c>
      <c r="AM210" s="775">
        <f t="shared" si="166"/>
        <v>18041.73</v>
      </c>
    </row>
    <row r="211" spans="1:39">
      <c r="A211" s="2" t="s">
        <v>1356</v>
      </c>
      <c r="B211" s="3" t="s">
        <v>1357</v>
      </c>
      <c r="C211" s="792"/>
      <c r="D211" s="764"/>
      <c r="E211" s="798" t="s">
        <v>1057</v>
      </c>
      <c r="F211" s="794">
        <v>7090</v>
      </c>
      <c r="G211" s="308">
        <v>9543</v>
      </c>
      <c r="H211" s="309">
        <v>8280</v>
      </c>
      <c r="I211" s="309">
        <v>10913</v>
      </c>
      <c r="J211" s="310">
        <v>8134</v>
      </c>
      <c r="K211" s="310">
        <v>8922</v>
      </c>
      <c r="L211" s="635">
        <v>6663</v>
      </c>
      <c r="M211" s="641"/>
      <c r="N211" s="780"/>
      <c r="O211" s="307" t="s">
        <v>1366</v>
      </c>
      <c r="P211" s="294">
        <f t="shared" si="145"/>
        <v>3.3720372916277874</v>
      </c>
      <c r="Q211" s="294">
        <f t="shared" si="146"/>
        <v>4.5862976828566788</v>
      </c>
      <c r="R211" s="294">
        <f t="shared" si="147"/>
        <v>3.8785263157894736</v>
      </c>
      <c r="S211" s="294">
        <f t="shared" si="148"/>
        <v>4.9625431578947374</v>
      </c>
      <c r="T211" s="294">
        <f t="shared" si="149"/>
        <v>3.1251684210526314</v>
      </c>
      <c r="U211" s="294">
        <f t="shared" si="150"/>
        <v>2.7423410526315792</v>
      </c>
      <c r="V211" s="294">
        <f t="shared" si="169"/>
        <v>2.5459673684210524</v>
      </c>
      <c r="W211" s="294">
        <f t="shared" si="177"/>
        <v>0</v>
      </c>
      <c r="X211" s="766">
        <f t="shared" si="170"/>
        <v>0</v>
      </c>
      <c r="Y211" s="766"/>
      <c r="Z211" s="563">
        <f t="shared" si="171"/>
        <v>8011.6999999999989</v>
      </c>
      <c r="AA211" s="563">
        <f t="shared" si="172"/>
        <v>10783.589999999998</v>
      </c>
      <c r="AB211" s="563">
        <f t="shared" si="173"/>
        <v>10267.200000000001</v>
      </c>
      <c r="AC211" s="563">
        <f t="shared" si="174"/>
        <v>13859.51</v>
      </c>
      <c r="AD211" s="563">
        <f t="shared" si="175"/>
        <v>11468.939999999999</v>
      </c>
      <c r="AE211" s="563">
        <f t="shared" si="176"/>
        <v>13472.22</v>
      </c>
      <c r="AF211" s="563">
        <f t="shared" si="158"/>
        <v>10127.76</v>
      </c>
      <c r="AG211" s="777">
        <f t="shared" si="162"/>
        <v>0</v>
      </c>
      <c r="AH211" s="777">
        <f t="shared" si="163"/>
        <v>0</v>
      </c>
      <c r="AI211" s="429"/>
      <c r="AJ211" s="774"/>
      <c r="AK211" s="772">
        <f t="shared" si="164"/>
        <v>11273.1</v>
      </c>
      <c r="AL211" s="772">
        <f t="shared" si="165"/>
        <v>0</v>
      </c>
      <c r="AM211" s="775">
        <f t="shared" si="166"/>
        <v>11273.1</v>
      </c>
    </row>
    <row r="212" spans="1:39">
      <c r="A212" s="2" t="s">
        <v>1358</v>
      </c>
      <c r="B212" s="3" t="s">
        <v>1359</v>
      </c>
      <c r="C212" s="792"/>
      <c r="D212" s="764"/>
      <c r="E212" s="798" t="s">
        <v>1057</v>
      </c>
      <c r="F212" s="794">
        <v>9153</v>
      </c>
      <c r="G212" s="308">
        <v>13854</v>
      </c>
      <c r="H212" s="309">
        <v>14168</v>
      </c>
      <c r="I212" s="309">
        <v>22577</v>
      </c>
      <c r="J212" s="310"/>
      <c r="K212" s="310"/>
      <c r="L212" s="636"/>
      <c r="M212" s="642"/>
      <c r="N212" s="642"/>
      <c r="O212" s="307" t="s">
        <v>1366</v>
      </c>
      <c r="P212" s="294">
        <f t="shared" si="145"/>
        <v>4.3532097785993145</v>
      </c>
      <c r="Q212" s="294">
        <f t="shared" si="146"/>
        <v>6.6581335112958637</v>
      </c>
      <c r="R212" s="294">
        <f t="shared" si="147"/>
        <v>6.6365894736842099</v>
      </c>
      <c r="S212" s="294">
        <f t="shared" si="148"/>
        <v>10.266593684210529</v>
      </c>
      <c r="T212" s="294">
        <f t="shared" si="149"/>
        <v>0</v>
      </c>
      <c r="U212" s="294">
        <f t="shared" si="150"/>
        <v>0</v>
      </c>
      <c r="V212" s="294">
        <f t="shared" si="169"/>
        <v>0</v>
      </c>
      <c r="W212" s="294">
        <f t="shared" si="177"/>
        <v>0</v>
      </c>
      <c r="X212" s="766">
        <f t="shared" si="170"/>
        <v>0</v>
      </c>
      <c r="Y212" s="766"/>
      <c r="Z212" s="563">
        <f t="shared" si="171"/>
        <v>10342.89</v>
      </c>
      <c r="AA212" s="563">
        <f t="shared" si="172"/>
        <v>15655.019999999999</v>
      </c>
      <c r="AB212" s="563">
        <f t="shared" si="173"/>
        <v>17568.32</v>
      </c>
      <c r="AC212" s="563">
        <f t="shared" si="174"/>
        <v>28672.79</v>
      </c>
      <c r="AD212" s="563">
        <f t="shared" si="175"/>
        <v>0</v>
      </c>
      <c r="AE212" s="563">
        <f t="shared" si="176"/>
        <v>0</v>
      </c>
      <c r="AF212" s="563">
        <f t="shared" si="158"/>
        <v>0</v>
      </c>
      <c r="AG212" s="777">
        <f t="shared" si="162"/>
        <v>0</v>
      </c>
      <c r="AH212" s="777">
        <f t="shared" si="163"/>
        <v>0</v>
      </c>
      <c r="AI212" s="429"/>
      <c r="AJ212" s="774"/>
      <c r="AK212" s="772">
        <f t="shared" si="164"/>
        <v>14553.27</v>
      </c>
      <c r="AL212" s="772">
        <f t="shared" si="165"/>
        <v>0</v>
      </c>
      <c r="AM212" s="775">
        <f t="shared" si="166"/>
        <v>14553.27</v>
      </c>
    </row>
    <row r="213" spans="1:39">
      <c r="A213" s="2" t="s">
        <v>1360</v>
      </c>
      <c r="B213" s="3" t="s">
        <v>1361</v>
      </c>
      <c r="C213" s="792">
        <v>6310</v>
      </c>
      <c r="D213" s="764"/>
      <c r="E213" s="798" t="s">
        <v>1057</v>
      </c>
      <c r="F213" s="794">
        <v>9328</v>
      </c>
      <c r="G213" s="308">
        <v>7985</v>
      </c>
      <c r="H213" s="309">
        <v>8712</v>
      </c>
      <c r="I213" s="309">
        <v>10196</v>
      </c>
      <c r="J213" s="310"/>
      <c r="K213" s="310"/>
      <c r="L213" s="636"/>
      <c r="M213" s="642"/>
      <c r="N213" s="642"/>
      <c r="O213" s="307" t="s">
        <v>1366</v>
      </c>
      <c r="P213" s="294">
        <f t="shared" si="145"/>
        <v>4.436440600324965</v>
      </c>
      <c r="Q213" s="294">
        <f t="shared" si="146"/>
        <v>3.8375340037315917</v>
      </c>
      <c r="R213" s="294">
        <f t="shared" si="147"/>
        <v>4.0808842105263157</v>
      </c>
      <c r="S213" s="294">
        <f t="shared" si="148"/>
        <v>4.636496842105263</v>
      </c>
      <c r="T213" s="294">
        <f t="shared" si="149"/>
        <v>0</v>
      </c>
      <c r="U213" s="294">
        <f t="shared" si="150"/>
        <v>0</v>
      </c>
      <c r="V213" s="294">
        <f t="shared" si="169"/>
        <v>0</v>
      </c>
      <c r="W213" s="294">
        <f t="shared" si="177"/>
        <v>0</v>
      </c>
      <c r="X213" s="766">
        <f t="shared" si="170"/>
        <v>0</v>
      </c>
      <c r="Y213" s="766"/>
      <c r="Z213" s="563">
        <f t="shared" si="171"/>
        <v>10540.64</v>
      </c>
      <c r="AA213" s="563">
        <f t="shared" si="172"/>
        <v>9023.0499999999993</v>
      </c>
      <c r="AB213" s="563">
        <f t="shared" si="173"/>
        <v>10802.88</v>
      </c>
      <c r="AC213" s="563">
        <f t="shared" si="174"/>
        <v>12948.92</v>
      </c>
      <c r="AD213" s="563">
        <f t="shared" si="175"/>
        <v>0</v>
      </c>
      <c r="AE213" s="563">
        <f t="shared" si="176"/>
        <v>0</v>
      </c>
      <c r="AF213" s="563">
        <f t="shared" si="158"/>
        <v>0</v>
      </c>
      <c r="AG213" s="777">
        <f t="shared" si="162"/>
        <v>0</v>
      </c>
      <c r="AH213" s="777">
        <f t="shared" si="163"/>
        <v>0</v>
      </c>
      <c r="AI213" s="429"/>
      <c r="AJ213" s="774"/>
      <c r="AK213" s="772">
        <f t="shared" si="164"/>
        <v>14831.52</v>
      </c>
      <c r="AL213" s="772">
        <f t="shared" si="165"/>
        <v>0</v>
      </c>
      <c r="AM213" s="775">
        <f t="shared" si="166"/>
        <v>14831.52</v>
      </c>
    </row>
    <row r="214" spans="1:39">
      <c r="A214" s="2" t="s">
        <v>322</v>
      </c>
      <c r="B214" s="3" t="s">
        <v>38</v>
      </c>
      <c r="C214" s="792">
        <v>6310</v>
      </c>
      <c r="D214" s="764"/>
      <c r="E214" s="798" t="s">
        <v>1057</v>
      </c>
      <c r="F214" s="794">
        <v>10755</v>
      </c>
      <c r="G214" s="308">
        <v>8583</v>
      </c>
      <c r="H214" s="309">
        <v>9427</v>
      </c>
      <c r="I214" s="309">
        <v>10318</v>
      </c>
      <c r="J214" s="310">
        <v>11595</v>
      </c>
      <c r="K214" s="310">
        <v>9289</v>
      </c>
      <c r="L214" s="636"/>
      <c r="M214" s="642"/>
      <c r="N214" s="642"/>
      <c r="O214" s="307" t="s">
        <v>1366</v>
      </c>
      <c r="P214" s="294">
        <f t="shared" si="145"/>
        <v>5.115128500910699</v>
      </c>
      <c r="Q214" s="294">
        <f t="shared" si="146"/>
        <v>4.1249285352571388</v>
      </c>
      <c r="R214" s="294">
        <f t="shared" si="147"/>
        <v>4.4158052631578952</v>
      </c>
      <c r="S214" s="294">
        <f t="shared" si="148"/>
        <v>4.6919747368421048</v>
      </c>
      <c r="T214" s="294">
        <f t="shared" si="149"/>
        <v>4.4549210526315797</v>
      </c>
      <c r="U214" s="294">
        <f t="shared" si="150"/>
        <v>2.8551452631578953</v>
      </c>
      <c r="V214" s="294">
        <f t="shared" si="169"/>
        <v>0</v>
      </c>
      <c r="W214" s="294">
        <f t="shared" si="177"/>
        <v>0</v>
      </c>
      <c r="X214" s="766">
        <f t="shared" si="170"/>
        <v>0</v>
      </c>
      <c r="Y214" s="766"/>
      <c r="Z214" s="563">
        <f t="shared" si="171"/>
        <v>12153.15</v>
      </c>
      <c r="AA214" s="563">
        <f t="shared" si="172"/>
        <v>9698.7899999999991</v>
      </c>
      <c r="AB214" s="563">
        <f t="shared" si="173"/>
        <v>11689.48</v>
      </c>
      <c r="AC214" s="563">
        <f t="shared" si="174"/>
        <v>13103.86</v>
      </c>
      <c r="AD214" s="563">
        <f t="shared" si="175"/>
        <v>16348.949999999999</v>
      </c>
      <c r="AE214" s="563">
        <f t="shared" si="176"/>
        <v>14026.39</v>
      </c>
      <c r="AF214" s="563">
        <f t="shared" si="158"/>
        <v>0</v>
      </c>
      <c r="AG214" s="777">
        <f t="shared" si="162"/>
        <v>0</v>
      </c>
      <c r="AH214" s="777">
        <f t="shared" si="163"/>
        <v>0</v>
      </c>
      <c r="AI214" s="429"/>
      <c r="AJ214" s="774"/>
      <c r="AK214" s="772">
        <f t="shared" si="164"/>
        <v>17100.45</v>
      </c>
      <c r="AL214" s="772">
        <f t="shared" si="165"/>
        <v>0</v>
      </c>
      <c r="AM214" s="775">
        <f t="shared" si="166"/>
        <v>17100.45</v>
      </c>
    </row>
    <row r="215" spans="1:39">
      <c r="A215" s="2" t="s">
        <v>1362</v>
      </c>
      <c r="B215" s="3" t="s">
        <v>1363</v>
      </c>
      <c r="C215" s="792" t="s">
        <v>345</v>
      </c>
      <c r="D215" s="764"/>
      <c r="E215" s="798" t="s">
        <v>1057</v>
      </c>
      <c r="F215" s="794">
        <v>57669</v>
      </c>
      <c r="G215" s="308">
        <v>57361</v>
      </c>
      <c r="H215" s="309">
        <v>45427</v>
      </c>
      <c r="I215" s="309">
        <v>40442</v>
      </c>
      <c r="J215" s="310">
        <v>31684</v>
      </c>
      <c r="K215" s="310"/>
      <c r="L215" s="636"/>
      <c r="M215" s="642"/>
      <c r="N215" s="642"/>
      <c r="O215" s="307" t="s">
        <v>1366</v>
      </c>
      <c r="P215" s="294">
        <f t="shared" si="145"/>
        <v>27.427647189123117</v>
      </c>
      <c r="Q215" s="294">
        <f t="shared" si="146"/>
        <v>27.567287161934608</v>
      </c>
      <c r="R215" s="294">
        <f t="shared" si="147"/>
        <v>21.278963157894736</v>
      </c>
      <c r="S215" s="294">
        <f t="shared" si="148"/>
        <v>18.390467368421053</v>
      </c>
      <c r="T215" s="294">
        <f t="shared" si="149"/>
        <v>12.173326315789474</v>
      </c>
      <c r="U215" s="294">
        <f t="shared" si="150"/>
        <v>0</v>
      </c>
      <c r="V215" s="294">
        <f t="shared" si="169"/>
        <v>0</v>
      </c>
      <c r="W215" s="294">
        <f t="shared" si="177"/>
        <v>0</v>
      </c>
      <c r="X215" s="766">
        <f t="shared" si="170"/>
        <v>0</v>
      </c>
      <c r="Y215" s="766"/>
      <c r="Z215" s="563">
        <f t="shared" si="171"/>
        <v>65165.969999999994</v>
      </c>
      <c r="AA215" s="563">
        <f t="shared" si="172"/>
        <v>64817.929999999993</v>
      </c>
      <c r="AB215" s="563">
        <f t="shared" si="173"/>
        <v>56329.48</v>
      </c>
      <c r="AC215" s="563">
        <f t="shared" si="174"/>
        <v>51361.340000000004</v>
      </c>
      <c r="AD215" s="563">
        <f t="shared" si="175"/>
        <v>44674.439999999995</v>
      </c>
      <c r="AE215" s="563">
        <f t="shared" si="176"/>
        <v>0</v>
      </c>
      <c r="AF215" s="563">
        <f t="shared" si="158"/>
        <v>0</v>
      </c>
      <c r="AG215" s="777">
        <f t="shared" si="162"/>
        <v>0</v>
      </c>
      <c r="AH215" s="777">
        <f t="shared" si="163"/>
        <v>0</v>
      </c>
      <c r="AI215" s="429"/>
      <c r="AJ215" s="774"/>
      <c r="AK215" s="772">
        <f t="shared" si="164"/>
        <v>91693.71</v>
      </c>
      <c r="AL215" s="772">
        <f t="shared" si="165"/>
        <v>0</v>
      </c>
      <c r="AM215" s="775">
        <f t="shared" si="166"/>
        <v>91693.71</v>
      </c>
    </row>
    <row r="216" spans="1:39">
      <c r="A216" s="2" t="s">
        <v>1364</v>
      </c>
      <c r="B216" s="3" t="s">
        <v>63</v>
      </c>
      <c r="C216" s="792">
        <v>6300</v>
      </c>
      <c r="D216" s="764"/>
      <c r="E216" s="798" t="s">
        <v>1057</v>
      </c>
      <c r="F216" s="794">
        <v>6300</v>
      </c>
      <c r="G216" s="308">
        <v>5666</v>
      </c>
      <c r="H216" s="309">
        <v>5900</v>
      </c>
      <c r="I216" s="309">
        <v>5953</v>
      </c>
      <c r="J216" s="310">
        <v>6114</v>
      </c>
      <c r="K216" s="310">
        <v>5891</v>
      </c>
      <c r="L216" s="636">
        <v>2721</v>
      </c>
      <c r="M216" s="642">
        <v>414</v>
      </c>
      <c r="N216" s="642"/>
      <c r="O216" s="307" t="s">
        <v>1366</v>
      </c>
      <c r="P216" s="294">
        <f t="shared" si="145"/>
        <v>2.996309582123422</v>
      </c>
      <c r="Q216" s="294">
        <f t="shared" si="146"/>
        <v>2.7230391565614522</v>
      </c>
      <c r="R216" s="294">
        <f t="shared" si="147"/>
        <v>2.763684210526316</v>
      </c>
      <c r="S216" s="294">
        <f t="shared" si="148"/>
        <v>2.7070484210526318</v>
      </c>
      <c r="T216" s="294">
        <f t="shared" si="149"/>
        <v>2.349063157894737</v>
      </c>
      <c r="U216" s="294">
        <f t="shared" si="150"/>
        <v>1.8107073684210528</v>
      </c>
      <c r="V216" s="294">
        <f t="shared" si="169"/>
        <v>1.0397084210526315</v>
      </c>
      <c r="W216" s="294">
        <f t="shared" si="177"/>
        <v>0.12725052631578951</v>
      </c>
      <c r="X216" s="766">
        <f t="shared" si="170"/>
        <v>0</v>
      </c>
      <c r="Y216" s="766"/>
      <c r="Z216" s="563">
        <f t="shared" si="171"/>
        <v>7118.9999999999991</v>
      </c>
      <c r="AA216" s="563">
        <f t="shared" si="172"/>
        <v>6402.579999999999</v>
      </c>
      <c r="AB216" s="563">
        <f t="shared" si="173"/>
        <v>7316</v>
      </c>
      <c r="AC216" s="563">
        <f t="shared" si="174"/>
        <v>7560.31</v>
      </c>
      <c r="AD216" s="563">
        <f t="shared" si="175"/>
        <v>8620.74</v>
      </c>
      <c r="AE216" s="563">
        <f t="shared" si="176"/>
        <v>8895.41</v>
      </c>
      <c r="AF216" s="563">
        <f t="shared" si="158"/>
        <v>4135.92</v>
      </c>
      <c r="AG216" s="777">
        <f t="shared" si="162"/>
        <v>0</v>
      </c>
      <c r="AH216" s="777">
        <f t="shared" si="163"/>
        <v>0</v>
      </c>
      <c r="AI216" s="429"/>
      <c r="AJ216" s="774"/>
      <c r="AK216" s="772">
        <f t="shared" si="164"/>
        <v>10017</v>
      </c>
      <c r="AL216" s="772">
        <f t="shared" si="165"/>
        <v>0</v>
      </c>
      <c r="AM216" s="775">
        <f t="shared" si="166"/>
        <v>10017</v>
      </c>
    </row>
    <row r="217" spans="1:39">
      <c r="A217" s="2" t="s">
        <v>321</v>
      </c>
      <c r="B217" s="3" t="s">
        <v>81</v>
      </c>
      <c r="C217" s="792">
        <v>6400</v>
      </c>
      <c r="D217" s="764"/>
      <c r="E217" s="798" t="s">
        <v>1057</v>
      </c>
      <c r="F217" s="794">
        <v>21253</v>
      </c>
      <c r="G217" s="308">
        <v>29914</v>
      </c>
      <c r="H217" s="309">
        <v>30034</v>
      </c>
      <c r="I217" s="309">
        <v>29403</v>
      </c>
      <c r="J217" s="310">
        <v>29819.1</v>
      </c>
      <c r="K217" s="310">
        <v>13791</v>
      </c>
      <c r="L217" s="635">
        <v>2981</v>
      </c>
      <c r="M217" s="641">
        <v>2797</v>
      </c>
      <c r="N217" s="780"/>
      <c r="O217" s="307" t="s">
        <v>1366</v>
      </c>
      <c r="P217" s="294">
        <f t="shared" ref="P217:P224" si="178">F217*$P$3/1000000</f>
        <v>10.108026595058586</v>
      </c>
      <c r="Q217" s="294">
        <f t="shared" ref="Q217:Q224" si="179">G217*$Q$3/1000000</f>
        <v>14.376454876346504</v>
      </c>
      <c r="R217" s="294">
        <f t="shared" ref="R217:R224" si="180">H217*$R$3/1000000</f>
        <v>14.068557894736843</v>
      </c>
      <c r="S217" s="294">
        <f t="shared" ref="S217:S224" si="181">I217*$S$3/1000000</f>
        <v>13.370627368421054</v>
      </c>
      <c r="T217" s="294">
        <f t="shared" ref="T217:T224" si="182">J217*$T$3/1000000</f>
        <v>11.456812105263158</v>
      </c>
      <c r="U217" s="294">
        <f t="shared" ref="U217:U224" si="183">K217*$U$3/1000000</f>
        <v>4.2389178947368427</v>
      </c>
      <c r="V217" s="294">
        <f t="shared" ref="V217:V224" si="184">L217*$V$3/1000000</f>
        <v>1.1390557894736844</v>
      </c>
      <c r="W217" s="294">
        <f t="shared" si="177"/>
        <v>0.85970947368421069</v>
      </c>
      <c r="X217" s="766">
        <f t="shared" si="170"/>
        <v>0</v>
      </c>
      <c r="Y217" s="766"/>
      <c r="Z217" s="563">
        <f t="shared" ref="Z217:Z224" si="185">$Z$3*F217</f>
        <v>24015.89</v>
      </c>
      <c r="AA217" s="563">
        <f t="shared" ref="AA217:AA224" si="186">$AA$3*G217</f>
        <v>33802.82</v>
      </c>
      <c r="AB217" s="563">
        <f t="shared" ref="AB217:AB224" si="187">$AB$3*H217</f>
        <v>37242.159999999996</v>
      </c>
      <c r="AC217" s="563">
        <f t="shared" ref="AC217:AC224" si="188">$AC$3*I217</f>
        <v>37341.81</v>
      </c>
      <c r="AD217" s="563">
        <f t="shared" ref="AD217:AD224" si="189">$AD$3*J217</f>
        <v>42044.930999999997</v>
      </c>
      <c r="AE217" s="563">
        <f t="shared" ref="AE217:AE224" si="190">$AE$3*K217</f>
        <v>20824.41</v>
      </c>
      <c r="AF217" s="563">
        <f t="shared" ref="AF217:AF224" si="191">$AF$3*L217</f>
        <v>4531.12</v>
      </c>
      <c r="AG217" s="777">
        <f t="shared" si="162"/>
        <v>0</v>
      </c>
      <c r="AH217" s="777">
        <f t="shared" si="163"/>
        <v>0</v>
      </c>
      <c r="AI217" s="429"/>
      <c r="AJ217" s="774"/>
      <c r="AK217" s="772">
        <f t="shared" si="164"/>
        <v>33792.270000000004</v>
      </c>
      <c r="AL217" s="772">
        <f t="shared" si="165"/>
        <v>0</v>
      </c>
      <c r="AM217" s="775">
        <f t="shared" si="166"/>
        <v>33792.270000000004</v>
      </c>
    </row>
    <row r="218" spans="1:39">
      <c r="A218" s="2" t="s">
        <v>1961</v>
      </c>
      <c r="B218" s="3" t="s">
        <v>1337</v>
      </c>
      <c r="C218" s="792">
        <v>6400</v>
      </c>
      <c r="D218" s="764"/>
      <c r="E218" s="798" t="s">
        <v>1057</v>
      </c>
      <c r="F218" s="794">
        <v>9328</v>
      </c>
      <c r="G218" s="308">
        <v>7985</v>
      </c>
      <c r="H218" s="309">
        <v>8712</v>
      </c>
      <c r="I218" s="309">
        <v>10196</v>
      </c>
      <c r="J218" s="310">
        <v>6861</v>
      </c>
      <c r="K218" s="310">
        <v>6782</v>
      </c>
      <c r="L218" s="635">
        <v>4998</v>
      </c>
      <c r="M218" s="641">
        <v>2907</v>
      </c>
      <c r="N218" s="780"/>
      <c r="O218" s="307" t="s">
        <v>1366</v>
      </c>
      <c r="P218" s="294">
        <f t="shared" si="178"/>
        <v>4.436440600324965</v>
      </c>
      <c r="Q218" s="294">
        <f t="shared" si="179"/>
        <v>3.8375340037315917</v>
      </c>
      <c r="R218" s="294">
        <f t="shared" si="180"/>
        <v>4.0808842105263157</v>
      </c>
      <c r="S218" s="294">
        <f t="shared" si="181"/>
        <v>4.636496842105263</v>
      </c>
      <c r="T218" s="294">
        <f t="shared" si="182"/>
        <v>2.6360684210526313</v>
      </c>
      <c r="U218" s="294">
        <f t="shared" si="183"/>
        <v>2.0845726315789475</v>
      </c>
      <c r="V218" s="294">
        <f t="shared" si="184"/>
        <v>1.9097621052631579</v>
      </c>
      <c r="W218" s="294">
        <f t="shared" si="177"/>
        <v>0.89352000000000009</v>
      </c>
      <c r="X218" s="766">
        <f t="shared" si="170"/>
        <v>0</v>
      </c>
      <c r="Y218" s="766"/>
      <c r="Z218" s="563">
        <f t="shared" si="185"/>
        <v>10540.64</v>
      </c>
      <c r="AA218" s="563">
        <f t="shared" si="186"/>
        <v>9023.0499999999993</v>
      </c>
      <c r="AB218" s="563">
        <f t="shared" si="187"/>
        <v>10802.88</v>
      </c>
      <c r="AC218" s="563">
        <f t="shared" si="188"/>
        <v>12948.92</v>
      </c>
      <c r="AD218" s="563">
        <f t="shared" si="189"/>
        <v>9674.01</v>
      </c>
      <c r="AE218" s="563">
        <f t="shared" si="190"/>
        <v>10240.82</v>
      </c>
      <c r="AF218" s="563">
        <f t="shared" si="191"/>
        <v>7596.96</v>
      </c>
      <c r="AG218" s="777">
        <f t="shared" si="162"/>
        <v>0</v>
      </c>
      <c r="AH218" s="777">
        <f t="shared" si="163"/>
        <v>0</v>
      </c>
      <c r="AI218" s="429"/>
      <c r="AJ218" s="774"/>
      <c r="AK218" s="772">
        <f t="shared" si="164"/>
        <v>14831.52</v>
      </c>
      <c r="AL218" s="772">
        <f t="shared" si="165"/>
        <v>0</v>
      </c>
      <c r="AM218" s="775">
        <f t="shared" si="166"/>
        <v>14831.52</v>
      </c>
    </row>
    <row r="219" spans="1:39">
      <c r="A219" s="2" t="s">
        <v>1962</v>
      </c>
      <c r="B219" s="3" t="s">
        <v>24</v>
      </c>
      <c r="C219" s="792">
        <v>6300</v>
      </c>
      <c r="D219" s="764"/>
      <c r="E219" s="798" t="s">
        <v>1057</v>
      </c>
      <c r="F219" s="794">
        <v>23226</v>
      </c>
      <c r="G219" s="308">
        <v>14183</v>
      </c>
      <c r="H219" s="309">
        <v>13788</v>
      </c>
      <c r="I219" s="309">
        <v>26627</v>
      </c>
      <c r="J219" s="310">
        <v>12999</v>
      </c>
      <c r="K219" s="310">
        <v>0</v>
      </c>
      <c r="L219" s="636"/>
      <c r="M219" s="642"/>
      <c r="N219" s="642"/>
      <c r="O219" s="307" t="s">
        <v>1366</v>
      </c>
      <c r="P219" s="294">
        <f t="shared" si="178"/>
        <v>11.04639465942835</v>
      </c>
      <c r="Q219" s="294">
        <f t="shared" si="179"/>
        <v>6.8162485629211229</v>
      </c>
      <c r="R219" s="294">
        <f t="shared" si="180"/>
        <v>6.45858947368421</v>
      </c>
      <c r="S219" s="294">
        <f t="shared" si="181"/>
        <v>12.108277894736844</v>
      </c>
      <c r="T219" s="294">
        <f t="shared" si="182"/>
        <v>4.9943526315789475</v>
      </c>
      <c r="U219" s="294">
        <f t="shared" si="183"/>
        <v>0</v>
      </c>
      <c r="V219" s="294">
        <f t="shared" si="184"/>
        <v>0</v>
      </c>
      <c r="W219" s="294">
        <f t="shared" si="177"/>
        <v>0</v>
      </c>
      <c r="X219" s="766">
        <f t="shared" si="170"/>
        <v>0</v>
      </c>
      <c r="Y219" s="766"/>
      <c r="Z219" s="563">
        <f t="shared" si="185"/>
        <v>26245.379999999997</v>
      </c>
      <c r="AA219" s="563">
        <f t="shared" si="186"/>
        <v>16026.789999999999</v>
      </c>
      <c r="AB219" s="563">
        <f t="shared" si="187"/>
        <v>17097.12</v>
      </c>
      <c r="AC219" s="563">
        <f t="shared" si="188"/>
        <v>33816.29</v>
      </c>
      <c r="AD219" s="563">
        <f t="shared" si="189"/>
        <v>18328.59</v>
      </c>
      <c r="AE219" s="563">
        <f t="shared" si="190"/>
        <v>0</v>
      </c>
      <c r="AF219" s="563">
        <f t="shared" si="191"/>
        <v>0</v>
      </c>
      <c r="AG219" s="777">
        <f t="shared" si="162"/>
        <v>0</v>
      </c>
      <c r="AH219" s="777">
        <f t="shared" si="163"/>
        <v>0</v>
      </c>
      <c r="AI219" s="429"/>
      <c r="AJ219" s="774"/>
      <c r="AK219" s="772">
        <f t="shared" si="164"/>
        <v>36929.340000000004</v>
      </c>
      <c r="AL219" s="772">
        <f t="shared" si="165"/>
        <v>0</v>
      </c>
      <c r="AM219" s="775">
        <f t="shared" si="166"/>
        <v>36929.340000000004</v>
      </c>
    </row>
    <row r="220" spans="1:39">
      <c r="A220" s="2" t="s">
        <v>1963</v>
      </c>
      <c r="B220" s="3" t="s">
        <v>0</v>
      </c>
      <c r="C220" s="792">
        <v>6440</v>
      </c>
      <c r="D220" s="764"/>
      <c r="E220" s="798" t="s">
        <v>1057</v>
      </c>
      <c r="F220" s="794">
        <v>13407</v>
      </c>
      <c r="G220" s="308">
        <v>12702</v>
      </c>
      <c r="H220" s="309">
        <v>11442</v>
      </c>
      <c r="I220" s="309">
        <v>10849</v>
      </c>
      <c r="J220" s="310">
        <v>6987</v>
      </c>
      <c r="K220" s="310">
        <v>6833</v>
      </c>
      <c r="L220" s="636">
        <v>2294</v>
      </c>
      <c r="M220" s="642">
        <v>1432</v>
      </c>
      <c r="N220" s="642"/>
      <c r="O220" s="307" t="s">
        <v>1366</v>
      </c>
      <c r="P220" s="294">
        <f t="shared" si="178"/>
        <v>6.3764321535759878</v>
      </c>
      <c r="Q220" s="294">
        <f t="shared" si="179"/>
        <v>6.1044905341764162</v>
      </c>
      <c r="R220" s="294">
        <f t="shared" si="180"/>
        <v>5.3596736842105264</v>
      </c>
      <c r="S220" s="294">
        <f t="shared" si="181"/>
        <v>4.93344</v>
      </c>
      <c r="T220" s="294">
        <f t="shared" si="182"/>
        <v>2.684478947368421</v>
      </c>
      <c r="U220" s="294">
        <f t="shared" si="183"/>
        <v>2.100248421052632</v>
      </c>
      <c r="V220" s="294">
        <f t="shared" si="184"/>
        <v>0.87654947368421054</v>
      </c>
      <c r="W220" s="294">
        <f t="shared" si="177"/>
        <v>0.4401515789473685</v>
      </c>
      <c r="X220" s="766">
        <f t="shared" si="170"/>
        <v>0</v>
      </c>
      <c r="Y220" s="766"/>
      <c r="Z220" s="563">
        <f t="shared" si="185"/>
        <v>15149.909999999998</v>
      </c>
      <c r="AA220" s="563">
        <f t="shared" si="186"/>
        <v>14353.259999999998</v>
      </c>
      <c r="AB220" s="563">
        <f t="shared" si="187"/>
        <v>14188.08</v>
      </c>
      <c r="AC220" s="563">
        <f t="shared" si="188"/>
        <v>13778.23</v>
      </c>
      <c r="AD220" s="563">
        <f t="shared" si="189"/>
        <v>9851.67</v>
      </c>
      <c r="AE220" s="563">
        <f t="shared" si="190"/>
        <v>10317.83</v>
      </c>
      <c r="AF220" s="563">
        <f t="shared" si="191"/>
        <v>3486.88</v>
      </c>
      <c r="AG220" s="777">
        <f t="shared" si="162"/>
        <v>0</v>
      </c>
      <c r="AH220" s="777">
        <f t="shared" si="163"/>
        <v>0</v>
      </c>
      <c r="AI220" s="429"/>
      <c r="AJ220" s="774"/>
      <c r="AK220" s="772">
        <f t="shared" si="164"/>
        <v>21317.13</v>
      </c>
      <c r="AL220" s="772">
        <f t="shared" si="165"/>
        <v>0</v>
      </c>
      <c r="AM220" s="775">
        <f t="shared" si="166"/>
        <v>21317.13</v>
      </c>
    </row>
    <row r="221" spans="1:39">
      <c r="A221" s="2" t="s">
        <v>1324</v>
      </c>
      <c r="B221" s="3" t="s">
        <v>29</v>
      </c>
      <c r="C221" s="792">
        <v>6400</v>
      </c>
      <c r="D221" s="764"/>
      <c r="E221" s="798" t="s">
        <v>1057</v>
      </c>
      <c r="F221" s="794">
        <v>12378</v>
      </c>
      <c r="G221" s="308">
        <v>10127</v>
      </c>
      <c r="H221" s="309">
        <v>9417</v>
      </c>
      <c r="I221" s="309">
        <v>8497</v>
      </c>
      <c r="J221" s="310">
        <v>8713</v>
      </c>
      <c r="K221" s="310">
        <v>8370</v>
      </c>
      <c r="L221" s="636">
        <v>8065</v>
      </c>
      <c r="M221" s="642">
        <v>102</v>
      </c>
      <c r="N221" s="642"/>
      <c r="O221" s="307" t="s">
        <v>1366</v>
      </c>
      <c r="P221" s="294">
        <f t="shared" si="178"/>
        <v>5.8870349218291622</v>
      </c>
      <c r="Q221" s="294">
        <f t="shared" si="179"/>
        <v>4.8669639143130654</v>
      </c>
      <c r="R221" s="294">
        <f t="shared" si="180"/>
        <v>4.4111210526315796</v>
      </c>
      <c r="S221" s="294">
        <f t="shared" si="181"/>
        <v>3.8638989473684213</v>
      </c>
      <c r="T221" s="294">
        <f t="shared" si="182"/>
        <v>3.3476263157894737</v>
      </c>
      <c r="U221" s="294">
        <f t="shared" si="183"/>
        <v>2.5726736842105269</v>
      </c>
      <c r="V221" s="294">
        <f t="shared" si="184"/>
        <v>3.0816789473684212</v>
      </c>
      <c r="W221" s="294">
        <f t="shared" si="177"/>
        <v>3.1351578947368425E-2</v>
      </c>
      <c r="X221" s="766">
        <f t="shared" si="170"/>
        <v>0</v>
      </c>
      <c r="Y221" s="766"/>
      <c r="Z221" s="563">
        <f t="shared" si="185"/>
        <v>13987.14</v>
      </c>
      <c r="AA221" s="563">
        <f t="shared" si="186"/>
        <v>11443.509999999998</v>
      </c>
      <c r="AB221" s="563">
        <f t="shared" si="187"/>
        <v>11677.08</v>
      </c>
      <c r="AC221" s="563">
        <f t="shared" si="188"/>
        <v>10791.19</v>
      </c>
      <c r="AD221" s="563">
        <f t="shared" si="189"/>
        <v>12285.33</v>
      </c>
      <c r="AE221" s="563">
        <f t="shared" si="190"/>
        <v>12638.7</v>
      </c>
      <c r="AF221" s="563">
        <f t="shared" si="191"/>
        <v>12258.8</v>
      </c>
      <c r="AG221" s="777">
        <f t="shared" si="162"/>
        <v>0</v>
      </c>
      <c r="AH221" s="777">
        <f t="shared" si="163"/>
        <v>0</v>
      </c>
      <c r="AI221" s="429"/>
      <c r="AJ221" s="774"/>
      <c r="AK221" s="772">
        <f t="shared" si="164"/>
        <v>19681.02</v>
      </c>
      <c r="AL221" s="772">
        <f t="shared" si="165"/>
        <v>0</v>
      </c>
      <c r="AM221" s="775">
        <f t="shared" si="166"/>
        <v>19681.02</v>
      </c>
    </row>
    <row r="222" spans="1:39">
      <c r="A222" s="2" t="s">
        <v>1372</v>
      </c>
      <c r="B222" s="3" t="s">
        <v>1302</v>
      </c>
      <c r="C222" s="792" t="s">
        <v>345</v>
      </c>
      <c r="D222" s="764"/>
      <c r="E222" s="798" t="s">
        <v>1057</v>
      </c>
      <c r="F222" s="794">
        <v>5952</v>
      </c>
      <c r="G222" s="308">
        <v>4650</v>
      </c>
      <c r="H222" s="309">
        <v>5450</v>
      </c>
      <c r="I222" s="309">
        <v>5256</v>
      </c>
      <c r="J222" s="310"/>
      <c r="K222" s="310"/>
      <c r="L222" s="636"/>
      <c r="M222" s="642"/>
      <c r="N222" s="642"/>
      <c r="O222" s="307" t="s">
        <v>1366</v>
      </c>
      <c r="P222" s="294">
        <f>F222*$P$3/1000000</f>
        <v>2.8307991480632713</v>
      </c>
      <c r="Q222" s="294">
        <f>G222*$Q$3/1000000</f>
        <v>2.2347568086852725</v>
      </c>
      <c r="R222" s="294">
        <f>H222*$R$3/1000000</f>
        <v>2.5528947368421053</v>
      </c>
      <c r="S222" s="294">
        <f>I222*$S$3/1000000</f>
        <v>2.3900968421052635</v>
      </c>
      <c r="T222" s="294">
        <f>J222*$T$3/1000000</f>
        <v>0</v>
      </c>
      <c r="U222" s="294">
        <f>K222*$U$3/1000000</f>
        <v>0</v>
      </c>
      <c r="V222" s="294">
        <f>L222*$V$3/1000000</f>
        <v>0</v>
      </c>
      <c r="W222" s="294">
        <f t="shared" si="177"/>
        <v>0</v>
      </c>
      <c r="X222" s="766">
        <f t="shared" si="170"/>
        <v>0</v>
      </c>
      <c r="Y222" s="766"/>
      <c r="Z222" s="563">
        <f>$Z$3*F222</f>
        <v>6725.7599999999993</v>
      </c>
      <c r="AA222" s="563">
        <f>$AA$3*G222</f>
        <v>5254.4999999999991</v>
      </c>
      <c r="AB222" s="563">
        <f>$AB$3*H222</f>
        <v>6758</v>
      </c>
      <c r="AC222" s="563">
        <f>$AC$3*I222</f>
        <v>6675.12</v>
      </c>
      <c r="AD222" s="563">
        <f>$AD$3*J222</f>
        <v>0</v>
      </c>
      <c r="AE222" s="563">
        <f>$AE$3*K222</f>
        <v>0</v>
      </c>
      <c r="AF222" s="563">
        <f>$AF$3*L222</f>
        <v>0</v>
      </c>
      <c r="AG222" s="777">
        <f t="shared" si="162"/>
        <v>0</v>
      </c>
      <c r="AH222" s="777">
        <f t="shared" si="163"/>
        <v>0</v>
      </c>
      <c r="AI222" s="429"/>
      <c r="AJ222" s="774"/>
      <c r="AK222" s="772">
        <f t="shared" si="164"/>
        <v>9463.68</v>
      </c>
      <c r="AL222" s="772">
        <f t="shared" si="165"/>
        <v>0</v>
      </c>
      <c r="AM222" s="775">
        <f t="shared" si="166"/>
        <v>9463.68</v>
      </c>
    </row>
    <row r="223" spans="1:39">
      <c r="A223" s="2" t="s">
        <v>1342</v>
      </c>
      <c r="B223" s="3" t="s">
        <v>1343</v>
      </c>
      <c r="C223" s="792">
        <v>6400</v>
      </c>
      <c r="D223" s="764"/>
      <c r="E223" s="798" t="s">
        <v>1057</v>
      </c>
      <c r="F223" s="794">
        <v>201593</v>
      </c>
      <c r="G223" s="308">
        <v>228199</v>
      </c>
      <c r="H223" s="309">
        <v>250326</v>
      </c>
      <c r="I223" s="309">
        <v>246028</v>
      </c>
      <c r="J223" s="310">
        <v>202282</v>
      </c>
      <c r="K223" s="310">
        <v>179933</v>
      </c>
      <c r="L223" s="636">
        <v>16172</v>
      </c>
      <c r="M223" s="642"/>
      <c r="N223" s="642"/>
      <c r="O223" s="307" t="s">
        <v>1366</v>
      </c>
      <c r="P223" s="294">
        <f>F223*$P$3/1000000</f>
        <v>95.878577395080484</v>
      </c>
      <c r="Q223" s="294">
        <f>G223*$Q$3/1000000</f>
        <v>109.67081053444527</v>
      </c>
      <c r="R223" s="294">
        <f>H223*$R$3/1000000</f>
        <v>117.25796842105264</v>
      </c>
      <c r="S223" s="294">
        <f>I223*$S$3/1000000</f>
        <v>111.87799578947369</v>
      </c>
      <c r="T223" s="294">
        <f>J223*$T$3/1000000</f>
        <v>77.718873684210521</v>
      </c>
      <c r="U223" s="294">
        <f>K223*$U$3/1000000</f>
        <v>55.305722105263165</v>
      </c>
      <c r="V223" s="294">
        <f>L223*$V$3/1000000</f>
        <v>6.1794063157894739</v>
      </c>
      <c r="W223" s="294">
        <f t="shared" si="177"/>
        <v>0</v>
      </c>
      <c r="X223" s="766">
        <f t="shared" si="170"/>
        <v>0</v>
      </c>
      <c r="Y223" s="766"/>
      <c r="Z223" s="563">
        <f>$Z$3*F223</f>
        <v>227800.08999999997</v>
      </c>
      <c r="AA223" s="563">
        <f>$AA$3*G223</f>
        <v>257864.86999999997</v>
      </c>
      <c r="AB223" s="563">
        <f>$AB$3*H223</f>
        <v>310404.24</v>
      </c>
      <c r="AC223" s="563">
        <f>$AC$3*I223</f>
        <v>312455.56</v>
      </c>
      <c r="AD223" s="563">
        <f>$AD$3*J223</f>
        <v>285217.62</v>
      </c>
      <c r="AE223" s="563">
        <f>$AE$3*K223</f>
        <v>271698.83</v>
      </c>
      <c r="AF223" s="563">
        <f>$AF$3*L223</f>
        <v>24581.439999999999</v>
      </c>
      <c r="AG223" s="777">
        <f t="shared" si="162"/>
        <v>0</v>
      </c>
      <c r="AH223" s="777">
        <f t="shared" si="163"/>
        <v>0</v>
      </c>
      <c r="AI223" s="429"/>
      <c r="AJ223" s="774"/>
      <c r="AK223" s="772">
        <f t="shared" si="164"/>
        <v>320532.87</v>
      </c>
      <c r="AL223" s="772">
        <f t="shared" si="165"/>
        <v>0</v>
      </c>
      <c r="AM223" s="775">
        <f t="shared" si="166"/>
        <v>320532.87</v>
      </c>
    </row>
    <row r="224" spans="1:39">
      <c r="A224" s="2" t="s">
        <v>1964</v>
      </c>
      <c r="B224" s="3" t="s">
        <v>66</v>
      </c>
      <c r="C224" s="792">
        <v>6440</v>
      </c>
      <c r="D224" s="764"/>
      <c r="E224" s="798" t="s">
        <v>1057</v>
      </c>
      <c r="F224" s="794">
        <v>9539</v>
      </c>
      <c r="G224" s="308">
        <v>8118</v>
      </c>
      <c r="H224" s="309">
        <v>6462</v>
      </c>
      <c r="I224" s="309">
        <v>4751</v>
      </c>
      <c r="J224" s="310">
        <v>3455</v>
      </c>
      <c r="K224" s="310">
        <v>3492</v>
      </c>
      <c r="L224" s="636">
        <v>3371</v>
      </c>
      <c r="M224" s="642"/>
      <c r="N224" s="642"/>
      <c r="O224" s="307" t="s">
        <v>1366</v>
      </c>
      <c r="P224" s="294">
        <f t="shared" si="178"/>
        <v>4.5367931910913217</v>
      </c>
      <c r="Q224" s="294">
        <f t="shared" si="179"/>
        <v>3.9014528543886113</v>
      </c>
      <c r="R224" s="294">
        <f t="shared" si="180"/>
        <v>3.0269368421052634</v>
      </c>
      <c r="S224" s="294">
        <f t="shared" si="181"/>
        <v>2.1604547368421052</v>
      </c>
      <c r="T224" s="294">
        <f t="shared" si="182"/>
        <v>1.3274473684210526</v>
      </c>
      <c r="U224" s="294">
        <f t="shared" si="183"/>
        <v>1.0733305263157897</v>
      </c>
      <c r="V224" s="294">
        <f t="shared" si="184"/>
        <v>1.2880768421052631</v>
      </c>
      <c r="W224" s="294">
        <f t="shared" si="177"/>
        <v>0</v>
      </c>
      <c r="X224" s="766">
        <f t="shared" si="170"/>
        <v>0</v>
      </c>
      <c r="Y224" s="766"/>
      <c r="Z224" s="563">
        <f t="shared" si="185"/>
        <v>10779.07</v>
      </c>
      <c r="AA224" s="563">
        <f t="shared" si="186"/>
        <v>9173.3399999999983</v>
      </c>
      <c r="AB224" s="563">
        <f t="shared" si="187"/>
        <v>8012.88</v>
      </c>
      <c r="AC224" s="563">
        <f t="shared" si="188"/>
        <v>6033.77</v>
      </c>
      <c r="AD224" s="563">
        <f t="shared" si="189"/>
        <v>4871.5499999999993</v>
      </c>
      <c r="AE224" s="563">
        <f t="shared" si="190"/>
        <v>5272.92</v>
      </c>
      <c r="AF224" s="563">
        <f t="shared" si="191"/>
        <v>5123.92</v>
      </c>
      <c r="AG224" s="777">
        <f t="shared" si="162"/>
        <v>0</v>
      </c>
      <c r="AH224" s="777">
        <f t="shared" si="163"/>
        <v>0</v>
      </c>
      <c r="AI224" s="429"/>
      <c r="AJ224" s="774"/>
      <c r="AK224" s="772">
        <f t="shared" si="164"/>
        <v>15167.01</v>
      </c>
      <c r="AL224" s="772">
        <f t="shared" si="165"/>
        <v>0</v>
      </c>
      <c r="AM224" s="775">
        <f t="shared" si="166"/>
        <v>15167.01</v>
      </c>
    </row>
    <row r="225" spans="1:40">
      <c r="A225" s="2" t="s">
        <v>311</v>
      </c>
      <c r="B225" s="3" t="s">
        <v>76</v>
      </c>
      <c r="C225" s="792">
        <v>6430</v>
      </c>
      <c r="D225" s="764"/>
      <c r="E225" s="798" t="s">
        <v>1057</v>
      </c>
      <c r="F225" s="794">
        <v>219325</v>
      </c>
      <c r="G225" s="308">
        <v>194693</v>
      </c>
      <c r="H225" s="309">
        <v>175217</v>
      </c>
      <c r="I225" s="309">
        <v>174310</v>
      </c>
      <c r="J225" s="310">
        <v>113790.39999999999</v>
      </c>
      <c r="K225" s="310">
        <v>112416</v>
      </c>
      <c r="L225" s="635">
        <v>99690</v>
      </c>
      <c r="M225" s="642">
        <v>0</v>
      </c>
      <c r="N225" s="642"/>
      <c r="O225" s="307" t="s">
        <v>1366</v>
      </c>
      <c r="P225" s="294">
        <f>F225*$P$3/1000000</f>
        <v>104.31199985701898</v>
      </c>
      <c r="Q225" s="294">
        <f>G225*$Q$3/1000000</f>
        <v>93.568066097497152</v>
      </c>
      <c r="R225" s="294">
        <f>H225*$R$3/1000000</f>
        <v>82.07533157894737</v>
      </c>
      <c r="S225" s="294">
        <f>I225*$S$3/1000000</f>
        <v>79.265178947368426</v>
      </c>
      <c r="T225" s="294">
        <f>J225*$T$3/1000000</f>
        <v>43.719469473684207</v>
      </c>
      <c r="U225" s="294">
        <f>K225*$U$3/1000000</f>
        <v>34.553128421052634</v>
      </c>
      <c r="V225" s="294">
        <f>L225*$V$3/1000000</f>
        <v>38.092073684210526</v>
      </c>
      <c r="W225" s="294">
        <f>M225*$W$3/1000000</f>
        <v>0</v>
      </c>
      <c r="X225" s="766">
        <f t="shared" si="170"/>
        <v>0</v>
      </c>
      <c r="Y225" s="766"/>
      <c r="Z225" s="563">
        <f>$Z$3*F225</f>
        <v>247837.24999999997</v>
      </c>
      <c r="AA225" s="563">
        <f>$AA$3*G225</f>
        <v>220003.08999999997</v>
      </c>
      <c r="AB225" s="563">
        <f>$AB$3*H225</f>
        <v>217269.08</v>
      </c>
      <c r="AC225" s="563">
        <f>$AC$3*I225</f>
        <v>221373.7</v>
      </c>
      <c r="AD225" s="563">
        <f>$AD$3*J225</f>
        <v>160444.46399999998</v>
      </c>
      <c r="AE225" s="563">
        <f>$AE$3*K225</f>
        <v>169748.16</v>
      </c>
      <c r="AF225" s="563">
        <f>$AF$3*L225</f>
        <v>151528.79999999999</v>
      </c>
      <c r="AG225" s="777">
        <f t="shared" si="162"/>
        <v>0</v>
      </c>
      <c r="AH225" s="777">
        <f t="shared" si="163"/>
        <v>0</v>
      </c>
      <c r="AI225" s="429"/>
      <c r="AJ225" s="774"/>
      <c r="AK225" s="772">
        <f t="shared" si="164"/>
        <v>348726.75</v>
      </c>
      <c r="AL225" s="772">
        <f t="shared" si="165"/>
        <v>0</v>
      </c>
      <c r="AM225" s="775">
        <f t="shared" si="166"/>
        <v>348726.75</v>
      </c>
    </row>
    <row r="226" spans="1:40">
      <c r="A226" s="2" t="s">
        <v>2078</v>
      </c>
      <c r="B226" s="3" t="s">
        <v>59</v>
      </c>
      <c r="C226" s="792">
        <v>6440</v>
      </c>
      <c r="D226" s="764"/>
      <c r="E226" s="798" t="s">
        <v>1057</v>
      </c>
      <c r="F226" s="794">
        <v>82610</v>
      </c>
      <c r="G226" s="308">
        <v>59956</v>
      </c>
      <c r="H226" s="309">
        <v>48888</v>
      </c>
      <c r="I226" s="309">
        <v>56017</v>
      </c>
      <c r="J226" s="310">
        <v>59614</v>
      </c>
      <c r="K226" s="310">
        <v>16771</v>
      </c>
      <c r="L226" s="310">
        <v>0</v>
      </c>
      <c r="M226" s="310">
        <v>0</v>
      </c>
      <c r="N226" s="770"/>
      <c r="O226" s="307" t="s">
        <v>1366</v>
      </c>
      <c r="P226" s="294">
        <f>F226*$P$3/1000000</f>
        <v>39.289703901462836</v>
      </c>
      <c r="Q226" s="294">
        <f>G226*$Q$3/1000000</f>
        <v>28.814425639039612</v>
      </c>
      <c r="R226" s="294">
        <f>H226*$R$3/1000000</f>
        <v>22.90016842105263</v>
      </c>
      <c r="S226" s="294">
        <f>I226*$S$3/1000000</f>
        <v>25.472993684210529</v>
      </c>
      <c r="T226" s="294">
        <f>J226*$T$3/1000000</f>
        <v>22.904326315789472</v>
      </c>
      <c r="U226" s="294">
        <f>K226*$U$3/1000000</f>
        <v>5.1548757894736843</v>
      </c>
      <c r="V226" s="294">
        <f>L226*$V$3/1000000</f>
        <v>0</v>
      </c>
      <c r="W226" s="294">
        <f>M226*$W$3/1000000</f>
        <v>0</v>
      </c>
      <c r="X226" s="766">
        <f t="shared" si="170"/>
        <v>0</v>
      </c>
      <c r="Y226" s="766"/>
      <c r="Z226" s="563">
        <f>$Z$3*F226</f>
        <v>93349.299999999988</v>
      </c>
      <c r="AA226" s="563">
        <f>$AA$3*G226</f>
        <v>67750.28</v>
      </c>
      <c r="AB226" s="563">
        <f>$AB$3*H226</f>
        <v>60621.120000000003</v>
      </c>
      <c r="AC226" s="563">
        <f>$AC$3*I226</f>
        <v>71141.59</v>
      </c>
      <c r="AD226" s="563">
        <f>$AD$3*J226</f>
        <v>84055.739999999991</v>
      </c>
      <c r="AE226" s="563">
        <f>$AE$3*K226</f>
        <v>25324.21</v>
      </c>
      <c r="AF226" s="563">
        <f>$AF$3*L226</f>
        <v>0</v>
      </c>
      <c r="AG226" s="777">
        <f t="shared" si="162"/>
        <v>0</v>
      </c>
      <c r="AH226" s="777">
        <f t="shared" si="163"/>
        <v>0</v>
      </c>
      <c r="AI226" s="429"/>
      <c r="AJ226" s="774"/>
      <c r="AK226" s="772">
        <f t="shared" si="164"/>
        <v>131349.9</v>
      </c>
      <c r="AL226" s="772">
        <f t="shared" si="165"/>
        <v>0</v>
      </c>
      <c r="AM226" s="775">
        <f t="shared" si="166"/>
        <v>131349.9</v>
      </c>
    </row>
    <row r="227" spans="1:40">
      <c r="A227" s="739" t="s">
        <v>2077</v>
      </c>
      <c r="B227" s="740" t="s">
        <v>2081</v>
      </c>
      <c r="C227" s="792" t="s">
        <v>342</v>
      </c>
      <c r="D227" s="764"/>
      <c r="E227" s="798" t="s">
        <v>1057</v>
      </c>
      <c r="F227" s="794">
        <v>201593</v>
      </c>
      <c r="G227" s="768">
        <v>218628</v>
      </c>
      <c r="H227" s="769">
        <v>218628</v>
      </c>
      <c r="I227" s="769">
        <v>246028</v>
      </c>
      <c r="J227" s="770">
        <v>202282</v>
      </c>
      <c r="K227" s="770">
        <v>179934</v>
      </c>
      <c r="L227" s="770">
        <v>156576</v>
      </c>
      <c r="M227" s="770">
        <v>0</v>
      </c>
      <c r="N227" s="770"/>
      <c r="O227" s="307" t="s">
        <v>1366</v>
      </c>
      <c r="P227" s="294">
        <f>F227*$P$3/1000000</f>
        <v>95.878577395080484</v>
      </c>
      <c r="Q227" s="294">
        <f>G227*$Q$3/1000000</f>
        <v>105.07105625145027</v>
      </c>
      <c r="R227" s="294">
        <f>H227*$R$3/1000000</f>
        <v>102.40995789473683</v>
      </c>
      <c r="S227" s="294">
        <f>I227*$S$3/1000000</f>
        <v>111.87799578947369</v>
      </c>
      <c r="T227" s="294">
        <f>J227*$T$3/1000000</f>
        <v>77.718873684210521</v>
      </c>
      <c r="U227" s="294">
        <f>K227*$U$3/1000000</f>
        <v>55.306029473684212</v>
      </c>
      <c r="V227" s="294">
        <f>L227*$V$3/1000000</f>
        <v>59.828513684210527</v>
      </c>
      <c r="W227" s="766">
        <f>M227*$W$3/1000000</f>
        <v>0</v>
      </c>
      <c r="X227" s="766">
        <f t="shared" si="170"/>
        <v>0</v>
      </c>
      <c r="Y227" s="766"/>
      <c r="Z227" s="563">
        <f>$Z$3*F227</f>
        <v>227800.08999999997</v>
      </c>
      <c r="AA227" s="563">
        <f>$AA$3*G227</f>
        <v>247049.63999999998</v>
      </c>
      <c r="AB227" s="563">
        <f>$AB$3*H227</f>
        <v>271098.71999999997</v>
      </c>
      <c r="AC227" s="563">
        <f>$AC$3*I227</f>
        <v>312455.56</v>
      </c>
      <c r="AD227" s="563">
        <f>$AD$3*J227</f>
        <v>285217.62</v>
      </c>
      <c r="AE227" s="563">
        <f>$AE$3*K227</f>
        <v>271700.34000000003</v>
      </c>
      <c r="AF227" s="563">
        <f>$AF$3*L227</f>
        <v>237995.51999999999</v>
      </c>
      <c r="AG227" s="777">
        <f t="shared" si="162"/>
        <v>0</v>
      </c>
      <c r="AH227" s="777">
        <f t="shared" si="163"/>
        <v>0</v>
      </c>
      <c r="AI227" s="429"/>
      <c r="AJ227" s="774"/>
      <c r="AK227" s="772">
        <f t="shared" si="164"/>
        <v>320532.87</v>
      </c>
      <c r="AL227" s="772">
        <f t="shared" si="165"/>
        <v>0</v>
      </c>
      <c r="AM227" s="775">
        <f t="shared" si="166"/>
        <v>320532.87</v>
      </c>
    </row>
    <row r="228" spans="1:40">
      <c r="A228" s="2" t="s">
        <v>2094</v>
      </c>
      <c r="B228" s="3" t="s">
        <v>1328</v>
      </c>
      <c r="C228" s="792" t="s">
        <v>346</v>
      </c>
      <c r="D228" s="764"/>
      <c r="E228" s="798" t="s">
        <v>1057</v>
      </c>
      <c r="F228" s="794">
        <v>2983</v>
      </c>
      <c r="G228" s="308">
        <v>2983</v>
      </c>
      <c r="H228" s="309">
        <v>2983</v>
      </c>
      <c r="I228" s="309">
        <v>3744</v>
      </c>
      <c r="J228" s="310">
        <v>2221</v>
      </c>
      <c r="K228" s="310">
        <v>3017</v>
      </c>
      <c r="L228" s="310">
        <v>3864</v>
      </c>
      <c r="M228" s="310">
        <v>4554</v>
      </c>
      <c r="N228" s="770"/>
      <c r="O228" s="307" t="s">
        <v>1366</v>
      </c>
      <c r="P228" s="294">
        <f>F228*$P$3/1000000</f>
        <v>1.4187288069006616</v>
      </c>
      <c r="Q228" s="294">
        <f>G228*$Q$3/1000000</f>
        <v>1.4336085075931544</v>
      </c>
      <c r="R228" s="294">
        <f>H228*$R$3/1000000</f>
        <v>1.3973</v>
      </c>
      <c r="S228" s="294">
        <f>I228*$S$3/1000000</f>
        <v>1.7025347368421053</v>
      </c>
      <c r="T228" s="294">
        <f>J228*$T$3/1000000</f>
        <v>0.85333157894736844</v>
      </c>
      <c r="U228" s="294">
        <f>K228*$U$3/1000000</f>
        <v>0.92733052631578961</v>
      </c>
      <c r="V228" s="294">
        <f>L228*$V$3/1000000</f>
        <v>1.4764547368421053</v>
      </c>
      <c r="W228" s="294">
        <f>M228*$W$3/1000000</f>
        <v>1.3997557894736843</v>
      </c>
      <c r="X228" s="766">
        <f t="shared" si="170"/>
        <v>0</v>
      </c>
      <c r="Y228" s="766"/>
      <c r="Z228" s="563">
        <f>$Z$3*F228</f>
        <v>3370.7899999999995</v>
      </c>
      <c r="AA228" s="563">
        <f>$AA$3*G228</f>
        <v>3370.7899999999995</v>
      </c>
      <c r="AB228" s="563">
        <f>$AB$3*H228</f>
        <v>3698.92</v>
      </c>
      <c r="AC228" s="563">
        <f>$AC$3*I228</f>
        <v>4754.88</v>
      </c>
      <c r="AD228" s="563">
        <f>$AD$3*J228</f>
        <v>3131.6099999999997</v>
      </c>
      <c r="AE228" s="563">
        <f>$AE$3*K228</f>
        <v>4555.67</v>
      </c>
      <c r="AF228" s="563">
        <f>$AF$3*L228</f>
        <v>5873.28</v>
      </c>
      <c r="AG228" s="777">
        <f t="shared" si="162"/>
        <v>0</v>
      </c>
      <c r="AH228" s="777">
        <f t="shared" si="163"/>
        <v>0</v>
      </c>
      <c r="AI228" s="429"/>
      <c r="AJ228" s="774"/>
      <c r="AK228" s="772">
        <f t="shared" si="164"/>
        <v>4742.97</v>
      </c>
      <c r="AL228" s="772">
        <f t="shared" si="165"/>
        <v>0</v>
      </c>
      <c r="AM228" s="775">
        <f t="shared" si="166"/>
        <v>4742.97</v>
      </c>
    </row>
    <row r="229" spans="1:40" s="752" customFormat="1">
      <c r="A229" s="739" t="s">
        <v>1991</v>
      </c>
      <c r="B229" s="740" t="s">
        <v>64</v>
      </c>
      <c r="C229" s="792">
        <v>6300</v>
      </c>
      <c r="D229" s="764"/>
      <c r="E229" s="798" t="s">
        <v>1057</v>
      </c>
      <c r="F229" s="794">
        <v>69126</v>
      </c>
      <c r="G229" s="768">
        <v>50287</v>
      </c>
      <c r="H229" s="769">
        <v>50226</v>
      </c>
      <c r="I229" s="769">
        <v>49897</v>
      </c>
      <c r="J229" s="770">
        <v>64546</v>
      </c>
      <c r="K229" s="770">
        <v>56073</v>
      </c>
      <c r="L229" s="636">
        <v>58141</v>
      </c>
      <c r="M229" s="642">
        <v>58886</v>
      </c>
      <c r="N229" s="642">
        <v>27224</v>
      </c>
      <c r="O229" s="767" t="s">
        <v>1366</v>
      </c>
      <c r="P229" s="766">
        <f t="shared" ref="P229:P230" si="192">F229*$P$3/1000000</f>
        <v>32.876650186327566</v>
      </c>
      <c r="Q229" s="766">
        <f t="shared" ref="Q229:Q230" si="193">G229*$Q$3/1000000</f>
        <v>24.167573255560495</v>
      </c>
      <c r="R229" s="766">
        <f t="shared" ref="R229:R230" si="194">H229*$R$3/1000000</f>
        <v>23.526915789473687</v>
      </c>
      <c r="S229" s="766">
        <f t="shared" ref="S229:S230" si="195">I229*$S$3/1000000</f>
        <v>22.690004210526318</v>
      </c>
      <c r="T229" s="766">
        <f t="shared" ref="T229:T230" si="196">J229*$T$3/1000000</f>
        <v>24.799252631578948</v>
      </c>
      <c r="U229" s="766">
        <f t="shared" ref="U229:U230" si="197">K229*$U$3/1000000</f>
        <v>17.235069473684213</v>
      </c>
      <c r="V229" s="766">
        <f t="shared" ref="V229:V230" si="198">L229*$V$3/1000000</f>
        <v>22.215982105263159</v>
      </c>
      <c r="W229" s="766">
        <f t="shared" ref="W229:W230" si="199">M229*$W$3/1000000</f>
        <v>18.099696842105267</v>
      </c>
      <c r="X229" s="766">
        <f t="shared" si="170"/>
        <v>5.5880842105263167</v>
      </c>
      <c r="Y229" s="766"/>
      <c r="Z229" s="777">
        <f t="shared" ref="Z229:Z230" si="200">$Z$3*F229</f>
        <v>78112.37999999999</v>
      </c>
      <c r="AA229" s="777">
        <f t="shared" ref="AA229:AA230" si="201">$AA$3*G229</f>
        <v>56824.31</v>
      </c>
      <c r="AB229" s="777">
        <f t="shared" ref="AB229:AB230" si="202">$AB$3*H229</f>
        <v>62280.24</v>
      </c>
      <c r="AC229" s="777">
        <f t="shared" ref="AC229:AC230" si="203">$AC$3*I229</f>
        <v>63369.19</v>
      </c>
      <c r="AD229" s="777">
        <f t="shared" ref="AD229:AD230" si="204">$AD$3*J229</f>
        <v>91009.86</v>
      </c>
      <c r="AE229" s="777">
        <f t="shared" ref="AE229:AE230" si="205">$AE$3*K229</f>
        <v>84670.23</v>
      </c>
      <c r="AF229" s="777">
        <f t="shared" ref="AF229:AF230" si="206">$AF$3*L229</f>
        <v>88374.32</v>
      </c>
      <c r="AG229" s="777">
        <f t="shared" si="162"/>
        <v>0</v>
      </c>
      <c r="AH229" s="777">
        <f t="shared" si="163"/>
        <v>44102.880000000005</v>
      </c>
      <c r="AI229" s="774"/>
      <c r="AJ229" s="774"/>
      <c r="AK229" s="772">
        <f t="shared" si="164"/>
        <v>109910.34000000001</v>
      </c>
      <c r="AL229" s="772">
        <f t="shared" si="165"/>
        <v>43286.16</v>
      </c>
      <c r="AM229" s="775">
        <f t="shared" si="166"/>
        <v>66624.180000000008</v>
      </c>
    </row>
    <row r="230" spans="1:40" s="752" customFormat="1">
      <c r="A230" s="739" t="s">
        <v>2103</v>
      </c>
      <c r="B230" s="740" t="s">
        <v>150</v>
      </c>
      <c r="C230" s="792">
        <v>6470</v>
      </c>
      <c r="D230" s="764"/>
      <c r="E230" s="798" t="s">
        <v>1057</v>
      </c>
      <c r="F230" s="794">
        <v>19282</v>
      </c>
      <c r="G230" s="768">
        <v>9538</v>
      </c>
      <c r="H230" s="769">
        <v>11793</v>
      </c>
      <c r="I230" s="769">
        <v>12005</v>
      </c>
      <c r="J230" s="770">
        <v>13303</v>
      </c>
      <c r="K230" s="770">
        <v>15215</v>
      </c>
      <c r="L230" s="636">
        <v>13555</v>
      </c>
      <c r="M230" s="642">
        <v>15893</v>
      </c>
      <c r="N230" s="642">
        <v>10051</v>
      </c>
      <c r="O230" s="767" t="s">
        <v>1366</v>
      </c>
      <c r="P230" s="766">
        <f t="shared" si="192"/>
        <v>9.1706097400799731</v>
      </c>
      <c r="Q230" s="766">
        <f t="shared" si="193"/>
        <v>4.5838947185462651</v>
      </c>
      <c r="R230" s="766">
        <f t="shared" si="194"/>
        <v>5.5240894736842101</v>
      </c>
      <c r="S230" s="766">
        <f t="shared" si="195"/>
        <v>5.4591157894736844</v>
      </c>
      <c r="T230" s="766">
        <f t="shared" si="196"/>
        <v>5.1111526315789471</v>
      </c>
      <c r="U230" s="766">
        <f t="shared" si="197"/>
        <v>4.6766105263157893</v>
      </c>
      <c r="V230" s="766">
        <f t="shared" si="198"/>
        <v>5.1794368421052628</v>
      </c>
      <c r="W230" s="766">
        <f t="shared" si="199"/>
        <v>4.8850063157894743</v>
      </c>
      <c r="X230" s="766">
        <f t="shared" si="170"/>
        <v>2.0630999999999999</v>
      </c>
      <c r="Y230" s="766"/>
      <c r="Z230" s="777">
        <f t="shared" si="200"/>
        <v>21788.659999999996</v>
      </c>
      <c r="AA230" s="777">
        <f t="shared" si="201"/>
        <v>10777.939999999999</v>
      </c>
      <c r="AB230" s="777">
        <f t="shared" si="202"/>
        <v>14623.32</v>
      </c>
      <c r="AC230" s="777">
        <f t="shared" si="203"/>
        <v>15246.35</v>
      </c>
      <c r="AD230" s="777">
        <f t="shared" si="204"/>
        <v>18757.23</v>
      </c>
      <c r="AE230" s="777">
        <f t="shared" si="205"/>
        <v>22974.65</v>
      </c>
      <c r="AF230" s="777">
        <f t="shared" si="206"/>
        <v>20603.599999999999</v>
      </c>
      <c r="AG230" s="777">
        <f t="shared" si="162"/>
        <v>0</v>
      </c>
      <c r="AH230" s="777">
        <f t="shared" si="163"/>
        <v>16282.62</v>
      </c>
      <c r="AI230" s="774"/>
      <c r="AJ230" s="774"/>
      <c r="AK230" s="772">
        <f t="shared" si="164"/>
        <v>30658.38</v>
      </c>
      <c r="AL230" s="772">
        <f t="shared" si="165"/>
        <v>15981.09</v>
      </c>
      <c r="AM230" s="775">
        <f t="shared" si="166"/>
        <v>14677.29</v>
      </c>
    </row>
    <row r="231" spans="1:40">
      <c r="A231" s="2" t="s">
        <v>1294</v>
      </c>
      <c r="B231" s="3" t="s">
        <v>31</v>
      </c>
      <c r="C231" s="792">
        <v>6400</v>
      </c>
      <c r="D231" s="764"/>
      <c r="E231" s="798" t="s">
        <v>1057</v>
      </c>
      <c r="F231" s="794">
        <v>20325</v>
      </c>
      <c r="G231" s="308">
        <v>12886</v>
      </c>
      <c r="H231" s="309">
        <v>11620</v>
      </c>
      <c r="I231" s="309">
        <v>13840</v>
      </c>
      <c r="J231" s="310">
        <v>13111</v>
      </c>
      <c r="K231" s="310">
        <v>12616</v>
      </c>
      <c r="L231" s="635">
        <v>12887</v>
      </c>
      <c r="M231" s="643">
        <v>12432</v>
      </c>
      <c r="N231" s="643"/>
      <c r="O231" s="307" t="s">
        <v>1366</v>
      </c>
      <c r="P231" s="294">
        <f t="shared" ref="P231:P236" si="207">F231*$P$3/1000000</f>
        <v>9.6666654375648502</v>
      </c>
      <c r="Q231" s="294">
        <f t="shared" ref="Q231:Q236" si="208">G231*$Q$3/1000000</f>
        <v>6.1929196207996604</v>
      </c>
      <c r="R231" s="294">
        <f t="shared" ref="R231:R236" si="209">H231*$R$3/1000000</f>
        <v>5.4430526315789471</v>
      </c>
      <c r="S231" s="294">
        <f t="shared" ref="S231:S236" si="210">I231*$S$3/1000000</f>
        <v>6.2935578947368427</v>
      </c>
      <c r="T231" s="294">
        <f t="shared" ref="T231:T236" si="211">J231*$T$3/1000000</f>
        <v>5.0373842105263158</v>
      </c>
      <c r="U231" s="294">
        <f t="shared" ref="U231:U236" si="212">K231*$U$3/1000000</f>
        <v>3.8777600000000003</v>
      </c>
      <c r="V231" s="294">
        <f t="shared" ref="V231:V236" si="213">L231*$V$3/1000000</f>
        <v>4.9241905263157895</v>
      </c>
      <c r="W231" s="294">
        <f t="shared" ref="W231:W236" si="214">M231*$W$3/1000000</f>
        <v>3.8212042105263166</v>
      </c>
      <c r="X231" s="766">
        <f t="shared" si="170"/>
        <v>0</v>
      </c>
      <c r="Y231" s="766"/>
      <c r="Z231" s="563">
        <f t="shared" ref="Z231:Z236" si="215">$Z$3*F231</f>
        <v>22967.249999999996</v>
      </c>
      <c r="AA231" s="563">
        <f t="shared" ref="AA231:AA236" si="216">$AA$3*G231</f>
        <v>14561.179999999998</v>
      </c>
      <c r="AB231" s="563">
        <f t="shared" ref="AB231:AB236" si="217">$AB$3*H231</f>
        <v>14408.8</v>
      </c>
      <c r="AC231" s="563">
        <f t="shared" ref="AC231:AC236" si="218">$AC$3*I231</f>
        <v>17576.8</v>
      </c>
      <c r="AD231" s="563">
        <f t="shared" ref="AD231:AD236" si="219">$AD$3*J231</f>
        <v>18486.509999999998</v>
      </c>
      <c r="AE231" s="563">
        <f t="shared" ref="AE231:AE236" si="220">$AE$3*K231</f>
        <v>19050.16</v>
      </c>
      <c r="AF231" s="563">
        <f t="shared" ref="AF231:AF236" si="221">$AF$3*L231</f>
        <v>19588.240000000002</v>
      </c>
      <c r="AG231" s="777">
        <f t="shared" si="162"/>
        <v>0</v>
      </c>
      <c r="AH231" s="777">
        <f t="shared" si="163"/>
        <v>0</v>
      </c>
      <c r="AI231" s="429"/>
      <c r="AJ231" s="774"/>
      <c r="AK231" s="772">
        <f t="shared" si="164"/>
        <v>32316.75</v>
      </c>
      <c r="AL231" s="772">
        <f t="shared" si="165"/>
        <v>0</v>
      </c>
      <c r="AM231" s="775">
        <f t="shared" si="166"/>
        <v>32316.75</v>
      </c>
    </row>
    <row r="232" spans="1:40">
      <c r="A232" s="2" t="s">
        <v>2016</v>
      </c>
      <c r="B232" s="3" t="s">
        <v>39</v>
      </c>
      <c r="C232" s="792">
        <v>6400</v>
      </c>
      <c r="D232" s="764"/>
      <c r="E232" s="798" t="s">
        <v>1057</v>
      </c>
      <c r="F232" s="794">
        <v>2785</v>
      </c>
      <c r="G232" s="308">
        <v>5806</v>
      </c>
      <c r="H232" s="309">
        <v>6291</v>
      </c>
      <c r="I232" s="309">
        <v>7538</v>
      </c>
      <c r="J232" s="310">
        <v>6154</v>
      </c>
      <c r="K232" s="310">
        <v>5102</v>
      </c>
      <c r="L232" s="636">
        <v>6042</v>
      </c>
      <c r="M232" s="642">
        <v>187</v>
      </c>
      <c r="N232" s="642">
        <v>0</v>
      </c>
      <c r="O232" s="307" t="s">
        <v>1366</v>
      </c>
      <c r="P232" s="294">
        <f t="shared" si="207"/>
        <v>1.3245590771767826</v>
      </c>
      <c r="Q232" s="294">
        <f t="shared" si="208"/>
        <v>2.7903221572530521</v>
      </c>
      <c r="R232" s="294">
        <f t="shared" si="209"/>
        <v>2.9468368421052635</v>
      </c>
      <c r="S232" s="294">
        <f t="shared" si="210"/>
        <v>3.4278063157894736</v>
      </c>
      <c r="T232" s="294">
        <f t="shared" si="211"/>
        <v>2.3644315789473684</v>
      </c>
      <c r="U232" s="294">
        <f t="shared" si="212"/>
        <v>1.5681936842105266</v>
      </c>
      <c r="V232" s="294">
        <f t="shared" si="213"/>
        <v>2.3086799999999998</v>
      </c>
      <c r="W232" s="294">
        <f t="shared" si="214"/>
        <v>5.7477894736842117E-2</v>
      </c>
      <c r="X232" s="766">
        <f t="shared" si="170"/>
        <v>0</v>
      </c>
      <c r="Y232" s="766"/>
      <c r="Z232" s="563">
        <f t="shared" si="215"/>
        <v>3147.0499999999997</v>
      </c>
      <c r="AA232" s="563">
        <f t="shared" si="216"/>
        <v>6560.78</v>
      </c>
      <c r="AB232" s="563">
        <f t="shared" si="217"/>
        <v>7800.84</v>
      </c>
      <c r="AC232" s="563">
        <f t="shared" si="218"/>
        <v>9573.26</v>
      </c>
      <c r="AD232" s="563">
        <f t="shared" si="219"/>
        <v>8677.14</v>
      </c>
      <c r="AE232" s="563">
        <f t="shared" si="220"/>
        <v>7704.02</v>
      </c>
      <c r="AF232" s="563">
        <f t="shared" si="221"/>
        <v>9183.84</v>
      </c>
      <c r="AG232" s="777">
        <f t="shared" si="162"/>
        <v>0</v>
      </c>
      <c r="AH232" s="777">
        <f t="shared" si="163"/>
        <v>0</v>
      </c>
      <c r="AI232" s="429"/>
      <c r="AJ232" s="774"/>
      <c r="AK232" s="772">
        <f t="shared" si="164"/>
        <v>4428.1500000000005</v>
      </c>
      <c r="AL232" s="772">
        <f t="shared" si="165"/>
        <v>0</v>
      </c>
      <c r="AM232" s="775">
        <f t="shared" si="166"/>
        <v>4428.1500000000005</v>
      </c>
    </row>
    <row r="233" spans="1:40">
      <c r="A233" s="2" t="s">
        <v>2016</v>
      </c>
      <c r="B233" s="3" t="s">
        <v>39</v>
      </c>
      <c r="C233" s="792"/>
      <c r="D233" s="764"/>
      <c r="E233" s="798" t="s">
        <v>1057</v>
      </c>
      <c r="F233" s="794">
        <v>6758</v>
      </c>
      <c r="G233" s="308">
        <v>17872</v>
      </c>
      <c r="H233" s="309">
        <v>16769</v>
      </c>
      <c r="I233" s="309">
        <v>13366</v>
      </c>
      <c r="J233" s="310">
        <v>14414</v>
      </c>
      <c r="K233" s="310">
        <v>16845</v>
      </c>
      <c r="L233" s="636">
        <v>19409</v>
      </c>
      <c r="M233" s="642">
        <v>733</v>
      </c>
      <c r="N233" s="642">
        <v>487</v>
      </c>
      <c r="O233" s="307" t="s">
        <v>1366</v>
      </c>
      <c r="P233" s="294">
        <f t="shared" si="207"/>
        <v>3.214136532696839</v>
      </c>
      <c r="Q233" s="294">
        <f t="shared" si="208"/>
        <v>8.5891556311447719</v>
      </c>
      <c r="R233" s="294">
        <f t="shared" si="209"/>
        <v>7.8549526315789473</v>
      </c>
      <c r="S233" s="294">
        <f t="shared" si="210"/>
        <v>6.0780126315789476</v>
      </c>
      <c r="T233" s="294">
        <f t="shared" si="211"/>
        <v>5.5380105263157899</v>
      </c>
      <c r="U233" s="294">
        <f t="shared" si="212"/>
        <v>5.1776210526315793</v>
      </c>
      <c r="V233" s="294">
        <f t="shared" si="213"/>
        <v>7.4162810526315797</v>
      </c>
      <c r="W233" s="294">
        <f t="shared" si="214"/>
        <v>0.22530105263157899</v>
      </c>
      <c r="X233" s="766">
        <f t="shared" si="170"/>
        <v>9.9963157894736837E-2</v>
      </c>
      <c r="Y233" s="766"/>
      <c r="Z233" s="563">
        <f t="shared" si="215"/>
        <v>7636.5399999999991</v>
      </c>
      <c r="AA233" s="563">
        <f t="shared" si="216"/>
        <v>20195.359999999997</v>
      </c>
      <c r="AB233" s="563">
        <f t="shared" si="217"/>
        <v>20793.560000000001</v>
      </c>
      <c r="AC233" s="563">
        <f t="shared" si="218"/>
        <v>16974.82</v>
      </c>
      <c r="AD233" s="563">
        <f t="shared" si="219"/>
        <v>20323.739999999998</v>
      </c>
      <c r="AE233" s="563">
        <f t="shared" si="220"/>
        <v>25435.95</v>
      </c>
      <c r="AF233" s="563">
        <f t="shared" si="221"/>
        <v>29501.68</v>
      </c>
      <c r="AG233" s="777">
        <f t="shared" si="162"/>
        <v>0</v>
      </c>
      <c r="AH233" s="777">
        <f t="shared" si="163"/>
        <v>788.94</v>
      </c>
      <c r="AI233" s="429"/>
      <c r="AJ233" s="774"/>
      <c r="AK233" s="772">
        <f t="shared" si="164"/>
        <v>10745.220000000001</v>
      </c>
      <c r="AL233" s="772">
        <f t="shared" si="165"/>
        <v>774.33</v>
      </c>
      <c r="AM233" s="775">
        <f t="shared" si="166"/>
        <v>9970.8900000000012</v>
      </c>
    </row>
    <row r="234" spans="1:40">
      <c r="A234" s="2" t="s">
        <v>2076</v>
      </c>
      <c r="B234" s="3" t="s">
        <v>28</v>
      </c>
      <c r="C234" s="792">
        <v>6310</v>
      </c>
      <c r="D234" s="764"/>
      <c r="E234" s="798" t="s">
        <v>1057</v>
      </c>
      <c r="F234" s="794">
        <v>70035</v>
      </c>
      <c r="G234" s="308">
        <v>80707</v>
      </c>
      <c r="H234" s="309">
        <v>63213</v>
      </c>
      <c r="I234" s="309">
        <v>40129</v>
      </c>
      <c r="J234" s="310">
        <v>61377</v>
      </c>
      <c r="K234" s="310">
        <v>63002</v>
      </c>
      <c r="L234" s="635">
        <v>68052</v>
      </c>
      <c r="M234" s="641">
        <v>32667</v>
      </c>
      <c r="N234" s="780">
        <v>2669</v>
      </c>
      <c r="O234" s="307" t="s">
        <v>1366</v>
      </c>
      <c r="P234" s="294">
        <f t="shared" si="207"/>
        <v>33.308974854605374</v>
      </c>
      <c r="Q234" s="294">
        <f t="shared" si="208"/>
        <v>38.787208120120923</v>
      </c>
      <c r="R234" s="294">
        <f t="shared" si="209"/>
        <v>29.610299999999999</v>
      </c>
      <c r="S234" s="294">
        <f t="shared" si="210"/>
        <v>18.248134736842108</v>
      </c>
      <c r="T234" s="294">
        <f t="shared" si="211"/>
        <v>23.581689473684211</v>
      </c>
      <c r="U234" s="294">
        <f t="shared" si="212"/>
        <v>19.364825263157897</v>
      </c>
      <c r="V234" s="294">
        <f t="shared" si="213"/>
        <v>26.003027368421051</v>
      </c>
      <c r="W234" s="294">
        <f t="shared" si="214"/>
        <v>10.040804210526318</v>
      </c>
      <c r="X234" s="766">
        <f t="shared" si="170"/>
        <v>0.54784736842105275</v>
      </c>
      <c r="Y234" s="766"/>
      <c r="Z234" s="563">
        <f t="shared" si="215"/>
        <v>79139.549999999988</v>
      </c>
      <c r="AA234" s="563">
        <f t="shared" si="216"/>
        <v>91198.909999999989</v>
      </c>
      <c r="AB234" s="563">
        <f t="shared" si="217"/>
        <v>78384.12</v>
      </c>
      <c r="AC234" s="563">
        <f t="shared" si="218"/>
        <v>50963.83</v>
      </c>
      <c r="AD234" s="563">
        <f t="shared" si="219"/>
        <v>86541.569999999992</v>
      </c>
      <c r="AE234" s="563">
        <f t="shared" si="220"/>
        <v>95133.02</v>
      </c>
      <c r="AF234" s="563">
        <f t="shared" si="221"/>
        <v>103439.04000000001</v>
      </c>
      <c r="AG234" s="777">
        <f t="shared" si="162"/>
        <v>0</v>
      </c>
      <c r="AH234" s="777">
        <f t="shared" si="163"/>
        <v>4323.7800000000007</v>
      </c>
      <c r="AI234" s="429"/>
      <c r="AJ234" s="774"/>
      <c r="AK234" s="772">
        <f t="shared" si="164"/>
        <v>111355.65000000001</v>
      </c>
      <c r="AL234" s="772">
        <f t="shared" si="165"/>
        <v>4243.71</v>
      </c>
      <c r="AM234" s="775">
        <f t="shared" si="166"/>
        <v>107111.94</v>
      </c>
    </row>
    <row r="235" spans="1:40">
      <c r="A235" s="2" t="s">
        <v>1286</v>
      </c>
      <c r="B235" s="3" t="s">
        <v>222</v>
      </c>
      <c r="C235" s="792">
        <v>6400</v>
      </c>
      <c r="D235" s="764"/>
      <c r="E235" s="798" t="s">
        <v>1057</v>
      </c>
      <c r="F235" s="794">
        <v>65000</v>
      </c>
      <c r="G235" s="308">
        <v>79665</v>
      </c>
      <c r="H235" s="309">
        <v>45235</v>
      </c>
      <c r="I235" s="309">
        <v>35579</v>
      </c>
      <c r="J235" s="310">
        <v>34261</v>
      </c>
      <c r="K235" s="310">
        <v>42088</v>
      </c>
      <c r="L235" s="636">
        <v>38482</v>
      </c>
      <c r="M235" s="641">
        <v>33991</v>
      </c>
      <c r="N235" s="780">
        <v>16528</v>
      </c>
      <c r="O235" s="307" t="s">
        <v>1366</v>
      </c>
      <c r="P235" s="294">
        <f t="shared" si="207"/>
        <v>30.914305212384516</v>
      </c>
      <c r="Q235" s="294">
        <f t="shared" si="208"/>
        <v>38.286430357830589</v>
      </c>
      <c r="R235" s="294">
        <f t="shared" si="209"/>
        <v>21.189026315789476</v>
      </c>
      <c r="S235" s="294">
        <f t="shared" si="210"/>
        <v>16.179082105263159</v>
      </c>
      <c r="T235" s="294">
        <f t="shared" si="211"/>
        <v>13.163436842105265</v>
      </c>
      <c r="U235" s="294">
        <f t="shared" si="212"/>
        <v>12.936522105263158</v>
      </c>
      <c r="V235" s="294">
        <f t="shared" si="213"/>
        <v>14.704174736842106</v>
      </c>
      <c r="W235" s="294">
        <f t="shared" si="214"/>
        <v>10.447760000000002</v>
      </c>
      <c r="X235" s="766">
        <f t="shared" si="170"/>
        <v>3.3925894736842106</v>
      </c>
      <c r="Y235" s="766"/>
      <c r="Z235" s="563">
        <f t="shared" si="215"/>
        <v>73450</v>
      </c>
      <c r="AA235" s="563">
        <f t="shared" si="216"/>
        <v>90021.45</v>
      </c>
      <c r="AB235" s="563">
        <f t="shared" si="217"/>
        <v>56091.4</v>
      </c>
      <c r="AC235" s="563">
        <f t="shared" si="218"/>
        <v>45185.33</v>
      </c>
      <c r="AD235" s="563">
        <f t="shared" si="219"/>
        <v>48308.009999999995</v>
      </c>
      <c r="AE235" s="563">
        <f t="shared" si="220"/>
        <v>63552.88</v>
      </c>
      <c r="AF235" s="563">
        <f t="shared" si="221"/>
        <v>58492.639999999999</v>
      </c>
      <c r="AG235" s="777">
        <f t="shared" si="162"/>
        <v>0</v>
      </c>
      <c r="AH235" s="777">
        <f t="shared" si="163"/>
        <v>26775.360000000001</v>
      </c>
      <c r="AI235" s="429"/>
      <c r="AJ235" s="774"/>
      <c r="AK235" s="772">
        <f t="shared" si="164"/>
        <v>103350</v>
      </c>
      <c r="AL235" s="772">
        <f t="shared" si="165"/>
        <v>26279.52</v>
      </c>
      <c r="AM235" s="775">
        <f t="shared" si="166"/>
        <v>77070.48</v>
      </c>
    </row>
    <row r="236" spans="1:40">
      <c r="A236" s="2" t="s">
        <v>106</v>
      </c>
      <c r="B236" s="3" t="s">
        <v>125</v>
      </c>
      <c r="C236" s="792">
        <v>6440</v>
      </c>
      <c r="D236" s="764"/>
      <c r="E236" s="798" t="s">
        <v>1057</v>
      </c>
      <c r="F236" s="794">
        <v>4062</v>
      </c>
      <c r="G236" s="308">
        <v>2928</v>
      </c>
      <c r="H236" s="309">
        <v>2665</v>
      </c>
      <c r="I236" s="309">
        <v>2575</v>
      </c>
      <c r="J236" s="310">
        <v>3452</v>
      </c>
      <c r="K236" s="310">
        <v>3492</v>
      </c>
      <c r="L236" s="636">
        <v>3871</v>
      </c>
      <c r="M236" s="642">
        <v>2613</v>
      </c>
      <c r="N236" s="780">
        <v>0</v>
      </c>
      <c r="O236" s="307" t="s">
        <v>1366</v>
      </c>
      <c r="P236" s="294">
        <f t="shared" si="207"/>
        <v>1.9319062734262444</v>
      </c>
      <c r="Q236" s="294">
        <f t="shared" si="208"/>
        <v>1.4071759001785973</v>
      </c>
      <c r="R236" s="294">
        <f t="shared" si="209"/>
        <v>1.248342105263158</v>
      </c>
      <c r="S236" s="294">
        <f t="shared" si="210"/>
        <v>1.1709473684210525</v>
      </c>
      <c r="T236" s="294">
        <f t="shared" si="211"/>
        <v>1.3262947368421054</v>
      </c>
      <c r="U236" s="294">
        <f t="shared" si="212"/>
        <v>1.0733305263157897</v>
      </c>
      <c r="V236" s="294">
        <f t="shared" si="213"/>
        <v>1.4791294736842107</v>
      </c>
      <c r="W236" s="294">
        <f t="shared" si="214"/>
        <v>0.80315368421052635</v>
      </c>
      <c r="X236" s="766">
        <f t="shared" si="170"/>
        <v>0</v>
      </c>
      <c r="Y236" s="766"/>
      <c r="Z236" s="563">
        <f t="shared" si="215"/>
        <v>4590.0599999999995</v>
      </c>
      <c r="AA236" s="563">
        <f t="shared" si="216"/>
        <v>3308.64</v>
      </c>
      <c r="AB236" s="563">
        <f t="shared" si="217"/>
        <v>3304.6</v>
      </c>
      <c r="AC236" s="563">
        <f t="shared" si="218"/>
        <v>3270.25</v>
      </c>
      <c r="AD236" s="563">
        <f t="shared" si="219"/>
        <v>4867.32</v>
      </c>
      <c r="AE236" s="563">
        <f t="shared" si="220"/>
        <v>5272.92</v>
      </c>
      <c r="AF236" s="563">
        <f t="shared" si="221"/>
        <v>5883.92</v>
      </c>
      <c r="AG236" s="777">
        <f t="shared" si="162"/>
        <v>0</v>
      </c>
      <c r="AH236" s="777">
        <f t="shared" si="163"/>
        <v>0</v>
      </c>
      <c r="AI236" s="429"/>
      <c r="AJ236" s="774"/>
      <c r="AK236" s="772">
        <f t="shared" si="164"/>
        <v>6458.58</v>
      </c>
      <c r="AL236" s="772">
        <f t="shared" si="165"/>
        <v>0</v>
      </c>
      <c r="AM236" s="775">
        <f t="shared" si="166"/>
        <v>6458.58</v>
      </c>
    </row>
    <row r="237" spans="1:40" s="752" customFormat="1">
      <c r="A237" s="739" t="s">
        <v>1298</v>
      </c>
      <c r="B237" s="740" t="s">
        <v>2104</v>
      </c>
      <c r="C237" s="792">
        <v>6400</v>
      </c>
      <c r="D237" s="764"/>
      <c r="E237" s="798" t="s">
        <v>1057</v>
      </c>
      <c r="F237" s="794">
        <v>66129</v>
      </c>
      <c r="G237" s="768">
        <v>55952</v>
      </c>
      <c r="H237" s="769">
        <v>53138</v>
      </c>
      <c r="I237" s="769">
        <v>58297</v>
      </c>
      <c r="J237" s="770">
        <v>54122</v>
      </c>
      <c r="K237" s="770">
        <v>54648</v>
      </c>
      <c r="L237" s="779">
        <v>51490</v>
      </c>
      <c r="M237" s="643">
        <v>41795</v>
      </c>
      <c r="N237" s="643">
        <v>36459</v>
      </c>
      <c r="O237" s="767" t="s">
        <v>1366</v>
      </c>
      <c r="P237" s="766">
        <f t="shared" ref="P237" si="222">F237*$P$3/1000000</f>
        <v>31.451262913688854</v>
      </c>
      <c r="Q237" s="766">
        <f t="shared" ref="Q237" si="223">G237*$Q$3/1000000</f>
        <v>26.890131819259864</v>
      </c>
      <c r="R237" s="766">
        <f t="shared" ref="R237" si="224">H237*$R$3/1000000</f>
        <v>24.890957894736843</v>
      </c>
      <c r="S237" s="766">
        <f t="shared" ref="S237" si="225">I237*$S$3/1000000</f>
        <v>26.509793684210528</v>
      </c>
      <c r="T237" s="766">
        <f t="shared" ref="T237" si="226">J237*$T$3/1000000</f>
        <v>20.794242105263159</v>
      </c>
      <c r="U237" s="766">
        <f t="shared" ref="U237" si="227">K237*$U$3/1000000</f>
        <v>16.797069473684214</v>
      </c>
      <c r="V237" s="766">
        <f t="shared" ref="V237" si="228">L237*$V$3/1000000</f>
        <v>19.674600000000002</v>
      </c>
      <c r="W237" s="766">
        <f t="shared" ref="W237" si="229">M237*$W$3/1000000</f>
        <v>12.846463157894737</v>
      </c>
      <c r="X237" s="766">
        <f t="shared" si="170"/>
        <v>7.483689473684211</v>
      </c>
      <c r="Y237" s="766"/>
      <c r="Z237" s="777">
        <f t="shared" ref="Z237" si="230">$Z$3*F237</f>
        <v>74725.76999999999</v>
      </c>
      <c r="AA237" s="777">
        <f t="shared" ref="AA237" si="231">$AA$3*G237</f>
        <v>63225.759999999995</v>
      </c>
      <c r="AB237" s="777">
        <f t="shared" ref="AB237" si="232">$AB$3*H237</f>
        <v>65891.12</v>
      </c>
      <c r="AC237" s="777">
        <f t="shared" ref="AC237" si="233">$AC$3*I237</f>
        <v>74037.19</v>
      </c>
      <c r="AD237" s="777">
        <f t="shared" ref="AD237" si="234">$AD$3*J237</f>
        <v>76312.01999999999</v>
      </c>
      <c r="AE237" s="777">
        <f t="shared" ref="AE237" si="235">$AE$3*K237</f>
        <v>82518.48</v>
      </c>
      <c r="AF237" s="777">
        <f t="shared" ref="AF237" si="236">$AF$3*L237</f>
        <v>78264.800000000003</v>
      </c>
      <c r="AG237" s="777">
        <f t="shared" si="162"/>
        <v>0</v>
      </c>
      <c r="AH237" s="777">
        <f t="shared" si="163"/>
        <v>59063.58</v>
      </c>
      <c r="AI237" s="774"/>
      <c r="AJ237" s="774"/>
      <c r="AK237" s="772">
        <f t="shared" si="164"/>
        <v>105145.11</v>
      </c>
      <c r="AL237" s="772">
        <f t="shared" si="165"/>
        <v>57969.810000000005</v>
      </c>
      <c r="AM237" s="775">
        <f t="shared" si="166"/>
        <v>47175.299999999996</v>
      </c>
    </row>
    <row r="238" spans="1:40" s="298" customFormat="1" ht="15" thickBot="1">
      <c r="A238" s="299" t="s">
        <v>1368</v>
      </c>
      <c r="B238" s="299"/>
      <c r="C238" s="299"/>
      <c r="D238" s="802"/>
      <c r="E238" s="403" t="s">
        <v>1057</v>
      </c>
      <c r="F238" s="312">
        <f t="shared" ref="F238:O238" si="237">SUM(F204:F237)</f>
        <v>1321003</v>
      </c>
      <c r="G238" s="312">
        <f t="shared" si="237"/>
        <v>1308939</v>
      </c>
      <c r="H238" s="312">
        <f t="shared" si="237"/>
        <v>1234794</v>
      </c>
      <c r="I238" s="312">
        <f t="shared" si="237"/>
        <v>1252368</v>
      </c>
      <c r="J238" s="312">
        <f t="shared" si="237"/>
        <v>1058033.5</v>
      </c>
      <c r="K238" s="312">
        <f t="shared" si="237"/>
        <v>913693</v>
      </c>
      <c r="L238" s="312">
        <f t="shared" si="237"/>
        <v>588841</v>
      </c>
      <c r="M238" s="312">
        <f t="shared" si="237"/>
        <v>211403</v>
      </c>
      <c r="N238" s="312">
        <f t="shared" si="237"/>
        <v>93418</v>
      </c>
      <c r="O238" s="955">
        <f t="shared" si="237"/>
        <v>0</v>
      </c>
      <c r="P238" s="766">
        <f t="shared" ref="P238" si="238">F238*$P$3/1000000</f>
        <v>628.2752296688551</v>
      </c>
      <c r="Q238" s="766">
        <f t="shared" ref="Q238" si="239">G238*$Q$3/1000000</f>
        <v>629.06674030186923</v>
      </c>
      <c r="R238" s="766">
        <f t="shared" ref="R238" si="240">H238*$R$3/1000000</f>
        <v>578.40350526315797</v>
      </c>
      <c r="S238" s="766">
        <f t="shared" ref="S238" si="241">I238*$S$3/1000000</f>
        <v>569.4978694736842</v>
      </c>
      <c r="T238" s="766">
        <f t="shared" ref="T238" si="242">J238*$T$3/1000000</f>
        <v>406.50760789473685</v>
      </c>
      <c r="U238" s="766">
        <f t="shared" ref="U238" si="243">K238*$U$3/1000000</f>
        <v>280.84037473684214</v>
      </c>
      <c r="V238" s="766">
        <f t="shared" ref="V238" si="244">L238*$V$3/1000000</f>
        <v>224.99924526315792</v>
      </c>
      <c r="W238" s="766">
        <f t="shared" ref="W238" si="245">M238*$W$3/1000000</f>
        <v>64.978606315789477</v>
      </c>
      <c r="X238" s="766">
        <f>N238*X$3/1000000</f>
        <v>19.175273684210527</v>
      </c>
      <c r="Y238" s="766"/>
      <c r="Z238" s="312">
        <f t="shared" ref="Z238:AH238" si="246">SUM(Z204:Z228)</f>
        <v>1127176.1299999999</v>
      </c>
      <c r="AA238" s="312">
        <f t="shared" si="246"/>
        <v>1122426.74</v>
      </c>
      <c r="AB238" s="312">
        <f t="shared" si="246"/>
        <v>1207566.56</v>
      </c>
      <c r="AC238" s="312">
        <f t="shared" si="246"/>
        <v>1294310.3399999999</v>
      </c>
      <c r="AD238" s="312">
        <f t="shared" si="246"/>
        <v>1118543.8350000002</v>
      </c>
      <c r="AE238" s="312">
        <f t="shared" si="246"/>
        <v>973364.12</v>
      </c>
      <c r="AF238" s="312">
        <f t="shared" si="246"/>
        <v>481706.23999999999</v>
      </c>
      <c r="AG238" s="312">
        <f t="shared" si="246"/>
        <v>0</v>
      </c>
      <c r="AH238" s="312">
        <f t="shared" si="246"/>
        <v>0</v>
      </c>
      <c r="AI238"/>
      <c r="AJ238" s="738"/>
      <c r="AK238" s="1201">
        <f>SUM(AK204:AK237)</f>
        <v>2100394.77</v>
      </c>
      <c r="AL238" s="1201">
        <f t="shared" ref="AL238:AM238" si="247">SUM(AL204:AL237)</f>
        <v>148534.62</v>
      </c>
      <c r="AM238" s="1201">
        <f t="shared" si="247"/>
        <v>1951860.15</v>
      </c>
      <c r="AN238"/>
    </row>
    <row r="239" spans="1:40" s="815" customFormat="1" ht="15.6" thickTop="1" thickBot="1">
      <c r="A239" s="812"/>
      <c r="B239" s="812"/>
      <c r="C239" s="812"/>
      <c r="D239" s="812"/>
      <c r="E239" s="384"/>
      <c r="F239" s="813"/>
      <c r="G239" s="813"/>
      <c r="H239" s="813"/>
      <c r="I239" s="813"/>
      <c r="J239" s="813"/>
      <c r="K239" s="813"/>
      <c r="L239" s="813"/>
      <c r="M239" s="813"/>
      <c r="N239" s="813"/>
      <c r="O239" s="814"/>
      <c r="Z239" s="813"/>
      <c r="AA239" s="813"/>
      <c r="AB239" s="813"/>
      <c r="AC239" s="813"/>
      <c r="AD239" s="813"/>
      <c r="AE239" s="813"/>
      <c r="AF239" s="813"/>
      <c r="AG239" s="813"/>
      <c r="AH239" s="813"/>
      <c r="AI239"/>
      <c r="AJ239" s="738"/>
      <c r="AN239"/>
    </row>
    <row r="240" spans="1:40" ht="14.4">
      <c r="F240" s="311">
        <v>2007</v>
      </c>
      <c r="G240" s="311">
        <v>2008</v>
      </c>
      <c r="H240" s="311">
        <v>2009</v>
      </c>
      <c r="I240" s="311">
        <v>2010</v>
      </c>
      <c r="J240" s="311">
        <v>2011</v>
      </c>
      <c r="K240" s="311">
        <v>2012</v>
      </c>
      <c r="L240" s="311">
        <v>2013</v>
      </c>
      <c r="M240" s="771">
        <v>2014</v>
      </c>
      <c r="N240" s="771">
        <v>2015</v>
      </c>
      <c r="P240" s="78">
        <v>2007</v>
      </c>
      <c r="Q240" s="78">
        <v>2008</v>
      </c>
      <c r="R240" s="78">
        <v>2009</v>
      </c>
      <c r="S240" s="78">
        <v>2010</v>
      </c>
      <c r="T240" s="78">
        <v>2011</v>
      </c>
      <c r="U240" s="78">
        <v>2012</v>
      </c>
      <c r="V240" s="78">
        <v>2013</v>
      </c>
      <c r="W240" s="78">
        <v>2014</v>
      </c>
      <c r="X240" s="752">
        <v>2015</v>
      </c>
      <c r="Z240" s="771">
        <v>2007</v>
      </c>
      <c r="AA240" s="771">
        <v>2008</v>
      </c>
      <c r="AB240" s="771">
        <v>2009</v>
      </c>
      <c r="AC240" s="771">
        <v>2010</v>
      </c>
      <c r="AD240" s="771">
        <v>2011</v>
      </c>
      <c r="AE240" s="771">
        <v>2012</v>
      </c>
      <c r="AF240" s="771">
        <v>2013</v>
      </c>
      <c r="AG240" s="771">
        <v>2014</v>
      </c>
      <c r="AH240" s="771">
        <v>2015</v>
      </c>
      <c r="AI240"/>
      <c r="AJ240" s="1233" t="s">
        <v>2253</v>
      </c>
      <c r="AK240" s="1228"/>
      <c r="AL240" s="1206"/>
      <c r="AM240" s="1207"/>
      <c r="AN240"/>
    </row>
    <row r="241" spans="1:40" s="297" customFormat="1" ht="15" thickBot="1">
      <c r="A241" s="295" t="s">
        <v>2156</v>
      </c>
      <c r="B241" s="295"/>
      <c r="C241" s="296"/>
      <c r="D241" s="296"/>
      <c r="E241" s="315" t="s">
        <v>673</v>
      </c>
      <c r="F241" s="313">
        <f t="shared" ref="F241:N241" si="248">SUM(F201+F238)/1000</f>
        <v>12888.724</v>
      </c>
      <c r="G241" s="313">
        <f t="shared" si="248"/>
        <v>12480.768</v>
      </c>
      <c r="H241" s="313">
        <f t="shared" si="248"/>
        <v>12001.615</v>
      </c>
      <c r="I241" s="313">
        <f t="shared" si="248"/>
        <v>11754.27</v>
      </c>
      <c r="J241" s="313">
        <f t="shared" si="248"/>
        <v>11316.661059999999</v>
      </c>
      <c r="K241" s="313">
        <f t="shared" si="248"/>
        <v>11051.852999999999</v>
      </c>
      <c r="L241" s="313">
        <f t="shared" si="248"/>
        <v>10732.082</v>
      </c>
      <c r="M241" s="313">
        <f t="shared" si="248"/>
        <v>10569.71</v>
      </c>
      <c r="N241" s="313">
        <f t="shared" si="248"/>
        <v>9752.2189999999991</v>
      </c>
      <c r="O241"/>
      <c r="P241" s="300">
        <f t="shared" ref="P241:W241" si="249">P201+P238</f>
        <v>6129.9376543720828</v>
      </c>
      <c r="Q241" s="300">
        <f t="shared" si="249"/>
        <v>5998.1680141121014</v>
      </c>
      <c r="R241" s="300">
        <f t="shared" si="249"/>
        <v>5621.809131578947</v>
      </c>
      <c r="S241" s="300">
        <f t="shared" si="249"/>
        <v>5345.0996210526318</v>
      </c>
      <c r="T241" s="300">
        <f t="shared" si="249"/>
        <v>4347.9803019999999</v>
      </c>
      <c r="U241" s="300">
        <f t="shared" si="249"/>
        <v>3396.9906063157896</v>
      </c>
      <c r="V241" s="300">
        <f t="shared" si="249"/>
        <v>4100.7850168421055</v>
      </c>
      <c r="W241" s="300">
        <f t="shared" si="249"/>
        <v>3248.7950736842108</v>
      </c>
      <c r="X241" s="300">
        <f>N241*X3/1000</f>
        <v>2001.7712684210526</v>
      </c>
      <c r="Y241" s="300"/>
      <c r="Z241" s="313"/>
      <c r="AA241" s="313"/>
      <c r="AB241" s="313"/>
      <c r="AC241" s="313"/>
      <c r="AD241" s="313"/>
      <c r="AE241" s="313"/>
      <c r="AF241" s="313"/>
      <c r="AG241" s="313">
        <f>Z241-Z241</f>
        <v>0</v>
      </c>
      <c r="AH241" s="313">
        <f>Z241-AA241</f>
        <v>0</v>
      </c>
      <c r="AI241"/>
      <c r="AJ241" s="1231"/>
      <c r="AK241" s="1229">
        <f>AK2</f>
        <v>2007</v>
      </c>
      <c r="AL241" s="1209">
        <f>AL2</f>
        <v>2015</v>
      </c>
      <c r="AM241" s="1210" t="s">
        <v>2251</v>
      </c>
      <c r="AN241"/>
    </row>
    <row r="242" spans="1:40" ht="29.4" thickTop="1">
      <c r="A242" s="79" t="s">
        <v>1693</v>
      </c>
      <c r="E242" s="311" t="s">
        <v>673</v>
      </c>
      <c r="G242" s="446"/>
      <c r="H242" s="446"/>
      <c r="I242" s="446"/>
      <c r="J242" s="446"/>
      <c r="K242" s="446"/>
      <c r="L242" s="446"/>
      <c r="M242" s="733">
        <f>M241/$F$241</f>
        <v>0.82007419819060434</v>
      </c>
      <c r="N242" s="733">
        <f>N241/$F$241</f>
        <v>0.75664736090244455</v>
      </c>
      <c r="W242" s="78">
        <f>W241/P241</f>
        <v>0.52998827343163246</v>
      </c>
      <c r="X242" s="1196">
        <f>X241/P241</f>
        <v>0.32655654613278495</v>
      </c>
      <c r="Z242" s="446"/>
      <c r="AA242" s="446"/>
      <c r="AB242" s="446"/>
      <c r="AC242" s="446"/>
      <c r="AD242" s="446"/>
      <c r="AE242" s="446"/>
      <c r="AF242" s="446"/>
      <c r="AI242"/>
      <c r="AJ242" s="1234" t="s">
        <v>2249</v>
      </c>
      <c r="AK242" s="1235">
        <f>AK201+AK238</f>
        <v>20493071.159999996</v>
      </c>
      <c r="AL242" s="1236">
        <f>AL201+AL238</f>
        <v>15502824.359999996</v>
      </c>
      <c r="AM242" s="1237">
        <f>AK242-AL242</f>
        <v>4990246.8000000007</v>
      </c>
    </row>
    <row r="243" spans="1:40">
      <c r="G243" s="446"/>
      <c r="H243" s="446"/>
      <c r="I243" s="446"/>
      <c r="J243" s="446"/>
      <c r="K243" s="446"/>
      <c r="L243" s="446"/>
      <c r="M243" s="446"/>
      <c r="N243" s="446"/>
      <c r="AA243" s="446"/>
      <c r="AB243" s="446"/>
      <c r="AC243" s="446"/>
      <c r="AD243" s="446"/>
      <c r="AE243" s="446"/>
      <c r="AF243" s="446"/>
      <c r="AJ243" s="1238" t="s">
        <v>2250</v>
      </c>
      <c r="AK243" s="1239">
        <v>0</v>
      </c>
      <c r="AL243" s="1240">
        <f>-'Solceller 060916'!F48*'Priser 201016'!L6</f>
        <v>-320421.19319999992</v>
      </c>
      <c r="AM243" s="1241">
        <f>AK243-AL243</f>
        <v>320421.19319999992</v>
      </c>
    </row>
    <row r="244" spans="1:40" ht="13.8" thickBot="1">
      <c r="X244" s="1224"/>
      <c r="AJ244" s="1232" t="s">
        <v>2252</v>
      </c>
      <c r="AK244" s="1230">
        <f>AK242+AK243</f>
        <v>20493071.159999996</v>
      </c>
      <c r="AL244" s="1226">
        <f>AL242+AL243</f>
        <v>15182403.166799996</v>
      </c>
      <c r="AM244" s="1227">
        <f>AM242+AM243</f>
        <v>5310667.9932000004</v>
      </c>
    </row>
    <row r="245" spans="1:40">
      <c r="AM245" s="775"/>
    </row>
    <row r="246" spans="1:40" ht="13.8" thickBot="1"/>
    <row r="247" spans="1:40">
      <c r="AK247" s="1205" t="s">
        <v>2247</v>
      </c>
      <c r="AL247" s="1206"/>
      <c r="AM247" s="1207"/>
    </row>
    <row r="248" spans="1:40">
      <c r="AK248" s="1208">
        <v>2007</v>
      </c>
      <c r="AL248" s="1209">
        <v>2014</v>
      </c>
      <c r="AM248" s="1210" t="s">
        <v>2244</v>
      </c>
    </row>
    <row r="249" spans="1:40" ht="13.8" thickBot="1">
      <c r="AK249" s="1211">
        <f>F241*1000*'Priser 201016'!K5</f>
        <v>20879732.880000003</v>
      </c>
      <c r="AL249" s="1212">
        <f>M241*1000*'Priser 201016'!K5</f>
        <v>17122930.200000003</v>
      </c>
      <c r="AM249" s="1213">
        <f>AK249-AL249</f>
        <v>3756802.6799999997</v>
      </c>
    </row>
  </sheetData>
  <mergeCells count="3">
    <mergeCell ref="Z1:AE1"/>
    <mergeCell ref="F1:N1"/>
    <mergeCell ref="O1:X1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9"/>
  <sheetViews>
    <sheetView topLeftCell="A28" zoomScaleNormal="100" workbookViewId="0">
      <selection activeCell="E51" sqref="E51"/>
    </sheetView>
  </sheetViews>
  <sheetFormatPr defaultRowHeight="14.4"/>
  <cols>
    <col min="1" max="1" width="26.109375" style="738" customWidth="1"/>
    <col min="2" max="2" width="10.33203125" style="738" bestFit="1" customWidth="1"/>
    <col min="3" max="3" width="14.5546875" style="738" bestFit="1" customWidth="1"/>
    <col min="4" max="4" width="11.44140625" style="738" bestFit="1" customWidth="1"/>
    <col min="5" max="5" width="10.44140625" style="738" bestFit="1" customWidth="1"/>
    <col min="6" max="6" width="12.109375" style="738" customWidth="1"/>
    <col min="7" max="16384" width="8.88671875" style="738"/>
  </cols>
  <sheetData>
    <row r="1" spans="1:7" ht="21">
      <c r="A1" s="1085" t="s">
        <v>2157</v>
      </c>
    </row>
    <row r="2" spans="1:7" ht="15" thickBot="1">
      <c r="E2" s="166"/>
      <c r="F2" s="166"/>
    </row>
    <row r="3" spans="1:7" ht="29.4" thickBot="1">
      <c r="A3" s="1086" t="s">
        <v>2158</v>
      </c>
      <c r="B3" s="1087" t="s">
        <v>2159</v>
      </c>
      <c r="C3" s="1088" t="s">
        <v>2160</v>
      </c>
      <c r="D3" s="1088" t="s">
        <v>2161</v>
      </c>
      <c r="E3" s="1150" t="s">
        <v>2162</v>
      </c>
      <c r="F3" s="1151" t="s">
        <v>2208</v>
      </c>
    </row>
    <row r="4" spans="1:7">
      <c r="A4" s="1089" t="s">
        <v>561</v>
      </c>
      <c r="B4" s="1090" t="s">
        <v>2163</v>
      </c>
      <c r="C4" s="1091">
        <v>5161306</v>
      </c>
      <c r="D4" s="1092">
        <v>648</v>
      </c>
      <c r="E4" s="1093">
        <v>41472</v>
      </c>
      <c r="F4" s="1094">
        <v>15340.2</v>
      </c>
    </row>
    <row r="5" spans="1:7">
      <c r="A5" s="1095" t="s">
        <v>2164</v>
      </c>
      <c r="B5" s="1096" t="s">
        <v>2163</v>
      </c>
      <c r="C5" s="1092">
        <v>5157289</v>
      </c>
      <c r="D5" s="1092">
        <v>44912</v>
      </c>
      <c r="E5" s="1093">
        <v>26054</v>
      </c>
      <c r="F5" s="1152">
        <v>0</v>
      </c>
    </row>
    <row r="6" spans="1:7">
      <c r="A6" s="1097" t="s">
        <v>2165</v>
      </c>
      <c r="B6" s="1096" t="s">
        <v>2163</v>
      </c>
      <c r="C6" s="1092">
        <v>5157287</v>
      </c>
      <c r="D6" s="1098" t="s">
        <v>2166</v>
      </c>
      <c r="E6" s="1093">
        <v>34218</v>
      </c>
      <c r="F6" s="1099">
        <v>4241.87</v>
      </c>
    </row>
    <row r="7" spans="1:7">
      <c r="A7" s="1095" t="s">
        <v>2167</v>
      </c>
      <c r="B7" s="1096" t="s">
        <v>2163</v>
      </c>
      <c r="C7" s="1092">
        <v>375780</v>
      </c>
      <c r="D7" s="1092">
        <v>18595</v>
      </c>
      <c r="E7" s="1093">
        <v>37183</v>
      </c>
      <c r="F7" s="1152">
        <v>0</v>
      </c>
    </row>
    <row r="8" spans="1:7">
      <c r="A8" s="1095" t="s">
        <v>114</v>
      </c>
      <c r="B8" s="1096" t="s">
        <v>2163</v>
      </c>
      <c r="C8" s="1092">
        <v>5126381</v>
      </c>
      <c r="D8" s="1092">
        <v>40679</v>
      </c>
      <c r="E8" s="1093">
        <v>5528</v>
      </c>
      <c r="F8" s="1099">
        <v>2313</v>
      </c>
    </row>
    <row r="9" spans="1:7">
      <c r="A9" s="1095" t="s">
        <v>686</v>
      </c>
      <c r="B9" s="1096" t="s">
        <v>2163</v>
      </c>
      <c r="C9" s="1092">
        <v>5125590</v>
      </c>
      <c r="D9" s="1092">
        <v>68915</v>
      </c>
      <c r="E9" s="1093">
        <v>6110</v>
      </c>
      <c r="F9" s="1099">
        <v>1</v>
      </c>
    </row>
    <row r="10" spans="1:7">
      <c r="A10" s="1095" t="s">
        <v>556</v>
      </c>
      <c r="B10" s="1096" t="s">
        <v>2163</v>
      </c>
      <c r="C10" s="1092">
        <v>5198707</v>
      </c>
      <c r="D10" s="1092">
        <v>38048</v>
      </c>
      <c r="E10" s="1153">
        <v>5637</v>
      </c>
      <c r="F10" s="1099">
        <v>1972.5</v>
      </c>
    </row>
    <row r="11" spans="1:7">
      <c r="A11" s="1095" t="s">
        <v>251</v>
      </c>
      <c r="B11" s="1096" t="s">
        <v>2163</v>
      </c>
      <c r="C11" s="1092">
        <v>5169781</v>
      </c>
      <c r="D11" s="1092">
        <v>21817</v>
      </c>
      <c r="E11" s="1093">
        <v>6193</v>
      </c>
      <c r="F11" s="1099">
        <v>2378.8000000000002</v>
      </c>
    </row>
    <row r="12" spans="1:7">
      <c r="A12" s="1095" t="s">
        <v>96</v>
      </c>
      <c r="B12" s="1096" t="s">
        <v>2163</v>
      </c>
      <c r="C12" s="1092">
        <v>5261839</v>
      </c>
      <c r="D12" s="1092">
        <v>30529</v>
      </c>
      <c r="E12" s="1093">
        <v>6141</v>
      </c>
      <c r="F12" s="1099">
        <v>1121.644</v>
      </c>
    </row>
    <row r="13" spans="1:7">
      <c r="A13" s="1100" t="s">
        <v>259</v>
      </c>
      <c r="B13" s="1096" t="s">
        <v>2163</v>
      </c>
      <c r="C13" s="1092">
        <v>5115014</v>
      </c>
      <c r="D13" s="1092">
        <v>28257</v>
      </c>
      <c r="E13" s="1093">
        <v>5739</v>
      </c>
      <c r="F13" s="1099">
        <v>0</v>
      </c>
    </row>
    <row r="14" spans="1:7">
      <c r="A14" s="1095" t="s">
        <v>2168</v>
      </c>
      <c r="B14" s="1096" t="s">
        <v>2163</v>
      </c>
      <c r="C14" s="1092">
        <v>5170090</v>
      </c>
      <c r="D14" s="1092">
        <v>39057</v>
      </c>
      <c r="E14" s="1093">
        <v>3307</v>
      </c>
      <c r="F14" s="1099">
        <v>1440.27</v>
      </c>
    </row>
    <row r="15" spans="1:7">
      <c r="A15" s="1101" t="s">
        <v>2169</v>
      </c>
      <c r="B15" s="1096" t="s">
        <v>2163</v>
      </c>
      <c r="C15" s="1092">
        <v>5079862</v>
      </c>
      <c r="D15" s="1092">
        <v>14700</v>
      </c>
      <c r="E15" s="1093">
        <v>102963</v>
      </c>
      <c r="F15" s="1099">
        <v>45169</v>
      </c>
    </row>
    <row r="16" spans="1:7">
      <c r="A16" s="1100" t="s">
        <v>2170</v>
      </c>
      <c r="B16" s="1117" t="s">
        <v>2163</v>
      </c>
      <c r="C16" s="1118">
        <v>5170152</v>
      </c>
      <c r="D16" s="1118">
        <v>23421</v>
      </c>
      <c r="E16" s="1104">
        <v>7547</v>
      </c>
      <c r="F16" s="1119">
        <v>0</v>
      </c>
      <c r="G16" s="6"/>
    </row>
    <row r="17" spans="1:7" ht="28.8">
      <c r="A17" s="1120" t="s">
        <v>138</v>
      </c>
      <c r="B17" s="1117" t="s">
        <v>2163</v>
      </c>
      <c r="C17" s="1121" t="s">
        <v>2171</v>
      </c>
      <c r="D17" s="1121" t="s">
        <v>2172</v>
      </c>
      <c r="E17" s="1104">
        <v>69630</v>
      </c>
      <c r="F17" s="1119">
        <v>16995.28</v>
      </c>
      <c r="G17" s="6"/>
    </row>
    <row r="18" spans="1:7">
      <c r="A18" s="1100" t="s">
        <v>2173</v>
      </c>
      <c r="B18" s="1117" t="s">
        <v>2163</v>
      </c>
      <c r="C18" s="1118">
        <v>310461</v>
      </c>
      <c r="D18" s="1118">
        <v>21661</v>
      </c>
      <c r="E18" s="1104">
        <v>152459</v>
      </c>
      <c r="F18" s="1119">
        <v>58689.42</v>
      </c>
      <c r="G18" s="6"/>
    </row>
    <row r="19" spans="1:7">
      <c r="A19" s="1100" t="s">
        <v>2174</v>
      </c>
      <c r="B19" s="1117" t="s">
        <v>2163</v>
      </c>
      <c r="C19" s="1121">
        <v>5079997</v>
      </c>
      <c r="D19" s="1118">
        <v>24714</v>
      </c>
      <c r="E19" s="1104">
        <v>28808</v>
      </c>
      <c r="F19" s="1119">
        <v>6719.49</v>
      </c>
      <c r="G19" s="6"/>
    </row>
    <row r="20" spans="1:7">
      <c r="A20" s="1100" t="s">
        <v>2175</v>
      </c>
      <c r="B20" s="1117" t="s">
        <v>2163</v>
      </c>
      <c r="C20" s="1118"/>
      <c r="D20" s="1118"/>
      <c r="E20" s="1104">
        <v>33329</v>
      </c>
      <c r="F20" s="1119">
        <v>0</v>
      </c>
      <c r="G20" s="6"/>
    </row>
    <row r="21" spans="1:7">
      <c r="A21" s="1100" t="s">
        <v>2176</v>
      </c>
      <c r="B21" s="1117" t="s">
        <v>2163</v>
      </c>
      <c r="C21" s="1118" t="s">
        <v>2177</v>
      </c>
      <c r="D21" s="1118" t="s">
        <v>2177</v>
      </c>
      <c r="E21" s="1104">
        <v>8924</v>
      </c>
      <c r="F21" s="1119">
        <v>6358</v>
      </c>
      <c r="G21" s="6"/>
    </row>
    <row r="22" spans="1:7" ht="28.8">
      <c r="A22" s="1122" t="s">
        <v>92</v>
      </c>
      <c r="B22" s="1117" t="s">
        <v>2163</v>
      </c>
      <c r="C22" s="1121" t="s">
        <v>2178</v>
      </c>
      <c r="D22" s="1123" t="s">
        <v>2179</v>
      </c>
      <c r="E22" s="1104">
        <v>48750</v>
      </c>
      <c r="F22" s="1119">
        <v>0</v>
      </c>
      <c r="G22" s="6"/>
    </row>
    <row r="23" spans="1:7">
      <c r="A23" s="1124" t="s">
        <v>136</v>
      </c>
      <c r="B23" s="1117" t="s">
        <v>2163</v>
      </c>
      <c r="C23" s="1118">
        <v>456294</v>
      </c>
      <c r="D23" s="1118">
        <v>90830</v>
      </c>
      <c r="E23" s="1104">
        <v>87053</v>
      </c>
      <c r="F23" s="1119">
        <v>8617.1</v>
      </c>
      <c r="G23" s="6"/>
    </row>
    <row r="24" spans="1:7">
      <c r="A24" s="1124" t="s">
        <v>2130</v>
      </c>
      <c r="B24" s="1117" t="s">
        <v>2163</v>
      </c>
      <c r="C24" s="1118">
        <v>5266989</v>
      </c>
      <c r="D24" s="1118">
        <v>16495</v>
      </c>
      <c r="E24" s="1104">
        <v>70981</v>
      </c>
      <c r="F24" s="1119">
        <v>35893.199999999997</v>
      </c>
      <c r="G24" s="6"/>
    </row>
    <row r="25" spans="1:7">
      <c r="A25" s="1105" t="s">
        <v>110</v>
      </c>
      <c r="B25" s="1117" t="s">
        <v>2163</v>
      </c>
      <c r="C25" s="1118"/>
      <c r="D25" s="1118"/>
      <c r="E25" s="1104">
        <v>3953</v>
      </c>
      <c r="F25" s="1119">
        <v>1192.31</v>
      </c>
      <c r="G25" s="6"/>
    </row>
    <row r="26" spans="1:7">
      <c r="A26" s="1105" t="s">
        <v>2180</v>
      </c>
      <c r="B26" s="1117" t="s">
        <v>2163</v>
      </c>
      <c r="C26" s="1118">
        <v>5170152</v>
      </c>
      <c r="D26" s="1118">
        <v>23421</v>
      </c>
      <c r="E26" s="1104">
        <v>98759</v>
      </c>
      <c r="F26" s="1119">
        <v>4755.43</v>
      </c>
      <c r="G26" s="6"/>
    </row>
    <row r="27" spans="1:7">
      <c r="A27" s="1105" t="s">
        <v>2181</v>
      </c>
      <c r="B27" s="1117" t="s">
        <v>2163</v>
      </c>
      <c r="C27" s="1118">
        <v>5079862</v>
      </c>
      <c r="D27" s="1118">
        <v>14700</v>
      </c>
      <c r="E27" s="1104">
        <v>81073</v>
      </c>
      <c r="F27" s="1119">
        <v>16975.900000000001</v>
      </c>
      <c r="G27" s="6"/>
    </row>
    <row r="28" spans="1:7">
      <c r="A28" s="1105" t="s">
        <v>267</v>
      </c>
      <c r="B28" s="1117" t="s">
        <v>2163</v>
      </c>
      <c r="C28" s="1118"/>
      <c r="D28" s="1118"/>
      <c r="E28" s="1104">
        <v>4464</v>
      </c>
      <c r="F28" s="1119">
        <v>3494.69</v>
      </c>
      <c r="G28" s="6"/>
    </row>
    <row r="29" spans="1:7">
      <c r="A29" s="1105" t="s">
        <v>2182</v>
      </c>
      <c r="B29" s="1117" t="s">
        <v>2163</v>
      </c>
      <c r="C29" s="1118">
        <v>5232474</v>
      </c>
      <c r="D29" s="1118">
        <v>75657</v>
      </c>
      <c r="E29" s="1104">
        <v>81833</v>
      </c>
      <c r="F29" s="1119">
        <v>31578</v>
      </c>
      <c r="G29" s="6"/>
    </row>
    <row r="30" spans="1:7">
      <c r="A30" s="1105" t="s">
        <v>269</v>
      </c>
      <c r="B30" s="1117" t="s">
        <v>2163</v>
      </c>
      <c r="C30" s="1121">
        <v>5112094</v>
      </c>
      <c r="D30" s="1118">
        <v>2349</v>
      </c>
      <c r="E30" s="1104">
        <v>8613</v>
      </c>
      <c r="F30" s="1119">
        <v>5743.1719999999996</v>
      </c>
      <c r="G30" s="6"/>
    </row>
    <row r="31" spans="1:7">
      <c r="A31" s="1105" t="s">
        <v>104</v>
      </c>
      <c r="B31" s="1117" t="s">
        <v>2163</v>
      </c>
      <c r="C31" s="1118">
        <v>5208198</v>
      </c>
      <c r="D31" s="1118">
        <v>92907</v>
      </c>
      <c r="E31" s="1104">
        <v>5354</v>
      </c>
      <c r="F31" s="1119">
        <v>0.316</v>
      </c>
      <c r="G31" s="6"/>
    </row>
    <row r="32" spans="1:7">
      <c r="A32" s="1105" t="s">
        <v>2183</v>
      </c>
      <c r="B32" s="1117" t="s">
        <v>2163</v>
      </c>
      <c r="C32" s="1118">
        <v>5079862</v>
      </c>
      <c r="D32" s="1118">
        <v>14700</v>
      </c>
      <c r="E32" s="1104">
        <v>34577</v>
      </c>
      <c r="F32" s="1119">
        <v>24552.68</v>
      </c>
      <c r="G32" s="6"/>
    </row>
    <row r="33" spans="1:8">
      <c r="A33" s="1124" t="s">
        <v>2184</v>
      </c>
      <c r="B33" s="1117" t="s">
        <v>2163</v>
      </c>
      <c r="C33" s="1118">
        <v>5160870</v>
      </c>
      <c r="D33" s="1118">
        <v>18553</v>
      </c>
      <c r="E33" s="1104">
        <v>89127</v>
      </c>
      <c r="F33" s="1119">
        <v>25590.2</v>
      </c>
      <c r="G33" s="6"/>
    </row>
    <row r="34" spans="1:8">
      <c r="A34" s="1105" t="s">
        <v>2185</v>
      </c>
      <c r="B34" s="1117" t="s">
        <v>2163</v>
      </c>
      <c r="C34" s="1118">
        <v>5100949</v>
      </c>
      <c r="D34" s="1118">
        <v>30859</v>
      </c>
      <c r="E34" s="1125">
        <v>28112.799999999999</v>
      </c>
      <c r="F34" s="1119">
        <v>4504.5</v>
      </c>
      <c r="G34" s="6"/>
    </row>
    <row r="35" spans="1:8">
      <c r="A35" s="1105" t="s">
        <v>273</v>
      </c>
      <c r="B35" s="1117" t="s">
        <v>2163</v>
      </c>
      <c r="C35" s="1118">
        <v>5205700</v>
      </c>
      <c r="D35" s="1118">
        <v>71250</v>
      </c>
      <c r="E35" s="1104">
        <v>2947</v>
      </c>
      <c r="F35" s="1119">
        <v>827.04</v>
      </c>
      <c r="G35" s="6"/>
    </row>
    <row r="36" spans="1:8">
      <c r="A36" s="1105" t="s">
        <v>2186</v>
      </c>
      <c r="B36" s="1117" t="s">
        <v>2163</v>
      </c>
      <c r="C36" s="1118">
        <v>5100949</v>
      </c>
      <c r="D36" s="1118">
        <v>30859</v>
      </c>
      <c r="E36" s="1104">
        <v>15431</v>
      </c>
      <c r="F36" s="1119">
        <v>0</v>
      </c>
      <c r="G36" s="6"/>
    </row>
    <row r="37" spans="1:8">
      <c r="A37" s="1105" t="s">
        <v>2187</v>
      </c>
      <c r="B37" s="1117" t="s">
        <v>2163</v>
      </c>
      <c r="C37" s="1118">
        <v>5111286</v>
      </c>
      <c r="D37" s="1121">
        <v>20827</v>
      </c>
      <c r="E37" s="1125">
        <v>59200</v>
      </c>
      <c r="F37" s="1119">
        <v>44245.3</v>
      </c>
      <c r="G37" s="6"/>
    </row>
    <row r="38" spans="1:8">
      <c r="A38" s="1103" t="s">
        <v>628</v>
      </c>
      <c r="B38" s="1096" t="s">
        <v>2163</v>
      </c>
      <c r="C38" s="1092">
        <v>5075346</v>
      </c>
      <c r="D38" s="1092">
        <v>38497</v>
      </c>
      <c r="E38" s="1093">
        <v>9318</v>
      </c>
      <c r="F38" s="1099">
        <v>3387.94</v>
      </c>
    </row>
    <row r="39" spans="1:8">
      <c r="A39" s="1105" t="s">
        <v>271</v>
      </c>
      <c r="B39" s="1096" t="s">
        <v>2163</v>
      </c>
      <c r="C39" s="1092">
        <v>5153943</v>
      </c>
      <c r="D39" s="1092">
        <v>18375</v>
      </c>
      <c r="E39" s="1093">
        <v>5177</v>
      </c>
      <c r="F39" s="1099">
        <v>543.91999999999996</v>
      </c>
    </row>
    <row r="40" spans="1:8">
      <c r="A40" s="1105" t="s">
        <v>2188</v>
      </c>
      <c r="B40" s="1096" t="s">
        <v>2163</v>
      </c>
      <c r="C40" s="1092">
        <v>5095606</v>
      </c>
      <c r="D40" s="1092">
        <v>19276</v>
      </c>
      <c r="E40" s="1093">
        <v>109829</v>
      </c>
      <c r="F40" s="1099">
        <v>42251.27</v>
      </c>
    </row>
    <row r="41" spans="1:8">
      <c r="A41" s="1105" t="s">
        <v>2189</v>
      </c>
      <c r="B41" s="1096" t="s">
        <v>2163</v>
      </c>
      <c r="C41" s="1092">
        <v>5232474</v>
      </c>
      <c r="D41" s="1092">
        <v>75637</v>
      </c>
      <c r="E41" s="1093">
        <v>107422</v>
      </c>
      <c r="F41" s="1099">
        <v>22958.19</v>
      </c>
    </row>
    <row r="42" spans="1:8">
      <c r="A42" s="1106" t="s">
        <v>2190</v>
      </c>
      <c r="B42" s="1096" t="s">
        <v>2163</v>
      </c>
      <c r="C42" s="1092">
        <v>5115256</v>
      </c>
      <c r="D42" s="1092">
        <v>25406</v>
      </c>
      <c r="E42" s="1093">
        <v>19205</v>
      </c>
      <c r="F42" s="1099">
        <v>8188.2</v>
      </c>
    </row>
    <row r="43" spans="1:8">
      <c r="A43" s="1105" t="s">
        <v>107</v>
      </c>
      <c r="B43" s="1096" t="s">
        <v>2163</v>
      </c>
      <c r="C43" s="1092">
        <v>5089393</v>
      </c>
      <c r="D43" s="1092">
        <v>13970</v>
      </c>
      <c r="E43" s="1093">
        <v>10097</v>
      </c>
      <c r="F43" s="1099">
        <v>3060.45</v>
      </c>
    </row>
    <row r="44" spans="1:8">
      <c r="A44" s="1103" t="s">
        <v>2191</v>
      </c>
      <c r="B44" s="1096" t="s">
        <v>2163</v>
      </c>
      <c r="C44" s="1092">
        <v>5157178</v>
      </c>
      <c r="D44" s="1092">
        <v>16539</v>
      </c>
      <c r="E44" s="1093">
        <v>52788</v>
      </c>
      <c r="F44" s="1099">
        <v>37033.24</v>
      </c>
    </row>
    <row r="45" spans="1:8">
      <c r="A45" s="1102" t="s">
        <v>141</v>
      </c>
      <c r="B45" s="1096" t="s">
        <v>2163</v>
      </c>
      <c r="C45" s="1092">
        <v>5169837</v>
      </c>
      <c r="D45" s="1092">
        <v>35036</v>
      </c>
      <c r="E45" s="1093">
        <v>107322</v>
      </c>
      <c r="F45" s="1099">
        <v>28058.5</v>
      </c>
    </row>
    <row r="46" spans="1:8">
      <c r="A46" s="1095" t="s">
        <v>100</v>
      </c>
      <c r="B46" s="1096" t="s">
        <v>2163</v>
      </c>
      <c r="C46" s="1092">
        <v>5080312</v>
      </c>
      <c r="D46" s="1098" t="s">
        <v>2192</v>
      </c>
      <c r="E46" s="1093">
        <v>76389</v>
      </c>
      <c r="F46" s="1099">
        <v>17843.3</v>
      </c>
    </row>
    <row r="47" spans="1:8" ht="15" thickBot="1">
      <c r="A47" s="1107" t="s">
        <v>2193</v>
      </c>
      <c r="B47" s="1108" t="s">
        <v>2163</v>
      </c>
      <c r="C47" s="1109">
        <v>5156799</v>
      </c>
      <c r="D47" s="1109">
        <v>36962</v>
      </c>
      <c r="E47" s="1110">
        <v>5737</v>
      </c>
      <c r="F47" s="1111">
        <v>0</v>
      </c>
    </row>
    <row r="48" spans="1:8" ht="15" thickBot="1">
      <c r="A48" s="1112" t="s">
        <v>2194</v>
      </c>
      <c r="B48" s="1113"/>
      <c r="C48" s="1113"/>
      <c r="D48" s="1114"/>
      <c r="E48" s="1115">
        <f>SUM(E4:E47)</f>
        <v>1804753.8</v>
      </c>
      <c r="F48" s="1116">
        <f>SUM(F4:F47)</f>
        <v>534035.32199999993</v>
      </c>
      <c r="H48" s="738" t="s">
        <v>2248</v>
      </c>
    </row>
    <row r="49" spans="5:6" ht="15" thickBot="1">
      <c r="E49" s="1245">
        <f>E48+F48</f>
        <v>2338789.122</v>
      </c>
      <c r="F49" s="1246"/>
    </row>
  </sheetData>
  <mergeCells count="1">
    <mergeCell ref="E49:F49"/>
  </mergeCells>
  <printOptions horizontalCentered="1"/>
  <pageMargins left="0.9055118110236221" right="0.70866141732283472" top="0.74803149606299213" bottom="0.55118110236220474" header="0.31496062992125984" footer="0.31496062992125984"/>
  <pageSetup paperSize="9" scale="97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6"/>
  <sheetViews>
    <sheetView zoomScale="85" zoomScaleNormal="85" workbookViewId="0">
      <selection activeCell="A11" sqref="A11:XFD11"/>
    </sheetView>
  </sheetViews>
  <sheetFormatPr defaultRowHeight="14.4"/>
  <cols>
    <col min="1" max="1" width="26.6640625" bestFit="1" customWidth="1"/>
    <col min="8" max="8" width="9.109375" style="432"/>
    <col min="9" max="9" width="8.88671875" style="432"/>
    <col min="10" max="10" width="8.88671875" style="738"/>
    <col min="22" max="22" width="11.21875" customWidth="1"/>
  </cols>
  <sheetData>
    <row r="1" spans="1:22" s="432" customFormat="1">
      <c r="B1" s="432" t="s">
        <v>1713</v>
      </c>
      <c r="J1" s="738"/>
      <c r="L1" s="432" t="s">
        <v>1753</v>
      </c>
    </row>
    <row r="2" spans="1:22" s="1" customFormat="1">
      <c r="A2" s="1" t="s">
        <v>1755</v>
      </c>
      <c r="B2" s="1">
        <v>2007</v>
      </c>
      <c r="C2" s="1">
        <v>2008</v>
      </c>
      <c r="D2" s="1">
        <v>2009</v>
      </c>
      <c r="E2" s="1">
        <v>2010</v>
      </c>
      <c r="F2" s="1">
        <v>2011</v>
      </c>
      <c r="G2" s="1">
        <v>2012</v>
      </c>
      <c r="H2" s="1">
        <v>2013</v>
      </c>
      <c r="I2" s="1">
        <v>2014</v>
      </c>
      <c r="J2" s="1">
        <v>2015</v>
      </c>
      <c r="L2" s="1">
        <v>2007</v>
      </c>
      <c r="M2" s="1">
        <v>2008</v>
      </c>
      <c r="N2" s="1">
        <v>2009</v>
      </c>
      <c r="O2" s="1">
        <v>2010</v>
      </c>
      <c r="P2" s="1">
        <v>2011</v>
      </c>
      <c r="Q2" s="1">
        <v>2012</v>
      </c>
      <c r="R2" s="1">
        <v>2013</v>
      </c>
      <c r="S2" s="1">
        <v>2014</v>
      </c>
      <c r="T2" s="1">
        <v>2015</v>
      </c>
    </row>
    <row r="3" spans="1:22">
      <c r="A3" t="s">
        <v>1162</v>
      </c>
      <c r="B3" s="43">
        <f>'Varme 201016'!BA79</f>
        <v>20574.378822872226</v>
      </c>
      <c r="C3" s="43">
        <f>'Varme 201016'!BB79</f>
        <v>18406.130397087152</v>
      </c>
      <c r="D3" s="43">
        <f>'Varme 201016'!BC79</f>
        <v>17994.899664092049</v>
      </c>
      <c r="E3" s="43">
        <f>'Varme 201016'!BD79</f>
        <v>17422.751130743265</v>
      </c>
      <c r="F3" s="43">
        <f>'Varme 201016'!BE79</f>
        <v>17215.431297082716</v>
      </c>
      <c r="G3" s="43">
        <f>'Varme 201016'!BF79</f>
        <v>17243.045198004722</v>
      </c>
      <c r="H3" s="43">
        <f>'Varme 201016'!BG79</f>
        <v>16857.895767375241</v>
      </c>
      <c r="I3" s="43">
        <f>'Varme 201016'!BH79</f>
        <v>17880.793098975952</v>
      </c>
      <c r="J3" s="43">
        <f>'Varme 201016'!BI79</f>
        <v>18036.652577937646</v>
      </c>
      <c r="L3" s="43">
        <f>'Varme 201016'!BJ79</f>
        <v>3577.015039073327</v>
      </c>
      <c r="M3" s="43">
        <f>'Varme 201016'!BK79</f>
        <v>3156.2724395140108</v>
      </c>
      <c r="N3" s="43">
        <f>'Varme 201016'!BL79</f>
        <v>3147.5519572533581</v>
      </c>
      <c r="O3" s="43">
        <f>'Varme 201016'!BM79</f>
        <v>3157.8138032746201</v>
      </c>
      <c r="P3" s="43">
        <f>'Varme 201016'!BN79</f>
        <v>3031.5730058197805</v>
      </c>
      <c r="Q3" s="43">
        <f>'Varme 201016'!BO79</f>
        <v>2341.7486411994096</v>
      </c>
      <c r="R3" s="43">
        <f>'Varme 201016'!BP79</f>
        <v>1395.0060468564923</v>
      </c>
      <c r="S3" s="43">
        <f>'Varme 201016'!BQ79</f>
        <v>1360.014879683134</v>
      </c>
      <c r="T3" s="43">
        <f>'Varme 201016'!BR79</f>
        <v>1352.7489433453236</v>
      </c>
      <c r="V3" s="318"/>
    </row>
    <row r="4" spans="1:22">
      <c r="A4" t="s">
        <v>683</v>
      </c>
      <c r="B4" s="43">
        <f>'Varme 201016'!BA100</f>
        <v>2450.6844594321274</v>
      </c>
      <c r="C4" s="43">
        <f>'Varme 201016'!BB100</f>
        <v>2743.6182727272731</v>
      </c>
      <c r="D4" s="43">
        <f>'Varme 201016'!BC100</f>
        <v>2559.8501142807136</v>
      </c>
      <c r="E4" s="43">
        <f>'Varme 201016'!BD100</f>
        <v>2421.7164754154724</v>
      </c>
      <c r="F4" s="43">
        <f>'Varme 201016'!BE100</f>
        <v>2361.9465023633679</v>
      </c>
      <c r="G4" s="43">
        <f>'Varme 201016'!BF100</f>
        <v>2296.3304556545581</v>
      </c>
      <c r="H4" s="43">
        <f>'Varme 201016'!BG100</f>
        <v>2360.1843962008138</v>
      </c>
      <c r="I4" s="43">
        <f>'Varme 201016'!BH100</f>
        <v>2302.0512180267965</v>
      </c>
      <c r="J4" s="43">
        <f>'Varme 201016'!BI100</f>
        <v>1731.206115107914</v>
      </c>
      <c r="L4" s="43">
        <f>'Varme 201016'!BJ100</f>
        <v>574.95956743357942</v>
      </c>
      <c r="M4" s="43">
        <f>'Varme 201016'!BK100</f>
        <v>599.25560751111686</v>
      </c>
      <c r="N4" s="43">
        <f>'Varme 201016'!BL100</f>
        <v>622.77208488535757</v>
      </c>
      <c r="O4" s="43">
        <f>'Varme 201016'!BM100</f>
        <v>569.84757860985133</v>
      </c>
      <c r="P4" s="43">
        <f>'Varme 201016'!BN100</f>
        <v>551.84126942876946</v>
      </c>
      <c r="Q4" s="43">
        <f>'Varme 201016'!BO100</f>
        <v>562.06787869073582</v>
      </c>
      <c r="R4" s="43">
        <f>'Varme 201016'!BP100</f>
        <v>260.81052457309363</v>
      </c>
      <c r="S4" s="43">
        <f>'Varme 201016'!BQ100</f>
        <v>3.8922050461994533</v>
      </c>
      <c r="T4" s="43">
        <f>'Varme 201016'!BR100</f>
        <v>1.7312061151079137</v>
      </c>
      <c r="V4" s="318"/>
    </row>
    <row r="5" spans="1:22">
      <c r="A5" t="s">
        <v>1161</v>
      </c>
      <c r="B5" s="43">
        <f>'Varme 201016'!BA116</f>
        <v>1620.4396185658109</v>
      </c>
      <c r="C5" s="43">
        <f>'Varme 201016'!BB116</f>
        <v>1684.8776858446886</v>
      </c>
      <c r="D5" s="43">
        <f>'Varme 201016'!BC116</f>
        <v>1427.6128609276957</v>
      </c>
      <c r="E5" s="43">
        <f>'Varme 201016'!BD116</f>
        <v>1613.4315807228916</v>
      </c>
      <c r="F5" s="43">
        <f>'Varme 201016'!BE116</f>
        <v>1610.3453358236829</v>
      </c>
      <c r="G5" s="43">
        <f>'Varme 201016'!BF116</f>
        <v>1418.5289696513473</v>
      </c>
      <c r="H5" s="43">
        <f>'Varme 201016'!BG116</f>
        <v>1406.8063909774437</v>
      </c>
      <c r="I5" s="43">
        <f>'Varme 201016'!BH116</f>
        <v>1329.8550724637682</v>
      </c>
      <c r="J5" s="43">
        <f>'Varme 201016'!BI116</f>
        <v>1217.5220345345344</v>
      </c>
      <c r="L5" s="43">
        <f>'Varme 201016'!BJ116</f>
        <v>400.16316242570468</v>
      </c>
      <c r="M5" s="43">
        <f>'Varme 201016'!BK116</f>
        <v>402.492270223898</v>
      </c>
      <c r="N5" s="43">
        <f>'Varme 201016'!BL116</f>
        <v>346.53231268868404</v>
      </c>
      <c r="O5" s="43">
        <f>'Varme 201016'!BM116</f>
        <v>346.96597220321337</v>
      </c>
      <c r="P5" s="43">
        <f>'Varme 201016'!BN116</f>
        <v>312.23743517534541</v>
      </c>
      <c r="Q5" s="43">
        <f>'Varme 201016'!BO116</f>
        <v>313.73587789508713</v>
      </c>
      <c r="R5" s="43">
        <f>'Varme 201016'!BP116</f>
        <v>307.3541364783834</v>
      </c>
      <c r="S5" s="43">
        <f>'Varme 201016'!BQ116</f>
        <v>280.03998222289363</v>
      </c>
      <c r="T5" s="43">
        <f>'Varme 201016'!BR116</f>
        <v>248.37449504504505</v>
      </c>
      <c r="V5" s="318"/>
    </row>
    <row r="6" spans="1:22">
      <c r="A6" t="s">
        <v>1722</v>
      </c>
      <c r="B6" s="43">
        <f>'Varme 201016'!BA131</f>
        <v>2879.0828471411901</v>
      </c>
      <c r="C6" s="43">
        <f>'Varme 201016'!BB131</f>
        <v>2811.8106060606056</v>
      </c>
      <c r="D6" s="43">
        <f>'Varme 201016'!BC131</f>
        <v>2723.6376443822187</v>
      </c>
      <c r="E6" s="43">
        <f>'Varme 201016'!BD131</f>
        <v>2500.6927220630373</v>
      </c>
      <c r="F6" s="43">
        <f>'Varme 201016'!BE131</f>
        <v>2538.6668276957162</v>
      </c>
      <c r="G6" s="43">
        <f>'Varme 201016'!BF131</f>
        <v>2715.8750223440711</v>
      </c>
      <c r="H6" s="43">
        <f>'Varme 201016'!BG131</f>
        <v>2301.2813432835819</v>
      </c>
      <c r="I6" s="43">
        <f>'Varme 201016'!BH131</f>
        <v>2264.0988022736497</v>
      </c>
      <c r="J6" s="43">
        <f>'Varme 201016'!BI131</f>
        <v>2169.8676258992809</v>
      </c>
      <c r="L6" s="43">
        <f>'Varme 201016'!BJ131</f>
        <v>657.08161182548747</v>
      </c>
      <c r="M6" s="43">
        <f>'Varme 201016'!BK131</f>
        <v>602.09154179665245</v>
      </c>
      <c r="N6" s="43">
        <f>'Varme 201016'!BL131</f>
        <v>590.55435880105563</v>
      </c>
      <c r="O6" s="43">
        <f>'Varme 201016'!BM131</f>
        <v>526.75372900620027</v>
      </c>
      <c r="P6" s="43">
        <f>'Varme 201016'!BN131</f>
        <v>540.81056676629237</v>
      </c>
      <c r="Q6" s="43">
        <f>'Varme 201016'!BO131</f>
        <v>615.27785671954098</v>
      </c>
      <c r="R6" s="43">
        <f>'Varme 201016'!BP131</f>
        <v>530.56041369402988</v>
      </c>
      <c r="S6" s="43">
        <f>'Varme 201016'!BQ131</f>
        <v>523.00682332521308</v>
      </c>
      <c r="T6" s="43">
        <f>'Varme 201016'!BR131</f>
        <v>522.93809784172652</v>
      </c>
      <c r="V6" s="318"/>
    </row>
    <row r="7" spans="1:22">
      <c r="A7" t="s">
        <v>1158</v>
      </c>
      <c r="B7" s="43">
        <f>'Varme 201016'!BA151</f>
        <v>1862.2931586882773</v>
      </c>
      <c r="C7" s="43">
        <f>'Varme 201016'!BB151</f>
        <v>1735.3569876900792</v>
      </c>
      <c r="D7" s="43">
        <f>'Varme 201016'!BC151</f>
        <v>1777.5103533787969</v>
      </c>
      <c r="E7" s="43">
        <f>'Varme 201016'!BD151</f>
        <v>2259.489156626506</v>
      </c>
      <c r="F7" s="43">
        <f>'Varme 201016'!BE151</f>
        <v>2237.9170283899884</v>
      </c>
      <c r="G7" s="43">
        <f>'Varme 201016'!BF151</f>
        <v>2600.8433809825669</v>
      </c>
      <c r="H7" s="43">
        <f>'Varme 201016'!BG151</f>
        <v>2386.8157894736837</v>
      </c>
      <c r="I7" s="43">
        <f>'Varme 201016'!BH151</f>
        <v>2247.5</v>
      </c>
      <c r="J7" s="43">
        <f>'Varme 201016'!BI151</f>
        <v>2504.8383258258259</v>
      </c>
      <c r="L7" s="43">
        <f>'Varme 201016'!BJ151</f>
        <v>438.3962748350383</v>
      </c>
      <c r="M7" s="43">
        <f>'Varme 201016'!BK151</f>
        <v>406.93464097968172</v>
      </c>
      <c r="N7" s="43">
        <f>'Varme 201016'!BL151</f>
        <v>416.3793949488383</v>
      </c>
      <c r="O7" s="43">
        <f>'Varme 201016'!BM151</f>
        <v>522.17731339792033</v>
      </c>
      <c r="P7" s="43">
        <f>'Varme 201016'!BN151</f>
        <v>512.70605891865989</v>
      </c>
      <c r="Q7" s="43">
        <f>'Varme 201016'!BO151</f>
        <v>681.42096581743272</v>
      </c>
      <c r="R7" s="43">
        <f>'Varme 201016'!BP151</f>
        <v>680.24249999999995</v>
      </c>
      <c r="S7" s="43">
        <f>'Varme 201016'!BQ151</f>
        <v>644.70310702315578</v>
      </c>
      <c r="T7" s="43">
        <f>'Varme 201016'!BR151</f>
        <v>648.75312638888886</v>
      </c>
      <c r="V7" s="318"/>
    </row>
    <row r="8" spans="1:22">
      <c r="A8" t="s">
        <v>1723</v>
      </c>
      <c r="B8" s="43">
        <f>'Varme 201016'!BA243+'Varme 201016'!BA260</f>
        <v>18184.20223220536</v>
      </c>
      <c r="C8" s="43">
        <f>'Varme 201016'!BB243+'Varme 201016'!BB260</f>
        <v>18831.079416666664</v>
      </c>
      <c r="D8" s="43">
        <f>'Varme 201016'!BC243+'Varme 201016'!BC260</f>
        <v>17172.641748074904</v>
      </c>
      <c r="E8" s="43">
        <f>'Varme 201016'!BD243+'Varme 201016'!BD260</f>
        <v>16374.390554957019</v>
      </c>
      <c r="F8" s="43">
        <f>'Varme 201016'!BE243+'Varme 201016'!BE260</f>
        <v>16482.378915989659</v>
      </c>
      <c r="G8" s="43">
        <f>'Varme 201016'!BF243+'Varme 201016'!BF260</f>
        <v>14377.517251062369</v>
      </c>
      <c r="H8" s="43">
        <f>'Varme 201016'!BG243+'Varme 201016'!BG260</f>
        <v>13311.828957835822</v>
      </c>
      <c r="I8" s="43">
        <f>'Varme 201016'!BH243+'Varme 201016'!BH260</f>
        <v>12687.713184693464</v>
      </c>
      <c r="J8" s="43">
        <f>'Varme 201016'!BI243+'Varme 201016'!BI260</f>
        <v>11169.619074100721</v>
      </c>
      <c r="L8" s="43">
        <f>'Varme 201016'!BJ243+'Varme 201016'!BJ260</f>
        <v>3712.9445782850999</v>
      </c>
      <c r="M8" s="43">
        <f>'Varme 201016'!BK243+'Varme 201016'!BK260</f>
        <v>3848.5077003841666</v>
      </c>
      <c r="N8" s="43">
        <f>'Varme 201016'!BL243+'Varme 201016'!BL260</f>
        <v>3504.5927279471266</v>
      </c>
      <c r="O8" s="43">
        <f>'Varme 201016'!BM243+'Varme 201016'!BM260</f>
        <v>3344.6330147555204</v>
      </c>
      <c r="P8" s="43">
        <f>'Varme 201016'!BN243+'Varme 201016'!BN260</f>
        <v>3369.163074217447</v>
      </c>
      <c r="Q8" s="43">
        <f>'Varme 201016'!BO243+'Varme 201016'!BO260</f>
        <v>2936.7516737019996</v>
      </c>
      <c r="R8" s="43">
        <f>'Varme 201016'!BP243+'Varme 201016'!BP260</f>
        <v>2721.4703121399552</v>
      </c>
      <c r="S8" s="43">
        <f>'Varme 201016'!BQ243+'Varme 201016'!BQ260</f>
        <v>2601.2349571258555</v>
      </c>
      <c r="T8" s="43">
        <f>'Varme 201016'!BR243+'Varme 201016'!BR260</f>
        <v>2294.4184717254734</v>
      </c>
      <c r="V8" s="318"/>
    </row>
    <row r="9" spans="1:22" s="553" customFormat="1" ht="15" thickBot="1">
      <c r="B9" s="554">
        <f>SUM(B3:B8)</f>
        <v>47571.081138904992</v>
      </c>
      <c r="C9" s="554">
        <f t="shared" ref="C9:G9" si="0">SUM(C3:C8)</f>
        <v>46212.873366076456</v>
      </c>
      <c r="D9" s="554">
        <f t="shared" si="0"/>
        <v>43656.152385136375</v>
      </c>
      <c r="E9" s="554">
        <f t="shared" si="0"/>
        <v>42592.471620528195</v>
      </c>
      <c r="F9" s="554">
        <f t="shared" si="0"/>
        <v>42446.685907345134</v>
      </c>
      <c r="G9" s="554">
        <f t="shared" si="0"/>
        <v>40652.140277699633</v>
      </c>
      <c r="H9" s="554">
        <f t="shared" ref="H9:I9" si="1">SUM(H3:H8)</f>
        <v>38624.812645146587</v>
      </c>
      <c r="I9" s="554">
        <f t="shared" si="1"/>
        <v>38712.011376433627</v>
      </c>
      <c r="J9" s="554">
        <f t="shared" ref="J9" si="2">SUM(J3:J8)</f>
        <v>36829.70575340592</v>
      </c>
      <c r="L9" s="554">
        <f t="shared" ref="L9:Q9" si="3">SUM(L3:L8)</f>
        <v>9360.5602338782373</v>
      </c>
      <c r="M9" s="554">
        <f t="shared" si="3"/>
        <v>9015.5542004095259</v>
      </c>
      <c r="N9" s="554">
        <f t="shared" si="3"/>
        <v>8628.3828365244208</v>
      </c>
      <c r="O9" s="554">
        <f t="shared" si="3"/>
        <v>8468.191411247326</v>
      </c>
      <c r="P9" s="554">
        <f t="shared" si="3"/>
        <v>8318.3314103262946</v>
      </c>
      <c r="Q9" s="554">
        <f t="shared" si="3"/>
        <v>7451.0028940242055</v>
      </c>
      <c r="R9" s="554">
        <f t="shared" ref="R9:S9" si="4">SUM(R3:R8)</f>
        <v>5895.4439337419544</v>
      </c>
      <c r="S9" s="554">
        <f t="shared" si="4"/>
        <v>5412.8919544264518</v>
      </c>
      <c r="T9" s="554">
        <f t="shared" ref="T9" si="5">SUM(T3:T8)</f>
        <v>5068.9643404615654</v>
      </c>
      <c r="V9" s="1176"/>
    </row>
    <row r="10" spans="1:22" ht="15" thickTop="1"/>
    <row r="11" spans="1:22">
      <c r="A11" t="s">
        <v>1756</v>
      </c>
      <c r="B11" s="43">
        <f t="shared" ref="B11:J11" si="6">SUM(B3:B7)</f>
        <v>29386.878906699632</v>
      </c>
      <c r="C11" s="43">
        <f t="shared" si="6"/>
        <v>27381.793949409795</v>
      </c>
      <c r="D11" s="43">
        <f t="shared" si="6"/>
        <v>26483.510637061474</v>
      </c>
      <c r="E11" s="43">
        <f t="shared" si="6"/>
        <v>26218.081065571176</v>
      </c>
      <c r="F11" s="43">
        <f t="shared" si="6"/>
        <v>25964.306991355472</v>
      </c>
      <c r="G11" s="43">
        <f t="shared" si="6"/>
        <v>26274.623026637266</v>
      </c>
      <c r="H11" s="43">
        <f t="shared" si="6"/>
        <v>25312.983687310763</v>
      </c>
      <c r="I11" s="43">
        <f t="shared" si="6"/>
        <v>26024.298191740167</v>
      </c>
      <c r="J11" s="43">
        <f t="shared" si="6"/>
        <v>25660.086679305201</v>
      </c>
      <c r="K11" t="s">
        <v>673</v>
      </c>
      <c r="L11" s="43">
        <f t="shared" ref="L11:T11" si="7">SUM(L3:L7)</f>
        <v>5647.6156555931375</v>
      </c>
      <c r="M11" s="43">
        <f t="shared" si="7"/>
        <v>5167.0465000253598</v>
      </c>
      <c r="N11" s="43">
        <f t="shared" si="7"/>
        <v>5123.7901085772937</v>
      </c>
      <c r="O11" s="43">
        <f t="shared" si="7"/>
        <v>5123.558396491806</v>
      </c>
      <c r="P11" s="43">
        <f t="shared" si="7"/>
        <v>4949.1683361088471</v>
      </c>
      <c r="Q11" s="43">
        <f t="shared" si="7"/>
        <v>4514.2512203222059</v>
      </c>
      <c r="R11" s="626">
        <f t="shared" si="7"/>
        <v>3173.9736216019992</v>
      </c>
      <c r="S11" s="626">
        <f t="shared" si="7"/>
        <v>2811.6569973005962</v>
      </c>
      <c r="T11" s="626">
        <f t="shared" si="7"/>
        <v>2774.5458687360915</v>
      </c>
      <c r="U11" t="s">
        <v>1758</v>
      </c>
      <c r="V11" s="626"/>
    </row>
    <row r="12" spans="1:22">
      <c r="R12" s="416"/>
    </row>
    <row r="13" spans="1:22" ht="15.6">
      <c r="A13" s="1" t="s">
        <v>2197</v>
      </c>
      <c r="R13" s="439"/>
    </row>
    <row r="14" spans="1:22">
      <c r="B14" s="1">
        <v>2007</v>
      </c>
      <c r="C14" s="1">
        <v>2008</v>
      </c>
      <c r="D14" s="1">
        <v>2009</v>
      </c>
      <c r="E14" s="1">
        <v>2010</v>
      </c>
      <c r="F14" s="1">
        <v>2011</v>
      </c>
      <c r="G14" s="1">
        <v>2012</v>
      </c>
      <c r="H14" s="1">
        <v>2013</v>
      </c>
      <c r="I14" s="1">
        <v>2014</v>
      </c>
      <c r="J14" s="1">
        <v>2015</v>
      </c>
    </row>
    <row r="15" spans="1:22">
      <c r="A15" t="s">
        <v>1757</v>
      </c>
      <c r="B15" s="318">
        <f t="shared" ref="B15:J15" si="8">L11/B11*1000</f>
        <v>192.1815403916743</v>
      </c>
      <c r="C15" s="318">
        <f t="shared" si="8"/>
        <v>188.70372443719063</v>
      </c>
      <c r="D15" s="318">
        <f t="shared" si="8"/>
        <v>193.47095552381091</v>
      </c>
      <c r="E15" s="318">
        <f t="shared" si="8"/>
        <v>195.42080077019497</v>
      </c>
      <c r="F15" s="318">
        <f t="shared" si="8"/>
        <v>190.61430515964156</v>
      </c>
      <c r="G15" s="318">
        <f t="shared" si="8"/>
        <v>171.81031353887167</v>
      </c>
      <c r="H15" s="625">
        <f t="shared" si="8"/>
        <v>125.38915446751905</v>
      </c>
      <c r="I15" s="625">
        <f t="shared" si="8"/>
        <v>108.03968570391596</v>
      </c>
      <c r="J15" s="625">
        <f t="shared" si="8"/>
        <v>108.12690944546793</v>
      </c>
    </row>
    <row r="17" spans="12:17">
      <c r="L17" s="43"/>
      <c r="M17" s="43"/>
      <c r="N17" s="43"/>
      <c r="O17" s="43"/>
      <c r="P17" s="43"/>
      <c r="Q17" s="43"/>
    </row>
    <row r="26" spans="12:17" ht="15.6">
      <c r="P26" s="1140"/>
    </row>
  </sheetData>
  <pageMargins left="0.7" right="0.7" top="0.75" bottom="0.75" header="0.3" footer="0.3"/>
  <pageSetup paperSize="8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I294"/>
  <sheetViews>
    <sheetView topLeftCell="BU244" zoomScale="90" zoomScaleNormal="90" zoomScaleSheetLayoutView="80" workbookViewId="0">
      <selection activeCell="CE267" sqref="CE267:CH272"/>
    </sheetView>
  </sheetViews>
  <sheetFormatPr defaultColWidth="9.109375" defaultRowHeight="13.2"/>
  <cols>
    <col min="1" max="1" width="10.44140625" style="78" customWidth="1"/>
    <col min="2" max="2" width="12.21875" style="78" bestFit="1" customWidth="1"/>
    <col min="3" max="3" width="14.5546875" style="78" bestFit="1" customWidth="1"/>
    <col min="4" max="4" width="15.6640625" style="78" customWidth="1"/>
    <col min="5" max="5" width="11.109375" style="78" customWidth="1"/>
    <col min="6" max="6" width="34.88671875" style="78" customWidth="1"/>
    <col min="7" max="7" width="19" style="78" customWidth="1"/>
    <col min="8" max="8" width="6.109375" style="81" bestFit="1" customWidth="1"/>
    <col min="9" max="9" width="9.109375" style="78"/>
    <col min="10" max="10" width="6.5546875" style="81" bestFit="1" customWidth="1"/>
    <col min="11" max="11" width="11.88671875" style="81" customWidth="1"/>
    <col min="12" max="13" width="13.109375" style="81" customWidth="1"/>
    <col min="14" max="14" width="14.109375" style="81" customWidth="1"/>
    <col min="15" max="15" width="15.5546875" style="82" customWidth="1"/>
    <col min="16" max="16" width="16" style="82" customWidth="1"/>
    <col min="17" max="17" width="13.5546875" style="78" hidden="1" customWidth="1"/>
    <col min="18" max="40" width="9.109375" style="78" hidden="1" customWidth="1"/>
    <col min="41" max="42" width="16.33203125" style="78" customWidth="1"/>
    <col min="43" max="43" width="16.33203125" style="752" customWidth="1"/>
    <col min="44" max="48" width="12.6640625" style="78" bestFit="1" customWidth="1"/>
    <col min="49" max="49" width="14.109375" style="78" customWidth="1"/>
    <col min="50" max="50" width="13.6640625" style="78" customWidth="1"/>
    <col min="51" max="51" width="13.109375" style="78" bestFit="1" customWidth="1"/>
    <col min="52" max="52" width="16.88671875" style="752" bestFit="1" customWidth="1"/>
    <col min="53" max="57" width="12.6640625" style="78" bestFit="1" customWidth="1"/>
    <col min="58" max="58" width="14" style="78" bestFit="1" customWidth="1"/>
    <col min="59" max="60" width="14" style="78" customWidth="1"/>
    <col min="61" max="61" width="14" style="752" customWidth="1"/>
    <col min="62" max="69" width="9.109375" style="78"/>
    <col min="70" max="70" width="11.21875" style="752" customWidth="1"/>
    <col min="71" max="71" width="13.109375" style="78" bestFit="1" customWidth="1"/>
    <col min="72" max="72" width="14.6640625" style="78" bestFit="1" customWidth="1"/>
    <col min="73" max="73" width="14.44140625" style="78" bestFit="1" customWidth="1"/>
    <col min="74" max="76" width="15.6640625" style="78" bestFit="1" customWidth="1"/>
    <col min="77" max="77" width="4.33203125" style="752" customWidth="1"/>
    <col min="78" max="78" width="12.33203125" style="752" customWidth="1"/>
    <col min="79" max="79" width="15.109375" style="752" customWidth="1"/>
    <col min="80" max="80" width="14.21875" style="752" bestFit="1" customWidth="1"/>
    <col min="81" max="81" width="13.21875" style="752" bestFit="1" customWidth="1"/>
    <col min="82" max="82" width="3.109375" style="752" customWidth="1"/>
    <col min="83" max="83" width="11.33203125" style="78" customWidth="1"/>
    <col min="84" max="84" width="13.88671875" style="78" customWidth="1"/>
    <col min="85" max="85" width="14" style="78" bestFit="1" customWidth="1"/>
    <col min="86" max="86" width="13.21875" style="78" bestFit="1" customWidth="1"/>
    <col min="87" max="16384" width="9.109375" style="78"/>
  </cols>
  <sheetData>
    <row r="1" spans="1:86" ht="13.8">
      <c r="K1" s="1244" t="s">
        <v>2147</v>
      </c>
      <c r="L1" s="1244"/>
      <c r="M1" s="1244"/>
      <c r="N1" s="1244"/>
      <c r="O1" s="1244"/>
      <c r="P1" s="1244"/>
      <c r="Q1" s="1244"/>
      <c r="R1" s="1244"/>
      <c r="S1" s="1244"/>
      <c r="T1" s="1244"/>
      <c r="U1" s="1244"/>
      <c r="V1" s="1244"/>
      <c r="W1" s="1244"/>
      <c r="X1" s="1244"/>
      <c r="Y1" s="1244"/>
      <c r="Z1" s="1244"/>
      <c r="AA1" s="1244"/>
      <c r="AB1" s="1244"/>
      <c r="AC1" s="1244"/>
      <c r="AD1" s="1244"/>
      <c r="AE1" s="1244"/>
      <c r="AF1" s="1244"/>
      <c r="AG1" s="1244"/>
      <c r="AH1" s="1244"/>
      <c r="AI1" s="1244"/>
      <c r="AJ1" s="1244"/>
      <c r="AK1" s="1244"/>
      <c r="AL1" s="1244"/>
      <c r="AM1" s="1244"/>
      <c r="AN1" s="1244"/>
      <c r="AO1" s="1244"/>
      <c r="AP1" s="1244"/>
      <c r="AQ1" s="1244"/>
      <c r="AR1" s="1249" t="s">
        <v>1154</v>
      </c>
      <c r="AS1" s="1249"/>
      <c r="AT1" s="1249"/>
      <c r="AU1" s="1249"/>
      <c r="AV1" s="1249"/>
      <c r="AW1" s="1249"/>
      <c r="AX1" s="1249"/>
      <c r="AY1" s="1249"/>
      <c r="AZ1" s="1249"/>
      <c r="BA1" s="1244" t="s">
        <v>1155</v>
      </c>
      <c r="BB1" s="1244"/>
      <c r="BC1" s="1244"/>
      <c r="BD1" s="1244"/>
      <c r="BE1" s="1244"/>
      <c r="BF1" s="1244"/>
      <c r="BG1" s="1244"/>
      <c r="BH1" s="1244"/>
      <c r="BI1" s="1244"/>
      <c r="BJ1" s="1249" t="s">
        <v>1163</v>
      </c>
      <c r="BK1" s="1249"/>
      <c r="BL1" s="1249"/>
      <c r="BM1" s="1249"/>
      <c r="BN1" s="1249"/>
      <c r="BO1" s="1249"/>
      <c r="BP1" s="1249"/>
      <c r="BQ1" s="1249"/>
      <c r="BR1" s="1249"/>
      <c r="BS1" s="1197" t="s">
        <v>1407</v>
      </c>
      <c r="CA1" s="1219" t="s">
        <v>2243</v>
      </c>
      <c r="CB1" s="1219"/>
      <c r="CF1" s="1248" t="s">
        <v>2237</v>
      </c>
      <c r="CG1" s="1248"/>
    </row>
    <row r="2" spans="1:86" ht="13.8">
      <c r="K2" s="131"/>
      <c r="L2" s="131"/>
      <c r="M2" s="131"/>
      <c r="N2" s="131"/>
      <c r="O2" s="131"/>
      <c r="P2" s="131"/>
      <c r="AR2" s="420"/>
      <c r="AS2" s="420"/>
      <c r="AT2" s="420"/>
      <c r="AU2" s="420"/>
      <c r="AV2" s="420"/>
      <c r="AW2" s="420"/>
      <c r="AX2" s="583"/>
      <c r="AY2" s="692"/>
      <c r="AZ2" s="878"/>
      <c r="BA2" s="131"/>
      <c r="BB2" s="131"/>
      <c r="BC2" s="131"/>
      <c r="BD2" s="131"/>
      <c r="BE2" s="131"/>
      <c r="BF2" s="131"/>
      <c r="BG2" s="582"/>
      <c r="BH2" s="691"/>
      <c r="BI2" s="877"/>
      <c r="BJ2" s="217"/>
      <c r="BK2" s="217"/>
      <c r="BL2" s="217"/>
      <c r="BM2" s="217"/>
      <c r="BN2" s="217"/>
      <c r="BO2" s="217"/>
      <c r="BP2" s="217"/>
      <c r="BQ2" s="217"/>
      <c r="BR2" s="761"/>
      <c r="CA2" s="285" t="s">
        <v>2238</v>
      </c>
      <c r="CB2" s="1220"/>
      <c r="CF2" s="285" t="s">
        <v>2238</v>
      </c>
      <c r="CG2" s="1220"/>
    </row>
    <row r="3" spans="1:86">
      <c r="A3" s="749" t="s">
        <v>591</v>
      </c>
      <c r="B3" s="749" t="s">
        <v>592</v>
      </c>
      <c r="C3" s="749"/>
      <c r="D3" s="749" t="s">
        <v>1117</v>
      </c>
      <c r="E3" s="749" t="s">
        <v>593</v>
      </c>
      <c r="F3" s="749" t="s">
        <v>594</v>
      </c>
      <c r="G3" s="749" t="s">
        <v>595</v>
      </c>
      <c r="H3" s="750" t="s">
        <v>596</v>
      </c>
      <c r="I3" s="749" t="s">
        <v>597</v>
      </c>
      <c r="J3" s="751" t="s">
        <v>598</v>
      </c>
      <c r="K3" s="75" t="s">
        <v>1106</v>
      </c>
      <c r="L3" s="75" t="s">
        <v>1105</v>
      </c>
      <c r="M3" s="75" t="s">
        <v>1104</v>
      </c>
      <c r="N3" s="75" t="s">
        <v>1103</v>
      </c>
      <c r="O3" s="697" t="s">
        <v>599</v>
      </c>
      <c r="P3" s="697" t="s">
        <v>600</v>
      </c>
      <c r="Q3" s="714"/>
      <c r="R3" s="715"/>
      <c r="S3" s="715"/>
      <c r="T3" s="715"/>
      <c r="U3" s="715"/>
      <c r="V3" s="715"/>
      <c r="W3" s="715"/>
      <c r="X3" s="715"/>
      <c r="Y3" s="715"/>
      <c r="Z3" s="715"/>
      <c r="AA3" s="715"/>
      <c r="AB3" s="715"/>
      <c r="AC3" s="715"/>
      <c r="AD3" s="715"/>
      <c r="AE3" s="715"/>
      <c r="AF3" s="715"/>
      <c r="AG3" s="715"/>
      <c r="AH3" s="715"/>
      <c r="AI3" s="715"/>
      <c r="AJ3" s="715"/>
      <c r="AK3" s="715"/>
      <c r="AL3" s="715"/>
      <c r="AM3" s="715"/>
      <c r="AN3" s="715"/>
      <c r="AO3" s="716" t="s">
        <v>1789</v>
      </c>
      <c r="AP3" s="716" t="s">
        <v>1972</v>
      </c>
      <c r="AQ3" s="716" t="s">
        <v>2110</v>
      </c>
      <c r="AR3" s="1053" t="s">
        <v>1106</v>
      </c>
      <c r="AS3" s="75" t="s">
        <v>1105</v>
      </c>
      <c r="AT3" s="75" t="s">
        <v>1104</v>
      </c>
      <c r="AU3" s="75" t="s">
        <v>1103</v>
      </c>
      <c r="AV3" s="697" t="s">
        <v>599</v>
      </c>
      <c r="AW3" s="697" t="s">
        <v>600</v>
      </c>
      <c r="AX3" s="697" t="s">
        <v>1789</v>
      </c>
      <c r="AY3" s="697" t="s">
        <v>1972</v>
      </c>
      <c r="AZ3" s="697" t="s">
        <v>2110</v>
      </c>
      <c r="BA3" s="1053" t="s">
        <v>1106</v>
      </c>
      <c r="BB3" s="75" t="s">
        <v>1105</v>
      </c>
      <c r="BC3" s="75" t="s">
        <v>1104</v>
      </c>
      <c r="BD3" s="75" t="s">
        <v>1103</v>
      </c>
      <c r="BE3" s="697" t="s">
        <v>599</v>
      </c>
      <c r="BF3" s="697" t="s">
        <v>600</v>
      </c>
      <c r="BG3" s="697" t="s">
        <v>1789</v>
      </c>
      <c r="BH3" s="697" t="s">
        <v>1972</v>
      </c>
      <c r="BI3" s="697" t="s">
        <v>2110</v>
      </c>
      <c r="BJ3" s="76">
        <v>2007</v>
      </c>
      <c r="BK3" s="76">
        <v>2008</v>
      </c>
      <c r="BL3" s="76">
        <v>2009</v>
      </c>
      <c r="BM3" s="76">
        <v>2010</v>
      </c>
      <c r="BN3" s="76">
        <v>2011</v>
      </c>
      <c r="BO3" s="76">
        <v>2012</v>
      </c>
      <c r="BP3" s="76">
        <v>2013</v>
      </c>
      <c r="BQ3" s="76">
        <v>2014</v>
      </c>
      <c r="BR3" s="76">
        <v>2015</v>
      </c>
      <c r="BS3" s="76">
        <v>2007</v>
      </c>
      <c r="BT3" s="76">
        <v>2008</v>
      </c>
      <c r="BU3" s="76">
        <v>2009</v>
      </c>
      <c r="BV3" s="76">
        <v>2010</v>
      </c>
      <c r="BW3" s="76">
        <v>2011</v>
      </c>
      <c r="BX3" s="76">
        <v>2012</v>
      </c>
      <c r="BY3" s="76"/>
      <c r="BZ3" s="76"/>
      <c r="CA3" s="76">
        <v>2007</v>
      </c>
      <c r="CB3" s="76">
        <v>2014</v>
      </c>
      <c r="CC3" s="716" t="s">
        <v>2244</v>
      </c>
      <c r="CD3" s="76"/>
      <c r="CE3" s="76"/>
      <c r="CF3" s="76">
        <v>2007</v>
      </c>
      <c r="CG3" s="76">
        <v>2015</v>
      </c>
      <c r="CH3" s="1177" t="s">
        <v>2242</v>
      </c>
    </row>
    <row r="4" spans="1:86" ht="15" customHeight="1">
      <c r="A4" s="72"/>
      <c r="B4" s="72"/>
      <c r="C4" s="72"/>
      <c r="D4" s="72"/>
      <c r="E4" s="73"/>
      <c r="F4" s="73"/>
      <c r="G4" s="73"/>
      <c r="H4" s="74"/>
      <c r="I4" s="1247" t="s">
        <v>1164</v>
      </c>
      <c r="J4" s="1247"/>
      <c r="K4" s="75"/>
      <c r="L4" s="75"/>
      <c r="M4" s="75"/>
      <c r="N4" s="75"/>
      <c r="O4" s="76"/>
      <c r="P4" s="697"/>
      <c r="Q4" s="714"/>
      <c r="R4" s="715"/>
      <c r="S4" s="715"/>
      <c r="T4" s="715"/>
      <c r="U4" s="715"/>
      <c r="V4" s="715"/>
      <c r="W4" s="715"/>
      <c r="X4" s="715"/>
      <c r="Y4" s="715"/>
      <c r="Z4" s="715"/>
      <c r="AA4" s="715"/>
      <c r="AB4" s="715"/>
      <c r="AC4" s="715"/>
      <c r="AD4" s="715"/>
      <c r="AE4" s="715"/>
      <c r="AF4" s="715"/>
      <c r="AG4" s="715"/>
      <c r="AH4" s="715"/>
      <c r="AI4" s="715"/>
      <c r="AJ4" s="715"/>
      <c r="AK4" s="715"/>
      <c r="AL4" s="715"/>
      <c r="AM4" s="715"/>
      <c r="AN4" s="715"/>
      <c r="AO4" s="717"/>
      <c r="AP4" s="714"/>
      <c r="AQ4" s="714"/>
      <c r="AR4" s="1053">
        <v>3.6</v>
      </c>
      <c r="AS4" s="75">
        <v>3.6</v>
      </c>
      <c r="AT4" s="75">
        <v>3.6</v>
      </c>
      <c r="AU4" s="75">
        <v>3.6</v>
      </c>
      <c r="AV4" s="75">
        <v>3.6</v>
      </c>
      <c r="AW4" s="75">
        <v>3.6</v>
      </c>
      <c r="AX4" s="75">
        <v>3.6</v>
      </c>
      <c r="AY4" s="75">
        <v>3.6</v>
      </c>
      <c r="AZ4" s="751">
        <v>3.6</v>
      </c>
      <c r="BA4" s="1056">
        <f>'Graddage 060916'!B5</f>
        <v>0.72884743504330451</v>
      </c>
      <c r="BB4" s="419">
        <f>'Graddage 060916'!C5</f>
        <v>0.88374417055296473</v>
      </c>
      <c r="BC4" s="419">
        <f>'Graddage 060916'!D5</f>
        <v>0.92005329780146572</v>
      </c>
      <c r="BD4" s="419">
        <f>'Graddage 060916'!E5</f>
        <v>1.0746169220519655</v>
      </c>
      <c r="BE4" s="419">
        <f>'Graddage 060916'!F5</f>
        <v>0.90206528980679546</v>
      </c>
      <c r="BF4" s="419">
        <f>'Graddage 060916'!G5</f>
        <v>0.97201865423051304</v>
      </c>
      <c r="BG4" s="419">
        <f>'Graddage 060916'!H5</f>
        <v>0.98201199200532974</v>
      </c>
      <c r="BH4" s="419">
        <f>'Graddage 060916'!I5</f>
        <v>0.82045303131245839</v>
      </c>
      <c r="BI4" s="419">
        <f>'Graddage 060916'!J5</f>
        <v>0.879746835443038</v>
      </c>
      <c r="BJ4" s="76">
        <f>'CO2 faktorer 060916'!D23</f>
        <v>173.85774170235524</v>
      </c>
      <c r="BK4" s="76">
        <f>'CO2 faktorer 060916'!E23</f>
        <v>171.4794131858103</v>
      </c>
      <c r="BL4" s="76">
        <f>'CO2 faktorer 060916'!F23</f>
        <v>174.91355973126917</v>
      </c>
      <c r="BM4" s="76">
        <f>'CO2 faktorer 060916'!G23</f>
        <v>181.24656545788045</v>
      </c>
      <c r="BN4" s="76">
        <f>'CO2 faktorer 060916'!H23</f>
        <v>176.09625652152576</v>
      </c>
      <c r="BO4" s="76">
        <f>'CO2 faktorer 060916'!I23</f>
        <v>135.80829919012132</v>
      </c>
      <c r="BP4" s="76">
        <f>'CO2 faktorer 060916'!J23</f>
        <v>82.750900000000001</v>
      </c>
      <c r="BQ4" s="76">
        <f>'CO2 faktorer 060916'!K23</f>
        <v>76.060098238093417</v>
      </c>
      <c r="BR4" s="76">
        <f>'CO2 faktorer 060916'!L23</f>
        <v>75</v>
      </c>
      <c r="BS4" s="76">
        <f>'Priser 201016'!C8</f>
        <v>230.4</v>
      </c>
      <c r="BT4" s="76">
        <f>'Priser 201016'!D8</f>
        <v>230.4</v>
      </c>
      <c r="BU4" s="76">
        <f>'Priser 201016'!E8</f>
        <v>270</v>
      </c>
      <c r="BV4" s="76">
        <f>'Priser 201016'!F8</f>
        <v>270</v>
      </c>
      <c r="BW4" s="76">
        <f>'Priser 201016'!G8</f>
        <v>288</v>
      </c>
      <c r="BX4" s="76">
        <f>'Priser 201016'!H8</f>
        <v>288</v>
      </c>
      <c r="BY4" s="76"/>
      <c r="BZ4" s="76"/>
      <c r="CA4" s="761">
        <f>'Priser 201016'!K8</f>
        <v>320.40000000000003</v>
      </c>
      <c r="CB4" s="761">
        <f>'Priser 201016'!K8</f>
        <v>320.40000000000003</v>
      </c>
      <c r="CC4" s="761"/>
      <c r="CD4" s="76"/>
      <c r="CE4" s="76"/>
      <c r="CF4" s="217">
        <f>'Priser 201016'!L8</f>
        <v>320.40000000000003</v>
      </c>
      <c r="CG4" s="761">
        <f>'Priser 201016'!L8</f>
        <v>320.40000000000003</v>
      </c>
    </row>
    <row r="5" spans="1:86">
      <c r="A5" s="16">
        <v>1201800</v>
      </c>
      <c r="B5" s="16">
        <v>7731</v>
      </c>
      <c r="C5" s="16" t="s">
        <v>105</v>
      </c>
      <c r="D5" s="16" t="s">
        <v>1117</v>
      </c>
      <c r="E5" s="16">
        <v>1</v>
      </c>
      <c r="F5" s="16" t="s">
        <v>99</v>
      </c>
      <c r="G5" s="16" t="s">
        <v>377</v>
      </c>
      <c r="H5" s="17">
        <v>18</v>
      </c>
      <c r="I5" s="742"/>
      <c r="J5" s="17" t="s">
        <v>552</v>
      </c>
      <c r="K5" s="969">
        <v>121</v>
      </c>
      <c r="L5" s="969">
        <v>138</v>
      </c>
      <c r="M5" s="969">
        <v>161</v>
      </c>
      <c r="N5" s="969">
        <v>207</v>
      </c>
      <c r="O5" s="962">
        <v>204.73</v>
      </c>
      <c r="P5" s="962">
        <v>198.77</v>
      </c>
      <c r="Q5" s="761"/>
      <c r="R5" s="761"/>
      <c r="S5" s="761"/>
      <c r="T5" s="761"/>
      <c r="U5" s="761"/>
      <c r="V5" s="761"/>
      <c r="W5" s="761"/>
      <c r="X5" s="761"/>
      <c r="Y5" s="761"/>
      <c r="Z5" s="761"/>
      <c r="AA5" s="761"/>
      <c r="AB5" s="761"/>
      <c r="AC5" s="761"/>
      <c r="AD5" s="761"/>
      <c r="AE5" s="761"/>
      <c r="AF5" s="761"/>
      <c r="AG5" s="761"/>
      <c r="AH5" s="761"/>
      <c r="AI5" s="761"/>
      <c r="AJ5" s="761"/>
      <c r="AK5" s="761"/>
      <c r="AL5" s="761"/>
      <c r="AM5" s="761"/>
      <c r="AN5" s="761"/>
      <c r="AO5" s="963">
        <v>222</v>
      </c>
      <c r="AP5" s="964">
        <v>187</v>
      </c>
      <c r="AQ5" s="1050">
        <v>201</v>
      </c>
      <c r="AR5" s="1054">
        <f t="shared" ref="AR5:AR10" si="0">K5/$AR$4</f>
        <v>33.611111111111107</v>
      </c>
      <c r="AS5" s="961">
        <f t="shared" ref="AS5:AS10" si="1">L5/$AS$4</f>
        <v>38.333333333333336</v>
      </c>
      <c r="AT5" s="961">
        <f t="shared" ref="AT5:AT10" si="2">M5/$AT$4</f>
        <v>44.722222222222221</v>
      </c>
      <c r="AU5" s="961">
        <f t="shared" ref="AU5:AU10" si="3">N5/$AU$4</f>
        <v>57.5</v>
      </c>
      <c r="AV5" s="961">
        <f t="shared" ref="AV5:AV10" si="4">O5/$AV$4</f>
        <v>56.86944444444444</v>
      </c>
      <c r="AW5" s="961">
        <f t="shared" ref="AW5:AW10" si="5">P5/$AW$4</f>
        <v>55.213888888888889</v>
      </c>
      <c r="AX5" s="961">
        <f t="shared" ref="AX5:AX10" si="6">AO5/$AX$4</f>
        <v>61.666666666666664</v>
      </c>
      <c r="AY5" s="961">
        <f>AP5/AY$4</f>
        <v>51.944444444444443</v>
      </c>
      <c r="AZ5" s="1055">
        <f>AQ5/AZ$4</f>
        <v>55.833333333333329</v>
      </c>
      <c r="BA5" s="1057">
        <f t="shared" ref="BA5:BA10" si="7">0.85*AR5/$BA$4+0.15*AR5</f>
        <v>44.239780113751763</v>
      </c>
      <c r="BB5" s="293">
        <f t="shared" ref="BB5:BB10" si="8">0.85*AS5/$BB$4+0.15*AS5</f>
        <v>42.619644427691924</v>
      </c>
      <c r="BC5" s="293">
        <f t="shared" ref="BC5:BC10" si="9">0.85*AT5/$BC$4+0.15*AT5</f>
        <v>48.025384182154639</v>
      </c>
      <c r="BD5" s="293">
        <f t="shared" ref="BD5:BD10" si="10">0.85*AU5/$BD$4+0.15*AU5</f>
        <v>54.106323620582764</v>
      </c>
      <c r="BE5" s="293">
        <f t="shared" ref="BE5:BE10" si="11">0.85*AV5/$BE$4+0.15*AV5</f>
        <v>62.117477740850148</v>
      </c>
      <c r="BF5" s="293">
        <f t="shared" ref="BF5:BF10" si="12">0.85*AW5/$BF$4+0.15*AW5</f>
        <v>56.5649072804813</v>
      </c>
      <c r="BG5" s="293">
        <f t="shared" ref="BG5:BG10" si="13">0.85*AX5/$BG$4+0.15*AX5</f>
        <v>62.626809136137496</v>
      </c>
      <c r="BH5" s="293">
        <f>0.85*AY5/BH$4+0.15*AY5</f>
        <v>61.606785988180626</v>
      </c>
      <c r="BI5" s="765">
        <f>0.85*AZ5/BI$4+0.15*AZ5</f>
        <v>62.320443645083927</v>
      </c>
      <c r="BJ5" s="218">
        <f t="shared" ref="BJ5:BJ10" si="14">$BJ$4*BA5/1000</f>
        <v>7.6914282639856468</v>
      </c>
      <c r="BK5" s="218">
        <f t="shared" ref="BK5:BK10" si="15">$BK$4*BB5/1000</f>
        <v>7.3083916166485015</v>
      </c>
      <c r="BL5" s="218">
        <f t="shared" ref="BL5:BL10" si="16">$BL$4*BC5/1000</f>
        <v>8.4002909047624552</v>
      </c>
      <c r="BM5" s="218">
        <f t="shared" ref="BM5:BM10" si="17">$BM$4*BD5/1000</f>
        <v>9.8065853257832174</v>
      </c>
      <c r="BN5" s="218">
        <f t="shared" ref="BN5:BN10" si="18">$BN$4*BE5/1000</f>
        <v>10.938655294722913</v>
      </c>
      <c r="BO5" s="218">
        <f t="shared" ref="BO5:BO10" si="19">$BO$4*BF5/1000</f>
        <v>7.6819838516090755</v>
      </c>
      <c r="BP5" s="218">
        <f t="shared" ref="BP5:BP10" si="20">$BP$4*BG5/1000</f>
        <v>5.1824248201436003</v>
      </c>
      <c r="BQ5" s="218">
        <f>BQ$4*BH5/1000</f>
        <v>4.6858181943942157</v>
      </c>
      <c r="BR5" s="762">
        <f>BR$4*BI5/1000</f>
        <v>4.674033273381295</v>
      </c>
      <c r="BS5" s="417">
        <f t="shared" ref="BS5:BS10" si="21">$BS$4*BA5</f>
        <v>10192.845338208406</v>
      </c>
      <c r="BT5" s="417">
        <f t="shared" ref="BT5:BT10" si="22">$BT$4*BB5</f>
        <v>9819.5660761402196</v>
      </c>
      <c r="BU5" s="417">
        <f t="shared" ref="BU5:BU10" si="23">$BU$4*BC5</f>
        <v>12966.853729181752</v>
      </c>
      <c r="BV5" s="417">
        <f t="shared" ref="BV5:BV10" si="24">$BV$4*BD5</f>
        <v>14608.707377557346</v>
      </c>
      <c r="BW5" s="417">
        <f t="shared" ref="BW5:BW10" si="25">$BW$4*BE5</f>
        <v>17889.833589364844</v>
      </c>
      <c r="BX5" s="417">
        <f t="shared" ref="BX5:BX10" si="26">$BX$4*BF5</f>
        <v>16290.693296778614</v>
      </c>
      <c r="BY5" s="772"/>
      <c r="BZ5" s="772"/>
      <c r="CA5" s="773">
        <f>$CF$4*BA5</f>
        <v>14174.425548446066</v>
      </c>
      <c r="CB5" s="773">
        <f>$CG$4*BH5</f>
        <v>19738.814230613076</v>
      </c>
      <c r="CC5" s="1221">
        <f t="shared" ref="CC5" si="27">CA5-CB5</f>
        <v>-5564.3886821670094</v>
      </c>
      <c r="CD5" s="772"/>
      <c r="CE5" s="417"/>
      <c r="CF5" s="418">
        <f t="shared" ref="CF5:CF10" si="28">$CF$4*BA5</f>
        <v>14174.425548446066</v>
      </c>
      <c r="CG5" s="418">
        <f>$CG$4*BI5</f>
        <v>19967.470143884893</v>
      </c>
      <c r="CH5" s="445">
        <f t="shared" ref="CH5:CH36" si="29">CF5-CG5</f>
        <v>-5793.0445954388269</v>
      </c>
    </row>
    <row r="6" spans="1:86">
      <c r="A6" s="742">
        <v>6200100</v>
      </c>
      <c r="B6" s="742">
        <v>7750</v>
      </c>
      <c r="C6" s="742" t="s">
        <v>1107</v>
      </c>
      <c r="D6" s="742" t="s">
        <v>1117</v>
      </c>
      <c r="E6" s="742"/>
      <c r="F6" s="742" t="s">
        <v>201</v>
      </c>
      <c r="G6" s="742" t="s">
        <v>570</v>
      </c>
      <c r="H6" s="743">
        <v>1</v>
      </c>
      <c r="I6" s="742"/>
      <c r="J6" s="743" t="s">
        <v>552</v>
      </c>
      <c r="K6" s="965">
        <v>173</v>
      </c>
      <c r="L6" s="965">
        <v>200</v>
      </c>
      <c r="M6" s="965">
        <v>192</v>
      </c>
      <c r="N6" s="965">
        <v>208</v>
      </c>
      <c r="O6" s="962">
        <v>197</v>
      </c>
      <c r="P6" s="962">
        <v>187</v>
      </c>
      <c r="Q6" s="753"/>
      <c r="R6" s="761"/>
      <c r="S6" s="761"/>
      <c r="T6" s="761"/>
      <c r="U6" s="761"/>
      <c r="V6" s="761"/>
      <c r="W6" s="761"/>
      <c r="X6" s="761"/>
      <c r="Y6" s="761"/>
      <c r="Z6" s="761"/>
      <c r="AA6" s="761"/>
      <c r="AB6" s="761"/>
      <c r="AC6" s="761"/>
      <c r="AD6" s="761"/>
      <c r="AE6" s="761"/>
      <c r="AF6" s="761"/>
      <c r="AG6" s="761"/>
      <c r="AH6" s="761"/>
      <c r="AI6" s="761"/>
      <c r="AJ6" s="761"/>
      <c r="AK6" s="761"/>
      <c r="AL6" s="761"/>
      <c r="AM6" s="761"/>
      <c r="AN6" s="761"/>
      <c r="AO6" s="963">
        <v>193</v>
      </c>
      <c r="AP6" s="964">
        <v>163</v>
      </c>
      <c r="AQ6" s="963">
        <v>176</v>
      </c>
      <c r="AR6" s="1054">
        <f t="shared" si="0"/>
        <v>48.055555555555557</v>
      </c>
      <c r="AS6" s="961">
        <f t="shared" si="1"/>
        <v>55.555555555555557</v>
      </c>
      <c r="AT6" s="961">
        <f t="shared" si="2"/>
        <v>53.333333333333329</v>
      </c>
      <c r="AU6" s="961">
        <f t="shared" si="3"/>
        <v>57.777777777777779</v>
      </c>
      <c r="AV6" s="961">
        <f t="shared" si="4"/>
        <v>54.722222222222221</v>
      </c>
      <c r="AW6" s="961">
        <f t="shared" si="5"/>
        <v>51.944444444444443</v>
      </c>
      <c r="AX6" s="961">
        <f t="shared" si="6"/>
        <v>53.611111111111107</v>
      </c>
      <c r="AY6" s="961">
        <f t="shared" ref="AY6:AY10" si="30">AP6/$AY$4</f>
        <v>45.277777777777779</v>
      </c>
      <c r="AZ6" s="1055">
        <f t="shared" ref="AZ6:AZ69" si="31">AQ6/AZ$4</f>
        <v>48.888888888888886</v>
      </c>
      <c r="BA6" s="1057">
        <f t="shared" si="7"/>
        <v>63.251917022140965</v>
      </c>
      <c r="BB6" s="293">
        <f t="shared" si="8"/>
        <v>61.767600619843364</v>
      </c>
      <c r="BC6" s="293">
        <f t="shared" si="9"/>
        <v>57.272507844557076</v>
      </c>
      <c r="BD6" s="293">
        <f t="shared" si="10"/>
        <v>54.367706826479292</v>
      </c>
      <c r="BE6" s="293">
        <f t="shared" si="11"/>
        <v>59.772105284752996</v>
      </c>
      <c r="BF6" s="293">
        <f t="shared" si="12"/>
        <v>53.215463407204325</v>
      </c>
      <c r="BG6" s="293">
        <f t="shared" si="13"/>
        <v>54.445829564299714</v>
      </c>
      <c r="BH6" s="293">
        <f t="shared" ref="BH6:BH10" si="32">0.85*AY6/$BH$4+0.15*AY6</f>
        <v>53.700032706275096</v>
      </c>
      <c r="BI6" s="765">
        <f t="shared" ref="BI6:BI69" si="33">0.85*AZ6/BI$4+0.15*AZ6</f>
        <v>54.569144684252592</v>
      </c>
      <c r="BJ6" s="218">
        <f t="shared" si="14"/>
        <v>10.996835451814192</v>
      </c>
      <c r="BK6" s="218">
        <f t="shared" si="15"/>
        <v>10.591871908186233</v>
      </c>
      <c r="BL6" s="218">
        <f t="shared" si="16"/>
        <v>10.017738221828516</v>
      </c>
      <c r="BM6" s="218">
        <f t="shared" si="17"/>
        <v>9.8539601341203316</v>
      </c>
      <c r="BN6" s="218">
        <f t="shared" si="18"/>
        <v>10.52564398505551</v>
      </c>
      <c r="BO6" s="218">
        <f t="shared" si="19"/>
        <v>7.2271015759465582</v>
      </c>
      <c r="BP6" s="218">
        <f t="shared" si="20"/>
        <v>4.5054413976924099</v>
      </c>
      <c r="BQ6" s="218">
        <f>$BQ$4*BH6/1000</f>
        <v>4.0844297630281137</v>
      </c>
      <c r="BR6" s="762">
        <f t="shared" ref="BR6:BR69" si="34">BR$4*BI6/1000</f>
        <v>4.0926858513189446</v>
      </c>
      <c r="BS6" s="417">
        <f t="shared" si="21"/>
        <v>14573.241681901278</v>
      </c>
      <c r="BT6" s="417">
        <f t="shared" si="22"/>
        <v>14231.255182811912</v>
      </c>
      <c r="BU6" s="417">
        <f t="shared" si="23"/>
        <v>15463.577118030411</v>
      </c>
      <c r="BV6" s="417">
        <f t="shared" si="24"/>
        <v>14679.280843149409</v>
      </c>
      <c r="BW6" s="417">
        <f t="shared" si="25"/>
        <v>17214.366322008864</v>
      </c>
      <c r="BX6" s="417">
        <f t="shared" si="26"/>
        <v>15326.053461274845</v>
      </c>
      <c r="BY6" s="772"/>
      <c r="BZ6" s="772"/>
      <c r="CA6" s="773">
        <f t="shared" ref="CA6:CA69" si="35">$CF$4*BA6</f>
        <v>20265.914213893968</v>
      </c>
      <c r="CB6" s="773">
        <f t="shared" ref="CB6:CB69" si="36">$CG$4*BH6</f>
        <v>17205.490479090542</v>
      </c>
      <c r="CC6" s="1221">
        <f t="shared" ref="CC6:CC69" si="37">CA6-CB6</f>
        <v>3060.4237348034258</v>
      </c>
      <c r="CD6" s="772"/>
      <c r="CE6" s="417"/>
      <c r="CF6" s="418">
        <f t="shared" si="28"/>
        <v>20265.914213893968</v>
      </c>
      <c r="CG6" s="773">
        <f t="shared" ref="CG6:CG69" si="38">$CG$4*BI6</f>
        <v>17483.953956834532</v>
      </c>
      <c r="CH6" s="445">
        <f t="shared" si="29"/>
        <v>2781.9602570594361</v>
      </c>
    </row>
    <row r="7" spans="1:86">
      <c r="A7" s="16">
        <v>8200100</v>
      </c>
      <c r="B7" s="16">
        <v>1855</v>
      </c>
      <c r="C7" s="16" t="s">
        <v>1429</v>
      </c>
      <c r="D7" s="16" t="s">
        <v>1117</v>
      </c>
      <c r="E7" s="16"/>
      <c r="F7" s="16" t="s">
        <v>1430</v>
      </c>
      <c r="G7" s="16" t="s">
        <v>386</v>
      </c>
      <c r="H7" s="17">
        <v>1</v>
      </c>
      <c r="I7" s="16"/>
      <c r="J7" s="17" t="s">
        <v>552</v>
      </c>
      <c r="K7" s="965">
        <v>626</v>
      </c>
      <c r="L7" s="965">
        <v>783</v>
      </c>
      <c r="M7" s="965">
        <v>721</v>
      </c>
      <c r="N7" s="965">
        <v>953</v>
      </c>
      <c r="O7" s="962">
        <v>997</v>
      </c>
      <c r="P7" s="962">
        <v>1020</v>
      </c>
      <c r="Q7" s="753"/>
      <c r="R7" s="761"/>
      <c r="S7" s="761"/>
      <c r="T7" s="761"/>
      <c r="U7" s="761"/>
      <c r="V7" s="761"/>
      <c r="W7" s="761"/>
      <c r="X7" s="761"/>
      <c r="Y7" s="761"/>
      <c r="Z7" s="761"/>
      <c r="AA7" s="761"/>
      <c r="AB7" s="761"/>
      <c r="AC7" s="761"/>
      <c r="AD7" s="761"/>
      <c r="AE7" s="761"/>
      <c r="AF7" s="761"/>
      <c r="AG7" s="761"/>
      <c r="AH7" s="761"/>
      <c r="AI7" s="761"/>
      <c r="AJ7" s="761"/>
      <c r="AK7" s="761"/>
      <c r="AL7" s="761"/>
      <c r="AM7" s="761"/>
      <c r="AN7" s="761"/>
      <c r="AO7" s="963">
        <v>972</v>
      </c>
      <c r="AP7" s="964">
        <v>732</v>
      </c>
      <c r="AQ7" s="963">
        <v>302</v>
      </c>
      <c r="AR7" s="1054">
        <f t="shared" si="0"/>
        <v>173.88888888888889</v>
      </c>
      <c r="AS7" s="961">
        <f t="shared" si="1"/>
        <v>217.5</v>
      </c>
      <c r="AT7" s="961">
        <f t="shared" si="2"/>
        <v>200.27777777777777</v>
      </c>
      <c r="AU7" s="961">
        <f t="shared" si="3"/>
        <v>264.72222222222223</v>
      </c>
      <c r="AV7" s="961">
        <f t="shared" si="4"/>
        <v>276.94444444444446</v>
      </c>
      <c r="AW7" s="961">
        <f t="shared" si="5"/>
        <v>283.33333333333331</v>
      </c>
      <c r="AX7" s="961">
        <f t="shared" si="6"/>
        <v>270</v>
      </c>
      <c r="AY7" s="961">
        <f t="shared" si="30"/>
        <v>203.33333333333331</v>
      </c>
      <c r="AZ7" s="1055">
        <f t="shared" si="31"/>
        <v>83.888888888888886</v>
      </c>
      <c r="BA7" s="1057">
        <f t="shared" si="7"/>
        <v>228.87687893560835</v>
      </c>
      <c r="BB7" s="293">
        <f t="shared" si="8"/>
        <v>241.82015642668676</v>
      </c>
      <c r="BC7" s="293">
        <f t="shared" si="9"/>
        <v>215.07019872877945</v>
      </c>
      <c r="BD7" s="293">
        <f t="shared" si="10"/>
        <v>249.09819521939792</v>
      </c>
      <c r="BE7" s="293">
        <f t="shared" si="11"/>
        <v>302.5014668472017</v>
      </c>
      <c r="BF7" s="293">
        <f t="shared" si="12"/>
        <v>290.26616403929626</v>
      </c>
      <c r="BG7" s="293">
        <f t="shared" si="13"/>
        <v>274.2038670284939</v>
      </c>
      <c r="BH7" s="293">
        <f t="shared" si="32"/>
        <v>241.1559750981188</v>
      </c>
      <c r="BI7" s="765">
        <f t="shared" si="33"/>
        <v>93.635691446842515</v>
      </c>
      <c r="BJ7" s="218">
        <f t="shared" si="14"/>
        <v>39.792017299628228</v>
      </c>
      <c r="BK7" s="218">
        <f t="shared" si="15"/>
        <v>41.467178520549105</v>
      </c>
      <c r="BL7" s="218">
        <f t="shared" si="16"/>
        <v>37.61869405176229</v>
      </c>
      <c r="BM7" s="218">
        <f t="shared" si="17"/>
        <v>45.148192345272484</v>
      </c>
      <c r="BN7" s="218">
        <f t="shared" si="18"/>
        <v>53.269375904062656</v>
      </c>
      <c r="BO7" s="218">
        <f t="shared" si="19"/>
        <v>39.420554050617582</v>
      </c>
      <c r="BP7" s="218">
        <f t="shared" si="20"/>
        <v>22.690616780088195</v>
      </c>
      <c r="BQ7" s="218">
        <f>$BQ$4*BH7/1000</f>
        <v>18.342347156666126</v>
      </c>
      <c r="BR7" s="762">
        <f t="shared" si="34"/>
        <v>7.0226768585131882</v>
      </c>
      <c r="BS7" s="417">
        <f t="shared" si="21"/>
        <v>52733.232906764162</v>
      </c>
      <c r="BT7" s="417">
        <f t="shared" si="22"/>
        <v>55715.364040708635</v>
      </c>
      <c r="BU7" s="417">
        <f t="shared" si="23"/>
        <v>58068.953656770449</v>
      </c>
      <c r="BV7" s="417">
        <f t="shared" si="24"/>
        <v>67256.512709237446</v>
      </c>
      <c r="BW7" s="417">
        <f t="shared" si="25"/>
        <v>87120.422451994091</v>
      </c>
      <c r="BX7" s="417">
        <f t="shared" si="26"/>
        <v>83596.65524331732</v>
      </c>
      <c r="BY7" s="772"/>
      <c r="BZ7" s="772"/>
      <c r="CA7" s="773">
        <f t="shared" si="35"/>
        <v>73332.152010968915</v>
      </c>
      <c r="CB7" s="773">
        <f t="shared" si="36"/>
        <v>77266.374421437271</v>
      </c>
      <c r="CC7" s="1221">
        <f t="shared" si="37"/>
        <v>-3934.2224104683555</v>
      </c>
      <c r="CD7" s="772"/>
      <c r="CE7" s="417"/>
      <c r="CF7" s="418">
        <f t="shared" si="28"/>
        <v>73332.152010968915</v>
      </c>
      <c r="CG7" s="773">
        <f t="shared" si="38"/>
        <v>30000.875539568344</v>
      </c>
      <c r="CH7" s="445">
        <f t="shared" si="29"/>
        <v>43331.276471400575</v>
      </c>
    </row>
    <row r="8" spans="1:86">
      <c r="A8" s="16">
        <v>8200311</v>
      </c>
      <c r="B8" s="16">
        <v>2484</v>
      </c>
      <c r="C8" s="16" t="s">
        <v>1108</v>
      </c>
      <c r="D8" s="16" t="s">
        <v>1117</v>
      </c>
      <c r="E8" s="16">
        <v>1</v>
      </c>
      <c r="F8" s="16" t="s">
        <v>553</v>
      </c>
      <c r="G8" s="16" t="s">
        <v>386</v>
      </c>
      <c r="H8" s="17">
        <v>3</v>
      </c>
      <c r="I8" s="16"/>
      <c r="J8" s="17" t="s">
        <v>552</v>
      </c>
      <c r="K8" s="961">
        <v>88</v>
      </c>
      <c r="L8" s="961">
        <v>92</v>
      </c>
      <c r="M8" s="961">
        <v>88</v>
      </c>
      <c r="N8" s="961">
        <v>110</v>
      </c>
      <c r="O8" s="962">
        <v>56.09</v>
      </c>
      <c r="P8" s="962">
        <v>61.53</v>
      </c>
      <c r="Q8" s="753"/>
      <c r="R8" s="761"/>
      <c r="S8" s="761"/>
      <c r="T8" s="761"/>
      <c r="U8" s="761"/>
      <c r="V8" s="761"/>
      <c r="W8" s="761"/>
      <c r="X8" s="761"/>
      <c r="Y8" s="761"/>
      <c r="Z8" s="761"/>
      <c r="AA8" s="761"/>
      <c r="AB8" s="761"/>
      <c r="AC8" s="761"/>
      <c r="AD8" s="761"/>
      <c r="AE8" s="761"/>
      <c r="AF8" s="761"/>
      <c r="AG8" s="761"/>
      <c r="AH8" s="761"/>
      <c r="AI8" s="761"/>
      <c r="AJ8" s="761"/>
      <c r="AK8" s="761"/>
      <c r="AL8" s="761"/>
      <c r="AM8" s="761"/>
      <c r="AN8" s="761"/>
      <c r="AO8" s="963">
        <v>62</v>
      </c>
      <c r="AP8" s="964">
        <v>59</v>
      </c>
      <c r="AQ8" s="963">
        <v>64</v>
      </c>
      <c r="AR8" s="1054">
        <f t="shared" si="0"/>
        <v>24.444444444444443</v>
      </c>
      <c r="AS8" s="961">
        <f t="shared" si="1"/>
        <v>25.555555555555554</v>
      </c>
      <c r="AT8" s="961">
        <f t="shared" si="2"/>
        <v>24.444444444444443</v>
      </c>
      <c r="AU8" s="961">
        <f t="shared" si="3"/>
        <v>30.555555555555554</v>
      </c>
      <c r="AV8" s="961">
        <f t="shared" si="4"/>
        <v>15.580555555555556</v>
      </c>
      <c r="AW8" s="961">
        <f t="shared" si="5"/>
        <v>17.091666666666665</v>
      </c>
      <c r="AX8" s="961">
        <f t="shared" si="6"/>
        <v>17.222222222222221</v>
      </c>
      <c r="AY8" s="961">
        <f t="shared" si="30"/>
        <v>16.388888888888889</v>
      </c>
      <c r="AZ8" s="1055">
        <f t="shared" si="31"/>
        <v>17.777777777777779</v>
      </c>
      <c r="BA8" s="1057">
        <f t="shared" si="7"/>
        <v>32.174385537274013</v>
      </c>
      <c r="BB8" s="293">
        <f t="shared" si="8"/>
        <v>28.413096285127946</v>
      </c>
      <c r="BC8" s="293">
        <f t="shared" si="9"/>
        <v>26.249899428755327</v>
      </c>
      <c r="BD8" s="293">
        <f t="shared" si="10"/>
        <v>28.752152648618857</v>
      </c>
      <c r="BE8" s="293">
        <f t="shared" si="11"/>
        <v>17.018362362547183</v>
      </c>
      <c r="BF8" s="293">
        <f t="shared" si="12"/>
        <v>17.509879483664609</v>
      </c>
      <c r="BG8" s="293">
        <f t="shared" si="13"/>
        <v>17.49037011910146</v>
      </c>
      <c r="BH8" s="293">
        <f t="shared" si="32"/>
        <v>19.437435151351107</v>
      </c>
      <c r="BI8" s="765">
        <f t="shared" si="33"/>
        <v>19.843325339728217</v>
      </c>
      <c r="BJ8" s="218">
        <f t="shared" si="14"/>
        <v>5.5937660101713789</v>
      </c>
      <c r="BK8" s="218">
        <f t="shared" si="15"/>
        <v>4.8722610777656667</v>
      </c>
      <c r="BL8" s="218">
        <f t="shared" si="16"/>
        <v>4.5914633516714041</v>
      </c>
      <c r="BM8" s="218">
        <f t="shared" si="17"/>
        <v>5.2112289170828685</v>
      </c>
      <c r="BN8" s="218">
        <f t="shared" si="18"/>
        <v>2.9968699041713882</v>
      </c>
      <c r="BO8" s="218">
        <f t="shared" si="19"/>
        <v>2.3779869517004899</v>
      </c>
      <c r="BP8" s="218">
        <f t="shared" si="20"/>
        <v>1.447343868688753</v>
      </c>
      <c r="BQ8" s="218">
        <f>$BQ$4*BH8/1000</f>
        <v>1.4784132271083354</v>
      </c>
      <c r="BR8" s="762">
        <f t="shared" si="34"/>
        <v>1.4882494004796163</v>
      </c>
      <c r="BS8" s="417">
        <f t="shared" si="21"/>
        <v>7412.9784277879326</v>
      </c>
      <c r="BT8" s="417">
        <f t="shared" si="22"/>
        <v>6546.3773840934791</v>
      </c>
      <c r="BU8" s="417">
        <f t="shared" si="23"/>
        <v>7087.4728457639385</v>
      </c>
      <c r="BV8" s="417">
        <f t="shared" si="24"/>
        <v>7763.0812151270911</v>
      </c>
      <c r="BW8" s="417">
        <f t="shared" si="25"/>
        <v>4901.2883604135886</v>
      </c>
      <c r="BX8" s="417">
        <f t="shared" si="26"/>
        <v>5042.8452912954072</v>
      </c>
      <c r="BY8" s="772"/>
      <c r="BZ8" s="772"/>
      <c r="CA8" s="773">
        <f t="shared" si="35"/>
        <v>10308.673126142596</v>
      </c>
      <c r="CB8" s="773">
        <f t="shared" si="36"/>
        <v>6227.7542224928948</v>
      </c>
      <c r="CC8" s="1221">
        <f t="shared" si="37"/>
        <v>4080.918903649701</v>
      </c>
      <c r="CD8" s="772"/>
      <c r="CE8" s="417"/>
      <c r="CF8" s="418">
        <f t="shared" si="28"/>
        <v>10308.673126142596</v>
      </c>
      <c r="CG8" s="773">
        <f t="shared" si="38"/>
        <v>6357.8014388489219</v>
      </c>
      <c r="CH8" s="445">
        <f t="shared" si="29"/>
        <v>3950.8716872936739</v>
      </c>
    </row>
    <row r="9" spans="1:86">
      <c r="A9" s="16">
        <v>8200312</v>
      </c>
      <c r="B9" s="16">
        <v>5551</v>
      </c>
      <c r="C9" s="16" t="s">
        <v>1108</v>
      </c>
      <c r="D9" s="16" t="s">
        <v>1117</v>
      </c>
      <c r="E9" s="16">
        <v>1</v>
      </c>
      <c r="F9" s="16" t="s">
        <v>553</v>
      </c>
      <c r="G9" s="16" t="s">
        <v>386</v>
      </c>
      <c r="H9" s="17">
        <v>3</v>
      </c>
      <c r="I9" s="742"/>
      <c r="J9" s="17" t="s">
        <v>552</v>
      </c>
      <c r="K9" s="961">
        <v>47.23</v>
      </c>
      <c r="L9" s="961">
        <v>43.29</v>
      </c>
      <c r="M9" s="961">
        <v>88</v>
      </c>
      <c r="N9" s="961">
        <v>101</v>
      </c>
      <c r="O9" s="962">
        <v>59.22</v>
      </c>
      <c r="P9" s="962">
        <v>52.02</v>
      </c>
      <c r="Q9" s="753"/>
      <c r="R9" s="761"/>
      <c r="S9" s="761"/>
      <c r="T9" s="761"/>
      <c r="U9" s="761"/>
      <c r="V9" s="761"/>
      <c r="W9" s="761"/>
      <c r="X9" s="761"/>
      <c r="Y9" s="761"/>
      <c r="Z9" s="761"/>
      <c r="AA9" s="761"/>
      <c r="AB9" s="761"/>
      <c r="AC9" s="761"/>
      <c r="AD9" s="761"/>
      <c r="AE9" s="761"/>
      <c r="AF9" s="761"/>
      <c r="AG9" s="761"/>
      <c r="AH9" s="761"/>
      <c r="AI9" s="761"/>
      <c r="AJ9" s="761"/>
      <c r="AK9" s="761"/>
      <c r="AL9" s="761"/>
      <c r="AM9" s="761"/>
      <c r="AN9" s="761"/>
      <c r="AO9" s="963">
        <v>49</v>
      </c>
      <c r="AP9" s="964">
        <v>36</v>
      </c>
      <c r="AQ9" s="963">
        <v>43</v>
      </c>
      <c r="AR9" s="1054">
        <f t="shared" si="0"/>
        <v>13.119444444444444</v>
      </c>
      <c r="AS9" s="961">
        <f t="shared" si="1"/>
        <v>12.024999999999999</v>
      </c>
      <c r="AT9" s="961">
        <f t="shared" si="2"/>
        <v>24.444444444444443</v>
      </c>
      <c r="AU9" s="961">
        <f t="shared" si="3"/>
        <v>28.055555555555554</v>
      </c>
      <c r="AV9" s="961">
        <f t="shared" si="4"/>
        <v>16.45</v>
      </c>
      <c r="AW9" s="961">
        <f t="shared" si="5"/>
        <v>14.450000000000001</v>
      </c>
      <c r="AX9" s="961">
        <f t="shared" si="6"/>
        <v>13.611111111111111</v>
      </c>
      <c r="AY9" s="961">
        <f t="shared" si="30"/>
        <v>10</v>
      </c>
      <c r="AZ9" s="1055">
        <f t="shared" si="31"/>
        <v>11.944444444444445</v>
      </c>
      <c r="BA9" s="1057">
        <f t="shared" si="7"/>
        <v>17.268138965061951</v>
      </c>
      <c r="BB9" s="293">
        <f t="shared" si="8"/>
        <v>13.369597154165092</v>
      </c>
      <c r="BC9" s="293">
        <f t="shared" si="9"/>
        <v>26.249899428755327</v>
      </c>
      <c r="BD9" s="293">
        <f t="shared" si="10"/>
        <v>26.399703795550042</v>
      </c>
      <c r="BE9" s="293">
        <f t="shared" si="11"/>
        <v>17.968040989660263</v>
      </c>
      <c r="BF9" s="293">
        <f t="shared" si="12"/>
        <v>14.803574366004113</v>
      </c>
      <c r="BG9" s="293">
        <f t="shared" si="13"/>
        <v>13.823034448967285</v>
      </c>
      <c r="BH9" s="293">
        <f t="shared" si="32"/>
        <v>11.860129922858302</v>
      </c>
      <c r="BI9" s="765">
        <f t="shared" si="33"/>
        <v>13.332234212629896</v>
      </c>
      <c r="BJ9" s="218">
        <f t="shared" si="14"/>
        <v>3.0021996438681167</v>
      </c>
      <c r="BK9" s="218">
        <f t="shared" si="15"/>
        <v>2.2926106745269093</v>
      </c>
      <c r="BL9" s="218">
        <f t="shared" si="16"/>
        <v>4.5914633516714041</v>
      </c>
      <c r="BM9" s="218">
        <f t="shared" si="17"/>
        <v>4.7848556420488162</v>
      </c>
      <c r="BN9" s="218">
        <f t="shared" si="18"/>
        <v>3.1641047553045034</v>
      </c>
      <c r="BO9" s="218">
        <f t="shared" si="19"/>
        <v>2.0104482565814972</v>
      </c>
      <c r="BP9" s="218">
        <f t="shared" si="20"/>
        <v>1.1438685413830469</v>
      </c>
      <c r="BQ9" s="218">
        <f>$BQ$4*BH9/1000</f>
        <v>0.90208264704915386</v>
      </c>
      <c r="BR9" s="762">
        <f t="shared" si="34"/>
        <v>0.99991756594724224</v>
      </c>
      <c r="BS9" s="417">
        <f t="shared" si="21"/>
        <v>3978.5792175502734</v>
      </c>
      <c r="BT9" s="417">
        <f t="shared" si="22"/>
        <v>3080.3551843196374</v>
      </c>
      <c r="BU9" s="417">
        <f t="shared" si="23"/>
        <v>7087.4728457639385</v>
      </c>
      <c r="BV9" s="417">
        <f t="shared" si="24"/>
        <v>7127.9200247985118</v>
      </c>
      <c r="BW9" s="417">
        <f t="shared" si="25"/>
        <v>5174.7958050221559</v>
      </c>
      <c r="BX9" s="417">
        <f t="shared" si="26"/>
        <v>4263.4294174091847</v>
      </c>
      <c r="BY9" s="772"/>
      <c r="BZ9" s="772"/>
      <c r="CA9" s="773">
        <f t="shared" si="35"/>
        <v>5532.71172440585</v>
      </c>
      <c r="CB9" s="773">
        <f t="shared" si="36"/>
        <v>3799.9856272838006</v>
      </c>
      <c r="CC9" s="1221">
        <f t="shared" si="37"/>
        <v>1732.7260971220494</v>
      </c>
      <c r="CD9" s="772"/>
      <c r="CE9" s="417"/>
      <c r="CF9" s="418">
        <f t="shared" si="28"/>
        <v>5532.71172440585</v>
      </c>
      <c r="CG9" s="773">
        <f t="shared" si="38"/>
        <v>4271.6478417266189</v>
      </c>
      <c r="CH9" s="445">
        <f t="shared" si="29"/>
        <v>1261.063882679231</v>
      </c>
    </row>
    <row r="10" spans="1:86">
      <c r="A10" s="16">
        <v>13701101</v>
      </c>
      <c r="B10" s="16">
        <v>2778</v>
      </c>
      <c r="C10" s="16" t="s">
        <v>1108</v>
      </c>
      <c r="D10" s="16" t="s">
        <v>1117</v>
      </c>
      <c r="E10" s="16">
        <v>1</v>
      </c>
      <c r="F10" s="16" t="s">
        <v>1116</v>
      </c>
      <c r="G10" s="16" t="s">
        <v>388</v>
      </c>
      <c r="H10" s="17">
        <v>11</v>
      </c>
      <c r="I10" s="742" t="s">
        <v>554</v>
      </c>
      <c r="J10" s="17" t="s">
        <v>552</v>
      </c>
      <c r="K10" s="965">
        <v>66</v>
      </c>
      <c r="L10" s="965">
        <v>81</v>
      </c>
      <c r="M10" s="965">
        <v>84</v>
      </c>
      <c r="N10" s="965">
        <v>79</v>
      </c>
      <c r="O10" s="962">
        <v>81.819999999999993</v>
      </c>
      <c r="P10" s="962">
        <v>86.68</v>
      </c>
      <c r="Q10" s="753"/>
      <c r="R10" s="761"/>
      <c r="S10" s="761"/>
      <c r="T10" s="761"/>
      <c r="U10" s="761"/>
      <c r="V10" s="761"/>
      <c r="W10" s="761"/>
      <c r="X10" s="761"/>
      <c r="Y10" s="761"/>
      <c r="Z10" s="761"/>
      <c r="AA10" s="761"/>
      <c r="AB10" s="761"/>
      <c r="AC10" s="761"/>
      <c r="AD10" s="761"/>
      <c r="AE10" s="761"/>
      <c r="AF10" s="761"/>
      <c r="AG10" s="761"/>
      <c r="AH10" s="761"/>
      <c r="AI10" s="761"/>
      <c r="AJ10" s="761"/>
      <c r="AK10" s="761"/>
      <c r="AL10" s="761"/>
      <c r="AM10" s="761"/>
      <c r="AN10" s="761"/>
      <c r="AO10" s="963">
        <v>90</v>
      </c>
      <c r="AP10" s="964">
        <v>79</v>
      </c>
      <c r="AQ10" s="963">
        <v>82</v>
      </c>
      <c r="AR10" s="1054">
        <f t="shared" si="0"/>
        <v>18.333333333333332</v>
      </c>
      <c r="AS10" s="961">
        <f t="shared" si="1"/>
        <v>22.5</v>
      </c>
      <c r="AT10" s="961">
        <f t="shared" si="2"/>
        <v>23.333333333333332</v>
      </c>
      <c r="AU10" s="961">
        <f t="shared" si="3"/>
        <v>21.944444444444443</v>
      </c>
      <c r="AV10" s="961">
        <f t="shared" si="4"/>
        <v>22.727777777777774</v>
      </c>
      <c r="AW10" s="961">
        <f t="shared" si="5"/>
        <v>24.077777777777779</v>
      </c>
      <c r="AX10" s="961">
        <f t="shared" si="6"/>
        <v>25</v>
      </c>
      <c r="AY10" s="961">
        <f t="shared" si="30"/>
        <v>21.944444444444443</v>
      </c>
      <c r="AZ10" s="1055">
        <f t="shared" si="31"/>
        <v>22.777777777777779</v>
      </c>
      <c r="BA10" s="1057">
        <f t="shared" si="7"/>
        <v>24.130789152955511</v>
      </c>
      <c r="BB10" s="293">
        <f t="shared" si="8"/>
        <v>25.015878251036561</v>
      </c>
      <c r="BC10" s="293">
        <f t="shared" si="9"/>
        <v>25.056722181993724</v>
      </c>
      <c r="BD10" s="293">
        <f t="shared" si="10"/>
        <v>20.64927326582627</v>
      </c>
      <c r="BE10" s="293">
        <f t="shared" si="11"/>
        <v>24.82514545379944</v>
      </c>
      <c r="BF10" s="293">
        <f t="shared" si="12"/>
        <v>24.666932449927653</v>
      </c>
      <c r="BG10" s="293">
        <f t="shared" si="13"/>
        <v>25.389246947082768</v>
      </c>
      <c r="BH10" s="293">
        <f t="shared" si="32"/>
        <v>26.026396219605719</v>
      </c>
      <c r="BI10" s="765">
        <f t="shared" si="33"/>
        <v>25.424260591526778</v>
      </c>
      <c r="BJ10" s="218">
        <f t="shared" si="14"/>
        <v>4.195324507628535</v>
      </c>
      <c r="BK10" s="218">
        <f t="shared" si="15"/>
        <v>4.2897081228154237</v>
      </c>
      <c r="BL10" s="218">
        <f t="shared" si="16"/>
        <v>4.3827604720499771</v>
      </c>
      <c r="BM10" s="218">
        <f t="shared" si="17"/>
        <v>3.742609858632242</v>
      </c>
      <c r="BN10" s="218">
        <f t="shared" si="18"/>
        <v>4.3716151820164546</v>
      </c>
      <c r="BO10" s="218">
        <f t="shared" si="19"/>
        <v>3.3499741422622868</v>
      </c>
      <c r="BP10" s="218">
        <f t="shared" si="20"/>
        <v>2.1009830351933516</v>
      </c>
      <c r="BQ10" s="218">
        <f>$BQ$4*BH10/1000</f>
        <v>1.9795702532467543</v>
      </c>
      <c r="BR10" s="762">
        <f t="shared" si="34"/>
        <v>1.9068195443645084</v>
      </c>
      <c r="BS10" s="417">
        <f t="shared" si="21"/>
        <v>5559.7338208409501</v>
      </c>
      <c r="BT10" s="417">
        <f t="shared" si="22"/>
        <v>5763.6583490388239</v>
      </c>
      <c r="BU10" s="417">
        <f t="shared" si="23"/>
        <v>6765.3149891383055</v>
      </c>
      <c r="BV10" s="417">
        <f t="shared" si="24"/>
        <v>5575.3037817730929</v>
      </c>
      <c r="BW10" s="417">
        <f t="shared" si="25"/>
        <v>7149.641890694239</v>
      </c>
      <c r="BX10" s="417">
        <f t="shared" si="26"/>
        <v>7104.0765455791643</v>
      </c>
      <c r="BY10" s="772"/>
      <c r="BZ10" s="772"/>
      <c r="CA10" s="773">
        <f t="shared" si="35"/>
        <v>7731.5048446069468</v>
      </c>
      <c r="CB10" s="773">
        <f t="shared" si="36"/>
        <v>8338.8573487616723</v>
      </c>
      <c r="CC10" s="1221">
        <f t="shared" si="37"/>
        <v>-607.35250415472547</v>
      </c>
      <c r="CD10" s="772"/>
      <c r="CE10" s="417"/>
      <c r="CF10" s="418">
        <f t="shared" si="28"/>
        <v>7731.5048446069468</v>
      </c>
      <c r="CG10" s="773">
        <f t="shared" si="38"/>
        <v>8145.933093525181</v>
      </c>
      <c r="CH10" s="445">
        <f t="shared" si="29"/>
        <v>-414.4282489182342</v>
      </c>
    </row>
    <row r="11" spans="1:86">
      <c r="A11" s="16">
        <v>18302600</v>
      </c>
      <c r="B11" s="16">
        <v>8564</v>
      </c>
      <c r="C11" s="16" t="s">
        <v>1108</v>
      </c>
      <c r="D11" s="16" t="s">
        <v>1117</v>
      </c>
      <c r="E11" s="16"/>
      <c r="F11" s="16" t="s">
        <v>572</v>
      </c>
      <c r="G11" s="16" t="s">
        <v>571</v>
      </c>
      <c r="H11" s="17">
        <v>26</v>
      </c>
      <c r="I11" s="16"/>
      <c r="J11" s="17" t="s">
        <v>552</v>
      </c>
      <c r="K11" s="961">
        <v>1630</v>
      </c>
      <c r="L11" s="961">
        <v>1645</v>
      </c>
      <c r="M11" s="961">
        <v>1807</v>
      </c>
      <c r="N11" s="961">
        <v>1692</v>
      </c>
      <c r="O11" s="962">
        <v>1559</v>
      </c>
      <c r="P11" s="962">
        <v>1610.8</v>
      </c>
      <c r="Q11" s="753"/>
      <c r="R11" s="761"/>
      <c r="S11" s="761"/>
      <c r="T11" s="761"/>
      <c r="U11" s="761"/>
      <c r="V11" s="761"/>
      <c r="W11" s="761"/>
      <c r="X11" s="761"/>
      <c r="Y11" s="761"/>
      <c r="Z11" s="761"/>
      <c r="AA11" s="761"/>
      <c r="AB11" s="761"/>
      <c r="AC11" s="761"/>
      <c r="AD11" s="761"/>
      <c r="AE11" s="761"/>
      <c r="AF11" s="761"/>
      <c r="AG11" s="761"/>
      <c r="AH11" s="761"/>
      <c r="AI11" s="761"/>
      <c r="AJ11" s="761"/>
      <c r="AK11" s="761"/>
      <c r="AL11" s="761"/>
      <c r="AM11" s="761"/>
      <c r="AN11" s="761"/>
      <c r="AO11" s="963">
        <v>1586</v>
      </c>
      <c r="AP11" s="964">
        <v>1368</v>
      </c>
      <c r="AQ11" s="963">
        <v>1551</v>
      </c>
      <c r="AR11" s="1054">
        <f t="shared" ref="AR11:AR31" si="39">K11/$AR$4</f>
        <v>452.77777777777777</v>
      </c>
      <c r="AS11" s="961">
        <f t="shared" ref="AS11:AS31" si="40">L11/$AS$4</f>
        <v>456.94444444444446</v>
      </c>
      <c r="AT11" s="961">
        <f t="shared" ref="AT11:AT31" si="41">M11/$AT$4</f>
        <v>501.94444444444446</v>
      </c>
      <c r="AU11" s="961">
        <f t="shared" ref="AU11:AU31" si="42">N11/$AU$4</f>
        <v>470</v>
      </c>
      <c r="AV11" s="961">
        <f t="shared" ref="AV11:AV31" si="43">O11/$AV$4</f>
        <v>433.05555555555554</v>
      </c>
      <c r="AW11" s="961">
        <f t="shared" ref="AW11:AW39" si="44">P11/$AW$4</f>
        <v>447.4444444444444</v>
      </c>
      <c r="AX11" s="961">
        <f t="shared" ref="AX11:AX39" si="45">AO11/$AX$4</f>
        <v>440.55555555555554</v>
      </c>
      <c r="AY11" s="961">
        <f t="shared" ref="AY11:AY40" si="46">AP11/$AY$4</f>
        <v>380</v>
      </c>
      <c r="AZ11" s="1055">
        <f t="shared" si="31"/>
        <v>430.83333333333331</v>
      </c>
      <c r="BA11" s="1057">
        <f t="shared" ref="BA11:BA31" si="47">0.85*AR11/$BA$4+0.15*AR11</f>
        <v>595.95736847450735</v>
      </c>
      <c r="BB11" s="293">
        <f t="shared" ref="BB11:BB31" si="48">0.85*AS11/$BB$4+0.15*AS11</f>
        <v>508.03851509821169</v>
      </c>
      <c r="BC11" s="293">
        <f t="shared" ref="BC11:BC31" si="49">0.85*AT11/$BC$4+0.15*AT11</f>
        <v>539.01782122455541</v>
      </c>
      <c r="BD11" s="293">
        <f t="shared" ref="BD11:BD31" si="50">0.85*AU11/$BD$4+0.15*AU11</f>
        <v>442.26038437693734</v>
      </c>
      <c r="BE11" s="293">
        <f t="shared" ref="BE11:BE31" si="51">0.85*AV11/$BE$4+0.15*AV11</f>
        <v>473.0188433448219</v>
      </c>
      <c r="BF11" s="293">
        <f t="shared" ref="BF11:BF39" si="52">0.85*AW11/$BF$4+0.15*AW11</f>
        <v>458.39287944558674</v>
      </c>
      <c r="BG11" s="293">
        <f t="shared" ref="BG11:BG39" si="53">0.85*AX11/$BG$4+0.15*AX11</f>
        <v>447.41495175636965</v>
      </c>
      <c r="BH11" s="293">
        <f t="shared" ref="BH11:BH40" si="54">0.85*AY11/$BH$4+0.15*AY11</f>
        <v>450.68493706861551</v>
      </c>
      <c r="BI11" s="765">
        <f t="shared" si="33"/>
        <v>480.89058752997596</v>
      </c>
      <c r="BJ11" s="218">
        <f t="shared" ref="BJ11:BJ31" si="55">$BJ$4*BA11/1000</f>
        <v>103.61180223385624</v>
      </c>
      <c r="BK11" s="218">
        <f t="shared" ref="BK11:BK31" si="56">$BK$4*BB11/1000</f>
        <v>87.118146444831766</v>
      </c>
      <c r="BL11" s="218">
        <f t="shared" ref="BL11:BL31" si="57">$BL$4*BC11/1000</f>
        <v>94.281525868979841</v>
      </c>
      <c r="BM11" s="218">
        <f t="shared" ref="BM11:BM31" si="58">$BM$4*BD11/1000</f>
        <v>80.158175706401948</v>
      </c>
      <c r="BN11" s="218">
        <f t="shared" ref="BN11:BN31" si="59">$BN$4*BE11/1000</f>
        <v>83.296847577165167</v>
      </c>
      <c r="BO11" s="218">
        <f t="shared" ref="BO11:BO39" si="60">$BO$4*BF11/1000</f>
        <v>62.253557318367456</v>
      </c>
      <c r="BP11" s="218">
        <f t="shared" ref="BP11:BP39" si="61">$BP$4*BG11/1000</f>
        <v>37.023989931296171</v>
      </c>
      <c r="BQ11" s="218">
        <f t="shared" ref="BQ11:BQ40" si="62">$BQ$4*BH11/1000</f>
        <v>34.279140587867843</v>
      </c>
      <c r="BR11" s="762">
        <f t="shared" si="34"/>
        <v>36.066794064748194</v>
      </c>
      <c r="BS11" s="417">
        <f t="shared" ref="BS11:BS31" si="63">$BS$4*BA11</f>
        <v>137308.57769652651</v>
      </c>
      <c r="BT11" s="417">
        <f t="shared" ref="BT11:BT31" si="64">$BT$4*BB11</f>
        <v>117052.07387862797</v>
      </c>
      <c r="BU11" s="417">
        <f t="shared" ref="BU11:BU31" si="65">$BU$4*BC11</f>
        <v>145534.81173062997</v>
      </c>
      <c r="BV11" s="417">
        <f t="shared" ref="BV11:BV31" si="66">$BV$4*BD11</f>
        <v>119410.30378177308</v>
      </c>
      <c r="BW11" s="417">
        <f t="shared" ref="BW11:BW31" si="67">$BW$4*BE11</f>
        <v>136229.42688330871</v>
      </c>
      <c r="BX11" s="417">
        <f t="shared" ref="BX11:BX39" si="68">$BX$4*BF11</f>
        <v>132017.14928032897</v>
      </c>
      <c r="BY11" s="772"/>
      <c r="BZ11" s="772"/>
      <c r="CA11" s="773">
        <f t="shared" si="35"/>
        <v>190944.74085923217</v>
      </c>
      <c r="CB11" s="773">
        <f t="shared" si="36"/>
        <v>144399.45383678444</v>
      </c>
      <c r="CC11" s="1221">
        <f t="shared" si="37"/>
        <v>46545.287022447737</v>
      </c>
      <c r="CD11" s="772"/>
      <c r="CE11" s="417"/>
      <c r="CF11" s="418">
        <f t="shared" ref="CF11:CF32" si="69">$CF$4*BA11</f>
        <v>190944.74085923217</v>
      </c>
      <c r="CG11" s="773">
        <f t="shared" si="38"/>
        <v>154077.34424460432</v>
      </c>
      <c r="CH11" s="445">
        <f t="shared" si="29"/>
        <v>36867.396614627854</v>
      </c>
    </row>
    <row r="12" spans="1:86">
      <c r="A12" s="16">
        <v>18310001</v>
      </c>
      <c r="B12" s="16">
        <v>1363</v>
      </c>
      <c r="C12" s="16" t="s">
        <v>1107</v>
      </c>
      <c r="D12" s="16" t="s">
        <v>1117</v>
      </c>
      <c r="E12" s="16">
        <v>1</v>
      </c>
      <c r="F12" s="16" t="s">
        <v>555</v>
      </c>
      <c r="G12" s="16" t="s">
        <v>390</v>
      </c>
      <c r="H12" s="17">
        <v>100</v>
      </c>
      <c r="I12" s="16" t="s">
        <v>554</v>
      </c>
      <c r="J12" s="17" t="s">
        <v>552</v>
      </c>
      <c r="K12" s="961">
        <v>467.71</v>
      </c>
      <c r="L12" s="961">
        <v>450.87</v>
      </c>
      <c r="M12" s="961">
        <v>492.35</v>
      </c>
      <c r="N12" s="961">
        <v>538.94000000000005</v>
      </c>
      <c r="O12" s="962">
        <v>532.07000000000005</v>
      </c>
      <c r="P12" s="962">
        <v>573.48</v>
      </c>
      <c r="Q12" s="753"/>
      <c r="R12" s="761"/>
      <c r="S12" s="761"/>
      <c r="T12" s="761"/>
      <c r="U12" s="761"/>
      <c r="V12" s="761"/>
      <c r="W12" s="761"/>
      <c r="X12" s="761"/>
      <c r="Y12" s="761"/>
      <c r="Z12" s="761"/>
      <c r="AA12" s="761"/>
      <c r="AB12" s="761"/>
      <c r="AC12" s="761"/>
      <c r="AD12" s="761"/>
      <c r="AE12" s="761"/>
      <c r="AF12" s="761"/>
      <c r="AG12" s="761"/>
      <c r="AH12" s="761"/>
      <c r="AI12" s="761"/>
      <c r="AJ12" s="761"/>
      <c r="AK12" s="761"/>
      <c r="AL12" s="761"/>
      <c r="AM12" s="761"/>
      <c r="AN12" s="761"/>
      <c r="AO12" s="963">
        <v>497</v>
      </c>
      <c r="AP12" s="964">
        <v>244</v>
      </c>
      <c r="AQ12" s="963">
        <v>250</v>
      </c>
      <c r="AR12" s="1054">
        <f t="shared" si="39"/>
        <v>129.91944444444442</v>
      </c>
      <c r="AS12" s="961">
        <f t="shared" si="40"/>
        <v>125.24166666666666</v>
      </c>
      <c r="AT12" s="961">
        <f t="shared" si="41"/>
        <v>136.76388888888889</v>
      </c>
      <c r="AU12" s="961">
        <f t="shared" si="42"/>
        <v>149.70555555555558</v>
      </c>
      <c r="AV12" s="961">
        <f t="shared" si="43"/>
        <v>147.79722222222225</v>
      </c>
      <c r="AW12" s="961">
        <f t="shared" si="44"/>
        <v>159.30000000000001</v>
      </c>
      <c r="AX12" s="961">
        <f t="shared" si="45"/>
        <v>138.05555555555554</v>
      </c>
      <c r="AY12" s="961">
        <f t="shared" si="46"/>
        <v>67.777777777777771</v>
      </c>
      <c r="AZ12" s="1055">
        <f t="shared" si="31"/>
        <v>69.444444444444443</v>
      </c>
      <c r="BA12" s="1057">
        <f t="shared" si="47"/>
        <v>171.00320295043667</v>
      </c>
      <c r="BB12" s="293">
        <f t="shared" si="48"/>
        <v>139.24579045734387</v>
      </c>
      <c r="BC12" s="293">
        <f t="shared" si="49"/>
        <v>146.86520436076916</v>
      </c>
      <c r="BD12" s="293">
        <f t="shared" si="50"/>
        <v>140.86986498587862</v>
      </c>
      <c r="BE12" s="293">
        <f t="shared" si="51"/>
        <v>161.43626425816512</v>
      </c>
      <c r="BF12" s="293">
        <f t="shared" si="52"/>
        <v>163.19788211103497</v>
      </c>
      <c r="BG12" s="293">
        <f t="shared" si="53"/>
        <v>140.20506369666816</v>
      </c>
      <c r="BH12" s="293">
        <f t="shared" si="54"/>
        <v>80.385325032706277</v>
      </c>
      <c r="BI12" s="765">
        <f t="shared" si="33"/>
        <v>77.512989608313347</v>
      </c>
      <c r="BJ12" s="218">
        <f t="shared" si="55"/>
        <v>29.730230688832449</v>
      </c>
      <c r="BK12" s="218">
        <f t="shared" si="56"/>
        <v>23.87778643621963</v>
      </c>
      <c r="BL12" s="218">
        <f t="shared" si="57"/>
        <v>25.68871569540245</v>
      </c>
      <c r="BM12" s="218">
        <f t="shared" si="58"/>
        <v>25.532179205205829</v>
      </c>
      <c r="BN12" s="218">
        <f t="shared" si="59"/>
        <v>28.428321802682664</v>
      </c>
      <c r="BO12" s="218">
        <f t="shared" si="60"/>
        <v>22.163626800929585</v>
      </c>
      <c r="BP12" s="218">
        <f t="shared" si="61"/>
        <v>11.602095205456617</v>
      </c>
      <c r="BQ12" s="218">
        <f t="shared" si="62"/>
        <v>6.1141157188887094</v>
      </c>
      <c r="BR12" s="762">
        <f t="shared" si="34"/>
        <v>5.8134742206235011</v>
      </c>
      <c r="BS12" s="417">
        <f t="shared" si="63"/>
        <v>39399.137959780608</v>
      </c>
      <c r="BT12" s="417">
        <f t="shared" si="64"/>
        <v>32082.230121372027</v>
      </c>
      <c r="BU12" s="417">
        <f t="shared" si="65"/>
        <v>39653.60517740767</v>
      </c>
      <c r="BV12" s="417">
        <f t="shared" si="66"/>
        <v>38034.863546187225</v>
      </c>
      <c r="BW12" s="417">
        <f t="shared" si="67"/>
        <v>46493.644106351552</v>
      </c>
      <c r="BX12" s="417">
        <f t="shared" si="68"/>
        <v>47000.99004797807</v>
      </c>
      <c r="BY12" s="772"/>
      <c r="BZ12" s="772"/>
      <c r="CA12" s="773">
        <f t="shared" si="35"/>
        <v>54789.426225319919</v>
      </c>
      <c r="CB12" s="773">
        <f t="shared" si="36"/>
        <v>25755.458140479095</v>
      </c>
      <c r="CC12" s="1221">
        <f t="shared" si="37"/>
        <v>29033.968084840824</v>
      </c>
      <c r="CD12" s="772"/>
      <c r="CE12" s="417"/>
      <c r="CF12" s="418">
        <f t="shared" si="69"/>
        <v>54789.426225319919</v>
      </c>
      <c r="CG12" s="773">
        <f t="shared" si="38"/>
        <v>24835.161870503598</v>
      </c>
      <c r="CH12" s="445">
        <f t="shared" si="29"/>
        <v>29954.264354816321</v>
      </c>
    </row>
    <row r="13" spans="1:86">
      <c r="A13" s="16">
        <v>22500100</v>
      </c>
      <c r="B13" s="16">
        <v>6437</v>
      </c>
      <c r="C13" s="16" t="s">
        <v>1107</v>
      </c>
      <c r="D13" s="16" t="s">
        <v>1117</v>
      </c>
      <c r="E13" s="16"/>
      <c r="F13" s="16" t="s">
        <v>1149</v>
      </c>
      <c r="G13" s="16" t="s">
        <v>575</v>
      </c>
      <c r="H13" s="17">
        <v>1</v>
      </c>
      <c r="I13" s="16"/>
      <c r="J13" s="17" t="s">
        <v>552</v>
      </c>
      <c r="K13" s="961">
        <v>354.14</v>
      </c>
      <c r="L13" s="961">
        <v>408.29</v>
      </c>
      <c r="M13" s="961">
        <v>390.21</v>
      </c>
      <c r="N13" s="961">
        <v>471.11</v>
      </c>
      <c r="O13" s="962">
        <v>293.54000000000002</v>
      </c>
      <c r="P13" s="962">
        <v>180</v>
      </c>
      <c r="Q13" s="753"/>
      <c r="R13" s="761"/>
      <c r="S13" s="761"/>
      <c r="T13" s="761"/>
      <c r="U13" s="761"/>
      <c r="V13" s="761"/>
      <c r="W13" s="761"/>
      <c r="X13" s="761"/>
      <c r="Y13" s="761"/>
      <c r="Z13" s="761"/>
      <c r="AA13" s="761"/>
      <c r="AB13" s="761"/>
      <c r="AC13" s="761"/>
      <c r="AD13" s="761"/>
      <c r="AE13" s="761"/>
      <c r="AF13" s="761"/>
      <c r="AG13" s="761"/>
      <c r="AH13" s="761"/>
      <c r="AI13" s="761"/>
      <c r="AJ13" s="761"/>
      <c r="AK13" s="761"/>
      <c r="AL13" s="761"/>
      <c r="AM13" s="761"/>
      <c r="AN13" s="761"/>
      <c r="AO13" s="963">
        <v>425</v>
      </c>
      <c r="AP13" s="964">
        <v>330</v>
      </c>
      <c r="AQ13" s="963">
        <v>347</v>
      </c>
      <c r="AR13" s="1054">
        <f t="shared" si="39"/>
        <v>98.37222222222222</v>
      </c>
      <c r="AS13" s="961">
        <f t="shared" si="40"/>
        <v>113.41388888888889</v>
      </c>
      <c r="AT13" s="961">
        <f t="shared" si="41"/>
        <v>108.39166666666665</v>
      </c>
      <c r="AU13" s="961">
        <f t="shared" si="42"/>
        <v>130.86388888888888</v>
      </c>
      <c r="AV13" s="961">
        <f t="shared" si="43"/>
        <v>81.538888888888891</v>
      </c>
      <c r="AW13" s="961">
        <f t="shared" si="44"/>
        <v>50</v>
      </c>
      <c r="AX13" s="961">
        <f t="shared" si="45"/>
        <v>118.05555555555556</v>
      </c>
      <c r="AY13" s="961">
        <f t="shared" si="46"/>
        <v>91.666666666666671</v>
      </c>
      <c r="AZ13" s="1055">
        <f t="shared" si="31"/>
        <v>96.388888888888886</v>
      </c>
      <c r="BA13" s="1057">
        <f t="shared" si="47"/>
        <v>129.47996470647976</v>
      </c>
      <c r="BB13" s="293">
        <f t="shared" si="48"/>
        <v>126.09546828537923</v>
      </c>
      <c r="BC13" s="293">
        <f t="shared" si="49"/>
        <v>116.39742336471153</v>
      </c>
      <c r="BD13" s="293">
        <f t="shared" si="50"/>
        <v>123.14024212991663</v>
      </c>
      <c r="BE13" s="293">
        <f t="shared" si="51"/>
        <v>89.0634709913015</v>
      </c>
      <c r="BF13" s="293">
        <f t="shared" si="52"/>
        <v>51.223440712816995</v>
      </c>
      <c r="BG13" s="293">
        <f t="shared" si="53"/>
        <v>119.89366613900195</v>
      </c>
      <c r="BH13" s="293">
        <f t="shared" si="54"/>
        <v>108.71785762620111</v>
      </c>
      <c r="BI13" s="765">
        <f t="shared" si="33"/>
        <v>107.58802957633893</v>
      </c>
      <c r="BJ13" s="218">
        <f t="shared" si="55"/>
        <v>22.511094259569234</v>
      </c>
      <c r="BK13" s="218">
        <f t="shared" si="56"/>
        <v>21.622776906966784</v>
      </c>
      <c r="BL13" s="218">
        <f t="shared" si="57"/>
        <v>20.359487664269295</v>
      </c>
      <c r="BM13" s="218">
        <f t="shared" si="58"/>
        <v>22.318745955699182</v>
      </c>
      <c r="BN13" s="218">
        <f t="shared" si="59"/>
        <v>15.683743834381698</v>
      </c>
      <c r="BO13" s="218">
        <f t="shared" si="60"/>
        <v>6.9565683618736909</v>
      </c>
      <c r="BP13" s="218">
        <f t="shared" si="61"/>
        <v>9.9213087773019364</v>
      </c>
      <c r="BQ13" s="218">
        <f t="shared" si="62"/>
        <v>8.2690909312839107</v>
      </c>
      <c r="BR13" s="762">
        <f t="shared" si="34"/>
        <v>8.0691022182254191</v>
      </c>
      <c r="BS13" s="417">
        <f t="shared" si="63"/>
        <v>29832.183868372937</v>
      </c>
      <c r="BT13" s="417">
        <f t="shared" si="64"/>
        <v>29052.395892951376</v>
      </c>
      <c r="BU13" s="417">
        <f t="shared" si="65"/>
        <v>31427.304308472114</v>
      </c>
      <c r="BV13" s="417">
        <f t="shared" si="66"/>
        <v>33247.86537507749</v>
      </c>
      <c r="BW13" s="417">
        <f t="shared" si="67"/>
        <v>25650.279645494833</v>
      </c>
      <c r="BX13" s="417">
        <f t="shared" si="68"/>
        <v>14752.350925291295</v>
      </c>
      <c r="BY13" s="772"/>
      <c r="BZ13" s="772"/>
      <c r="CA13" s="773">
        <f t="shared" si="35"/>
        <v>41485.380691956118</v>
      </c>
      <c r="CB13" s="773">
        <f t="shared" si="36"/>
        <v>34833.201583434842</v>
      </c>
      <c r="CC13" s="1221">
        <f t="shared" si="37"/>
        <v>6652.1791085212753</v>
      </c>
      <c r="CD13" s="772"/>
      <c r="CE13" s="417"/>
      <c r="CF13" s="418">
        <f t="shared" si="69"/>
        <v>41485.380691956118</v>
      </c>
      <c r="CG13" s="773">
        <f t="shared" si="38"/>
        <v>34471.204676258996</v>
      </c>
      <c r="CH13" s="445">
        <f t="shared" si="29"/>
        <v>7014.1760156971213</v>
      </c>
    </row>
    <row r="14" spans="1:86">
      <c r="A14" s="16">
        <v>22500101</v>
      </c>
      <c r="B14" s="16">
        <v>4828</v>
      </c>
      <c r="C14" s="16" t="s">
        <v>1107</v>
      </c>
      <c r="D14" s="16" t="s">
        <v>1117</v>
      </c>
      <c r="E14" s="16"/>
      <c r="F14" s="16" t="s">
        <v>197</v>
      </c>
      <c r="G14" s="16" t="s">
        <v>575</v>
      </c>
      <c r="H14" s="17" t="s">
        <v>574</v>
      </c>
      <c r="I14" s="16" t="s">
        <v>554</v>
      </c>
      <c r="J14" s="17" t="s">
        <v>552</v>
      </c>
      <c r="K14" s="961">
        <v>384</v>
      </c>
      <c r="L14" s="961">
        <v>390</v>
      </c>
      <c r="M14" s="961">
        <v>465</v>
      </c>
      <c r="N14" s="961">
        <v>525</v>
      </c>
      <c r="O14" s="962">
        <v>490</v>
      </c>
      <c r="P14" s="962">
        <v>506</v>
      </c>
      <c r="Q14" s="753"/>
      <c r="R14" s="761"/>
      <c r="S14" s="761"/>
      <c r="T14" s="761"/>
      <c r="U14" s="761"/>
      <c r="V14" s="761"/>
      <c r="W14" s="761"/>
      <c r="X14" s="761"/>
      <c r="Y14" s="761"/>
      <c r="Z14" s="761"/>
      <c r="AA14" s="761"/>
      <c r="AB14" s="761"/>
      <c r="AC14" s="761"/>
      <c r="AD14" s="761"/>
      <c r="AE14" s="761"/>
      <c r="AF14" s="761"/>
      <c r="AG14" s="761"/>
      <c r="AH14" s="761"/>
      <c r="AI14" s="761"/>
      <c r="AJ14" s="761"/>
      <c r="AK14" s="761"/>
      <c r="AL14" s="761"/>
      <c r="AM14" s="761"/>
      <c r="AN14" s="761"/>
      <c r="AO14" s="963">
        <v>533</v>
      </c>
      <c r="AP14" s="970">
        <v>420</v>
      </c>
      <c r="AQ14" s="1051">
        <v>491</v>
      </c>
      <c r="AR14" s="1054">
        <f t="shared" si="39"/>
        <v>106.66666666666666</v>
      </c>
      <c r="AS14" s="961">
        <f t="shared" si="40"/>
        <v>108.33333333333333</v>
      </c>
      <c r="AT14" s="961">
        <f t="shared" si="41"/>
        <v>129.16666666666666</v>
      </c>
      <c r="AU14" s="961">
        <f t="shared" si="42"/>
        <v>145.83333333333334</v>
      </c>
      <c r="AV14" s="961">
        <f t="shared" si="43"/>
        <v>136.11111111111111</v>
      </c>
      <c r="AW14" s="961">
        <f t="shared" si="44"/>
        <v>140.55555555555554</v>
      </c>
      <c r="AX14" s="961">
        <f t="shared" si="45"/>
        <v>148.05555555555554</v>
      </c>
      <c r="AY14" s="961">
        <f t="shared" si="46"/>
        <v>116.66666666666666</v>
      </c>
      <c r="AZ14" s="1055">
        <f t="shared" si="31"/>
        <v>136.38888888888889</v>
      </c>
      <c r="BA14" s="1057">
        <f t="shared" si="47"/>
        <v>140.39731870810479</v>
      </c>
      <c r="BB14" s="293">
        <f t="shared" si="48"/>
        <v>120.44682120869454</v>
      </c>
      <c r="BC14" s="293">
        <f t="shared" si="49"/>
        <v>138.70685493603668</v>
      </c>
      <c r="BD14" s="293">
        <f t="shared" si="50"/>
        <v>137.22618309568094</v>
      </c>
      <c r="BE14" s="293">
        <f t="shared" si="51"/>
        <v>148.67173395699982</v>
      </c>
      <c r="BF14" s="293">
        <f t="shared" si="52"/>
        <v>143.99478333714111</v>
      </c>
      <c r="BG14" s="293">
        <f t="shared" si="53"/>
        <v>150.36076247550128</v>
      </c>
      <c r="BH14" s="293">
        <f t="shared" si="54"/>
        <v>138.36818243334685</v>
      </c>
      <c r="BI14" s="765">
        <f t="shared" si="33"/>
        <v>152.23551159072741</v>
      </c>
      <c r="BJ14" s="218">
        <f t="shared" si="55"/>
        <v>24.409160771656932</v>
      </c>
      <c r="BK14" s="218">
        <f t="shared" si="56"/>
        <v>20.65415022096315</v>
      </c>
      <c r="BL14" s="218">
        <f t="shared" si="57"/>
        <v>24.261709755990942</v>
      </c>
      <c r="BM14" s="218">
        <f t="shared" si="58"/>
        <v>24.871774376986426</v>
      </c>
      <c r="BN14" s="218">
        <f t="shared" si="59"/>
        <v>26.180535800391869</v>
      </c>
      <c r="BO14" s="218">
        <f t="shared" si="60"/>
        <v>19.55568661726716</v>
      </c>
      <c r="BP14" s="218">
        <f t="shared" si="61"/>
        <v>12.442488419533959</v>
      </c>
      <c r="BQ14" s="218">
        <f t="shared" si="62"/>
        <v>10.524297548906793</v>
      </c>
      <c r="BR14" s="762">
        <f t="shared" si="34"/>
        <v>11.417663369304556</v>
      </c>
      <c r="BS14" s="417">
        <f t="shared" si="63"/>
        <v>32347.542230347346</v>
      </c>
      <c r="BT14" s="417">
        <f t="shared" si="64"/>
        <v>27750.947606483223</v>
      </c>
      <c r="BU14" s="417">
        <f t="shared" si="65"/>
        <v>37450.850832729906</v>
      </c>
      <c r="BV14" s="417">
        <f t="shared" si="66"/>
        <v>37051.069435833851</v>
      </c>
      <c r="BW14" s="417">
        <f t="shared" si="67"/>
        <v>42817.459379615946</v>
      </c>
      <c r="BX14" s="417">
        <f t="shared" si="68"/>
        <v>41470.497601096642</v>
      </c>
      <c r="BY14" s="772"/>
      <c r="BZ14" s="772"/>
      <c r="CA14" s="773">
        <f t="shared" si="35"/>
        <v>44983.300914076783</v>
      </c>
      <c r="CB14" s="773">
        <f t="shared" si="36"/>
        <v>44333.165651644333</v>
      </c>
      <c r="CC14" s="1221">
        <f t="shared" si="37"/>
        <v>650.13526243244996</v>
      </c>
      <c r="CD14" s="772"/>
      <c r="CE14" s="417"/>
      <c r="CF14" s="418">
        <f t="shared" si="69"/>
        <v>44983.300914076783</v>
      </c>
      <c r="CG14" s="773">
        <f t="shared" si="38"/>
        <v>48776.257913669069</v>
      </c>
      <c r="CH14" s="445">
        <f t="shared" si="29"/>
        <v>-3792.9569995922866</v>
      </c>
    </row>
    <row r="15" spans="1:86">
      <c r="A15" s="16">
        <v>18800200</v>
      </c>
      <c r="B15" s="16">
        <v>7546</v>
      </c>
      <c r="C15" s="16" t="s">
        <v>1108</v>
      </c>
      <c r="D15" s="16" t="s">
        <v>1117</v>
      </c>
      <c r="E15" s="16"/>
      <c r="F15" s="16" t="s">
        <v>153</v>
      </c>
      <c r="G15" s="16" t="s">
        <v>573</v>
      </c>
      <c r="H15" s="17">
        <v>2</v>
      </c>
      <c r="I15" s="16"/>
      <c r="J15" s="17" t="s">
        <v>552</v>
      </c>
      <c r="K15" s="961">
        <v>287.69</v>
      </c>
      <c r="L15" s="961">
        <v>347</v>
      </c>
      <c r="M15" s="961">
        <v>377</v>
      </c>
      <c r="N15" s="961">
        <v>383</v>
      </c>
      <c r="O15" s="962">
        <v>338.83</v>
      </c>
      <c r="P15" s="962">
        <v>336.95</v>
      </c>
      <c r="Q15" s="753"/>
      <c r="R15" s="761"/>
      <c r="S15" s="761"/>
      <c r="T15" s="761"/>
      <c r="U15" s="761"/>
      <c r="V15" s="761"/>
      <c r="W15" s="761"/>
      <c r="X15" s="761"/>
      <c r="Y15" s="761"/>
      <c r="Z15" s="761"/>
      <c r="AA15" s="761"/>
      <c r="AB15" s="761"/>
      <c r="AC15" s="761"/>
      <c r="AD15" s="761"/>
      <c r="AE15" s="761"/>
      <c r="AF15" s="761"/>
      <c r="AG15" s="761"/>
      <c r="AH15" s="761"/>
      <c r="AI15" s="761"/>
      <c r="AJ15" s="761"/>
      <c r="AK15" s="761"/>
      <c r="AL15" s="761"/>
      <c r="AM15" s="761"/>
      <c r="AN15" s="761"/>
      <c r="AO15" s="963">
        <v>382</v>
      </c>
      <c r="AP15" s="964">
        <v>306</v>
      </c>
      <c r="AQ15" s="963">
        <v>336</v>
      </c>
      <c r="AR15" s="1054">
        <f t="shared" si="39"/>
        <v>79.913888888888891</v>
      </c>
      <c r="AS15" s="961">
        <f t="shared" si="40"/>
        <v>96.388888888888886</v>
      </c>
      <c r="AT15" s="961">
        <f t="shared" si="41"/>
        <v>104.72222222222221</v>
      </c>
      <c r="AU15" s="961">
        <f t="shared" si="42"/>
        <v>106.38888888888889</v>
      </c>
      <c r="AV15" s="961">
        <f t="shared" si="43"/>
        <v>94.11944444444444</v>
      </c>
      <c r="AW15" s="961">
        <f t="shared" si="44"/>
        <v>93.597222222222214</v>
      </c>
      <c r="AX15" s="961">
        <f t="shared" si="45"/>
        <v>106.11111111111111</v>
      </c>
      <c r="AY15" s="961">
        <f t="shared" si="46"/>
        <v>85</v>
      </c>
      <c r="AZ15" s="1055">
        <f t="shared" si="31"/>
        <v>93.333333333333329</v>
      </c>
      <c r="BA15" s="1057">
        <f t="shared" si="47"/>
        <v>105.18464744566322</v>
      </c>
      <c r="BB15" s="293">
        <f t="shared" si="48"/>
        <v>107.16678707542823</v>
      </c>
      <c r="BC15" s="293">
        <f t="shared" si="49"/>
        <v>112.45695550728135</v>
      </c>
      <c r="BD15" s="293">
        <f t="shared" si="50"/>
        <v>100.10976785837293</v>
      </c>
      <c r="BE15" s="293">
        <f t="shared" si="51"/>
        <v>102.80498697275561</v>
      </c>
      <c r="BF15" s="293">
        <f t="shared" si="52"/>
        <v>95.887435267687124</v>
      </c>
      <c r="BG15" s="293">
        <f t="shared" si="53"/>
        <v>107.76324815317354</v>
      </c>
      <c r="BH15" s="293">
        <f t="shared" si="54"/>
        <v>100.81110434429557</v>
      </c>
      <c r="BI15" s="765">
        <f t="shared" si="33"/>
        <v>104.17745803357313</v>
      </c>
      <c r="BJ15" s="218">
        <f t="shared" si="55"/>
        <v>18.287165266661418</v>
      </c>
      <c r="BK15" s="218">
        <f t="shared" si="56"/>
        <v>18.376897760703113</v>
      </c>
      <c r="BL15" s="218">
        <f t="shared" si="57"/>
        <v>19.670246404319535</v>
      </c>
      <c r="BM15" s="218">
        <f t="shared" si="58"/>
        <v>18.144551593115807</v>
      </c>
      <c r="BN15" s="218">
        <f t="shared" si="59"/>
        <v>18.103573357646489</v>
      </c>
      <c r="BO15" s="218">
        <f t="shared" si="60"/>
        <v>13.022309497407443</v>
      </c>
      <c r="BP15" s="218">
        <f t="shared" si="61"/>
        <v>8.9175057715984476</v>
      </c>
      <c r="BQ15" s="218">
        <f t="shared" si="62"/>
        <v>7.6677024999178078</v>
      </c>
      <c r="BR15" s="762">
        <f t="shared" si="34"/>
        <v>7.8133093525179849</v>
      </c>
      <c r="BS15" s="417">
        <f t="shared" si="63"/>
        <v>24234.542771480807</v>
      </c>
      <c r="BT15" s="417">
        <f t="shared" si="64"/>
        <v>24691.227742178664</v>
      </c>
      <c r="BU15" s="417">
        <f t="shared" si="65"/>
        <v>30363.377986965963</v>
      </c>
      <c r="BV15" s="417">
        <f t="shared" si="66"/>
        <v>27029.637321760692</v>
      </c>
      <c r="BW15" s="417">
        <f t="shared" si="67"/>
        <v>29607.836248153617</v>
      </c>
      <c r="BX15" s="417">
        <f t="shared" si="68"/>
        <v>27615.581357093892</v>
      </c>
      <c r="BY15" s="772"/>
      <c r="BZ15" s="772"/>
      <c r="CA15" s="773">
        <f t="shared" si="35"/>
        <v>33701.161041590502</v>
      </c>
      <c r="CB15" s="773">
        <f t="shared" si="36"/>
        <v>32299.877831912305</v>
      </c>
      <c r="CC15" s="1221">
        <f t="shared" si="37"/>
        <v>1401.2832096781967</v>
      </c>
      <c r="CD15" s="772"/>
      <c r="CE15" s="417"/>
      <c r="CF15" s="418">
        <f t="shared" si="69"/>
        <v>33701.161041590502</v>
      </c>
      <c r="CG15" s="773">
        <f t="shared" si="38"/>
        <v>33378.457553956832</v>
      </c>
      <c r="CH15" s="445">
        <f t="shared" si="29"/>
        <v>322.70348763366928</v>
      </c>
    </row>
    <row r="16" spans="1:86">
      <c r="A16" s="16">
        <v>18800400</v>
      </c>
      <c r="B16" s="16">
        <v>3622</v>
      </c>
      <c r="C16" s="16" t="s">
        <v>1108</v>
      </c>
      <c r="D16" s="16" t="s">
        <v>1117</v>
      </c>
      <c r="E16" s="16">
        <v>2</v>
      </c>
      <c r="F16" s="742" t="s">
        <v>129</v>
      </c>
      <c r="G16" s="16" t="s">
        <v>573</v>
      </c>
      <c r="H16" s="17">
        <v>4</v>
      </c>
      <c r="I16" s="753"/>
      <c r="J16" s="17" t="s">
        <v>552</v>
      </c>
      <c r="K16" s="961">
        <v>1742</v>
      </c>
      <c r="L16" s="961">
        <v>1741</v>
      </c>
      <c r="M16" s="961">
        <v>1742</v>
      </c>
      <c r="N16" s="961">
        <v>1447</v>
      </c>
      <c r="O16" s="961">
        <v>1454.4</v>
      </c>
      <c r="P16" s="961">
        <v>1454</v>
      </c>
      <c r="Q16" s="753"/>
      <c r="R16" s="761"/>
      <c r="S16" s="761"/>
      <c r="T16" s="761"/>
      <c r="U16" s="761"/>
      <c r="V16" s="761"/>
      <c r="W16" s="761"/>
      <c r="X16" s="761"/>
      <c r="Y16" s="761"/>
      <c r="Z16" s="761"/>
      <c r="AA16" s="761"/>
      <c r="AB16" s="761"/>
      <c r="AC16" s="761"/>
      <c r="AD16" s="761"/>
      <c r="AE16" s="761"/>
      <c r="AF16" s="761"/>
      <c r="AG16" s="761"/>
      <c r="AH16" s="761"/>
      <c r="AI16" s="761"/>
      <c r="AJ16" s="761"/>
      <c r="AK16" s="761"/>
      <c r="AL16" s="761"/>
      <c r="AM16" s="761"/>
      <c r="AN16" s="761"/>
      <c r="AO16" s="963">
        <v>1555</v>
      </c>
      <c r="AP16" s="964">
        <v>1404</v>
      </c>
      <c r="AQ16" s="963">
        <v>1527</v>
      </c>
      <c r="AR16" s="1054">
        <f t="shared" si="39"/>
        <v>483.88888888888886</v>
      </c>
      <c r="AS16" s="961">
        <f t="shared" si="40"/>
        <v>483.61111111111109</v>
      </c>
      <c r="AT16" s="961">
        <f t="shared" si="41"/>
        <v>483.88888888888886</v>
      </c>
      <c r="AU16" s="961">
        <f t="shared" si="42"/>
        <v>401.94444444444446</v>
      </c>
      <c r="AV16" s="961">
        <f t="shared" si="43"/>
        <v>404</v>
      </c>
      <c r="AW16" s="961">
        <f t="shared" si="44"/>
        <v>403.88888888888886</v>
      </c>
      <c r="AX16" s="961">
        <f t="shared" si="45"/>
        <v>431.94444444444446</v>
      </c>
      <c r="AY16" s="961">
        <f t="shared" si="46"/>
        <v>390</v>
      </c>
      <c r="AZ16" s="1055">
        <f t="shared" si="31"/>
        <v>424.16666666666663</v>
      </c>
      <c r="BA16" s="1057">
        <f t="shared" si="47"/>
        <v>636.90658643103802</v>
      </c>
      <c r="BB16" s="293">
        <f t="shared" si="48"/>
        <v>537.68696339573637</v>
      </c>
      <c r="BC16" s="293">
        <f t="shared" si="49"/>
        <v>519.62869096467932</v>
      </c>
      <c r="BD16" s="293">
        <f t="shared" si="50"/>
        <v>378.22149893228629</v>
      </c>
      <c r="BE16" s="293">
        <f t="shared" si="51"/>
        <v>441.28197932053172</v>
      </c>
      <c r="BF16" s="293">
        <f t="shared" si="52"/>
        <v>413.77157109131059</v>
      </c>
      <c r="BG16" s="293">
        <f t="shared" si="53"/>
        <v>438.66976669681895</v>
      </c>
      <c r="BH16" s="293">
        <f t="shared" si="54"/>
        <v>462.54506699147379</v>
      </c>
      <c r="BI16" s="765">
        <f t="shared" si="33"/>
        <v>473.44934052757787</v>
      </c>
      <c r="BJ16" s="218">
        <f t="shared" si="55"/>
        <v>110.73114079225621</v>
      </c>
      <c r="BK16" s="218">
        <f t="shared" si="56"/>
        <v>92.202244960761135</v>
      </c>
      <c r="BL16" s="218">
        <f t="shared" si="57"/>
        <v>90.890104075131646</v>
      </c>
      <c r="BM16" s="218">
        <f t="shared" si="58"/>
        <v>68.551347663808301</v>
      </c>
      <c r="BN16" s="218">
        <f t="shared" si="59"/>
        <v>77.708104628754981</v>
      </c>
      <c r="BO16" s="218">
        <f t="shared" si="60"/>
        <v>56.19361332313526</v>
      </c>
      <c r="BP16" s="218">
        <f t="shared" si="61"/>
        <v>36.300317996951797</v>
      </c>
      <c r="BQ16" s="218">
        <f t="shared" si="62"/>
        <v>35.181223234916992</v>
      </c>
      <c r="BR16" s="762">
        <f t="shared" si="34"/>
        <v>35.508700539568338</v>
      </c>
      <c r="BS16" s="417">
        <f t="shared" si="63"/>
        <v>146743.27751371116</v>
      </c>
      <c r="BT16" s="417">
        <f t="shared" si="64"/>
        <v>123883.07636637766</v>
      </c>
      <c r="BU16" s="417">
        <f t="shared" si="65"/>
        <v>140299.74656046342</v>
      </c>
      <c r="BV16" s="417">
        <f t="shared" si="66"/>
        <v>102119.8047117173</v>
      </c>
      <c r="BW16" s="417">
        <f t="shared" si="67"/>
        <v>127089.21004431313</v>
      </c>
      <c r="BX16" s="417">
        <f t="shared" si="68"/>
        <v>119166.21247429746</v>
      </c>
      <c r="BY16" s="772"/>
      <c r="BZ16" s="772"/>
      <c r="CA16" s="773">
        <f t="shared" si="35"/>
        <v>204064.87029250461</v>
      </c>
      <c r="CB16" s="773">
        <f t="shared" si="36"/>
        <v>148199.43946406821</v>
      </c>
      <c r="CC16" s="1221">
        <f t="shared" si="37"/>
        <v>55865.430828436394</v>
      </c>
      <c r="CD16" s="772"/>
      <c r="CE16" s="417"/>
      <c r="CF16" s="418">
        <f t="shared" si="69"/>
        <v>204064.87029250461</v>
      </c>
      <c r="CG16" s="773">
        <f t="shared" si="38"/>
        <v>151693.16870503596</v>
      </c>
      <c r="CH16" s="445">
        <f t="shared" si="29"/>
        <v>52371.701587468648</v>
      </c>
    </row>
    <row r="17" spans="1:86">
      <c r="A17" s="16">
        <v>30700500</v>
      </c>
      <c r="B17" s="16">
        <v>5441</v>
      </c>
      <c r="C17" s="16" t="s">
        <v>1108</v>
      </c>
      <c r="D17" s="16" t="s">
        <v>1117</v>
      </c>
      <c r="E17" s="16">
        <v>1</v>
      </c>
      <c r="F17" s="16" t="s">
        <v>1094</v>
      </c>
      <c r="G17" s="16" t="s">
        <v>397</v>
      </c>
      <c r="H17" s="17">
        <v>5</v>
      </c>
      <c r="I17" s="16"/>
      <c r="J17" s="17" t="s">
        <v>552</v>
      </c>
      <c r="K17" s="961">
        <v>708.7</v>
      </c>
      <c r="L17" s="961">
        <v>796.1</v>
      </c>
      <c r="M17" s="961">
        <v>779.6</v>
      </c>
      <c r="N17" s="961">
        <v>844.5</v>
      </c>
      <c r="O17" s="962">
        <v>732.4</v>
      </c>
      <c r="P17" s="962">
        <v>809.1</v>
      </c>
      <c r="Q17" s="753"/>
      <c r="R17" s="761"/>
      <c r="S17" s="761"/>
      <c r="T17" s="761"/>
      <c r="U17" s="761"/>
      <c r="V17" s="761"/>
      <c r="W17" s="761"/>
      <c r="X17" s="761"/>
      <c r="Y17" s="761"/>
      <c r="Z17" s="761"/>
      <c r="AA17" s="761"/>
      <c r="AB17" s="761"/>
      <c r="AC17" s="761"/>
      <c r="AD17" s="761"/>
      <c r="AE17" s="761"/>
      <c r="AF17" s="761"/>
      <c r="AG17" s="761"/>
      <c r="AH17" s="761"/>
      <c r="AI17" s="761"/>
      <c r="AJ17" s="761"/>
      <c r="AK17" s="761"/>
      <c r="AL17" s="761"/>
      <c r="AM17" s="761"/>
      <c r="AN17" s="761"/>
      <c r="AO17" s="963">
        <v>846</v>
      </c>
      <c r="AP17" s="964">
        <v>762</v>
      </c>
      <c r="AQ17" s="963">
        <v>964</v>
      </c>
      <c r="AR17" s="1054">
        <f t="shared" si="39"/>
        <v>196.86111111111111</v>
      </c>
      <c r="AS17" s="961">
        <f t="shared" si="40"/>
        <v>221.13888888888889</v>
      </c>
      <c r="AT17" s="961">
        <f t="shared" si="41"/>
        <v>216.55555555555554</v>
      </c>
      <c r="AU17" s="961">
        <f t="shared" si="42"/>
        <v>234.58333333333331</v>
      </c>
      <c r="AV17" s="961">
        <f t="shared" si="43"/>
        <v>203.44444444444443</v>
      </c>
      <c r="AW17" s="961">
        <f t="shared" si="44"/>
        <v>224.75</v>
      </c>
      <c r="AX17" s="961">
        <f t="shared" si="45"/>
        <v>235</v>
      </c>
      <c r="AY17" s="961">
        <f t="shared" si="46"/>
        <v>211.66666666666666</v>
      </c>
      <c r="AZ17" s="1055">
        <f t="shared" si="31"/>
        <v>267.77777777777777</v>
      </c>
      <c r="BA17" s="1057">
        <f t="shared" si="47"/>
        <v>259.11348898029655</v>
      </c>
      <c r="BB17" s="293">
        <f t="shared" si="48"/>
        <v>245.86593426728649</v>
      </c>
      <c r="BC17" s="293">
        <f t="shared" si="49"/>
        <v>232.55024539383695</v>
      </c>
      <c r="BD17" s="293">
        <f t="shared" si="50"/>
        <v>220.73811737962384</v>
      </c>
      <c r="BE17" s="293">
        <f t="shared" si="51"/>
        <v>222.21873051042175</v>
      </c>
      <c r="BF17" s="293">
        <f t="shared" si="52"/>
        <v>230.2493660041124</v>
      </c>
      <c r="BG17" s="293">
        <f t="shared" si="53"/>
        <v>238.65892130257802</v>
      </c>
      <c r="BH17" s="293">
        <f t="shared" si="54"/>
        <v>251.03941670050074</v>
      </c>
      <c r="BI17" s="765">
        <f t="shared" si="33"/>
        <v>298.89008792965626</v>
      </c>
      <c r="BJ17" s="218">
        <f t="shared" si="55"/>
        <v>45.048886038732469</v>
      </c>
      <c r="BK17" s="218">
        <f t="shared" si="56"/>
        <v>42.160946130535294</v>
      </c>
      <c r="BL17" s="218">
        <f t="shared" si="57"/>
        <v>40.676191238216205</v>
      </c>
      <c r="BM17" s="218">
        <f t="shared" si="58"/>
        <v>40.008025640695287</v>
      </c>
      <c r="BN17" s="218">
        <f t="shared" si="59"/>
        <v>39.131886571851027</v>
      </c>
      <c r="BO17" s="218">
        <f t="shared" si="60"/>
        <v>31.269774786622246</v>
      </c>
      <c r="BP17" s="218">
        <f t="shared" si="61"/>
        <v>19.749240530817502</v>
      </c>
      <c r="BQ17" s="218">
        <f t="shared" si="62"/>
        <v>19.094082695873755</v>
      </c>
      <c r="BR17" s="762">
        <f t="shared" si="34"/>
        <v>22.41675659472422</v>
      </c>
      <c r="BS17" s="417">
        <f t="shared" si="63"/>
        <v>59699.747861060328</v>
      </c>
      <c r="BT17" s="417">
        <f t="shared" si="64"/>
        <v>56647.511255182806</v>
      </c>
      <c r="BU17" s="417">
        <f t="shared" si="65"/>
        <v>62788.566256335973</v>
      </c>
      <c r="BV17" s="417">
        <f t="shared" si="66"/>
        <v>59599.291692498438</v>
      </c>
      <c r="BW17" s="417">
        <f t="shared" si="67"/>
        <v>63998.994387001461</v>
      </c>
      <c r="BX17" s="417">
        <f t="shared" si="68"/>
        <v>66311.817409184368</v>
      </c>
      <c r="BY17" s="772"/>
      <c r="BZ17" s="772"/>
      <c r="CA17" s="773">
        <f t="shared" si="35"/>
        <v>83019.961869287028</v>
      </c>
      <c r="CB17" s="773">
        <f t="shared" si="36"/>
        <v>80433.029110840449</v>
      </c>
      <c r="CC17" s="1221">
        <f t="shared" si="37"/>
        <v>2586.9327584465791</v>
      </c>
      <c r="CD17" s="772"/>
      <c r="CE17" s="417"/>
      <c r="CF17" s="418">
        <f t="shared" si="69"/>
        <v>83019.961869287028</v>
      </c>
      <c r="CG17" s="773">
        <f t="shared" si="38"/>
        <v>95764.38417266187</v>
      </c>
      <c r="CH17" s="445">
        <f t="shared" si="29"/>
        <v>-12744.422303374842</v>
      </c>
    </row>
    <row r="18" spans="1:86">
      <c r="A18" s="16">
        <v>30700501</v>
      </c>
      <c r="B18" s="16">
        <v>3778</v>
      </c>
      <c r="C18" s="16" t="s">
        <v>1108</v>
      </c>
      <c r="D18" s="16" t="s">
        <v>1117</v>
      </c>
      <c r="E18" s="16"/>
      <c r="F18" s="16" t="s">
        <v>1094</v>
      </c>
      <c r="G18" s="16" t="s">
        <v>397</v>
      </c>
      <c r="H18" s="17">
        <v>7</v>
      </c>
      <c r="I18" s="16"/>
      <c r="J18" s="17" t="s">
        <v>1095</v>
      </c>
      <c r="K18" s="962">
        <v>1634.4</v>
      </c>
      <c r="L18" s="962">
        <v>1826.6</v>
      </c>
      <c r="M18" s="962">
        <v>1969.2</v>
      </c>
      <c r="N18" s="962">
        <v>2128.1</v>
      </c>
      <c r="O18" s="962">
        <v>1930</v>
      </c>
      <c r="P18" s="962">
        <v>1863</v>
      </c>
      <c r="Q18" s="753"/>
      <c r="R18" s="761"/>
      <c r="S18" s="761"/>
      <c r="T18" s="761"/>
      <c r="U18" s="761"/>
      <c r="V18" s="761"/>
      <c r="W18" s="761"/>
      <c r="X18" s="761"/>
      <c r="Y18" s="761"/>
      <c r="Z18" s="761"/>
      <c r="AA18" s="761"/>
      <c r="AB18" s="761"/>
      <c r="AC18" s="761"/>
      <c r="AD18" s="761"/>
      <c r="AE18" s="761"/>
      <c r="AF18" s="761"/>
      <c r="AG18" s="761"/>
      <c r="AH18" s="761"/>
      <c r="AI18" s="761"/>
      <c r="AJ18" s="761"/>
      <c r="AK18" s="761"/>
      <c r="AL18" s="761"/>
      <c r="AM18" s="761"/>
      <c r="AN18" s="761"/>
      <c r="AO18" s="963">
        <v>2029</v>
      </c>
      <c r="AP18" s="964">
        <v>1799</v>
      </c>
      <c r="AQ18" s="963">
        <v>2075</v>
      </c>
      <c r="AR18" s="1054">
        <f t="shared" si="39"/>
        <v>454</v>
      </c>
      <c r="AS18" s="961">
        <f t="shared" si="40"/>
        <v>507.38888888888886</v>
      </c>
      <c r="AT18" s="961">
        <f t="shared" si="41"/>
        <v>547</v>
      </c>
      <c r="AU18" s="961">
        <f t="shared" si="42"/>
        <v>591.1388888888888</v>
      </c>
      <c r="AV18" s="961">
        <f t="shared" si="43"/>
        <v>536.11111111111109</v>
      </c>
      <c r="AW18" s="961">
        <f t="shared" si="44"/>
        <v>517.5</v>
      </c>
      <c r="AX18" s="961">
        <f t="shared" si="45"/>
        <v>563.61111111111109</v>
      </c>
      <c r="AY18" s="961">
        <f t="shared" si="46"/>
        <v>499.72222222222223</v>
      </c>
      <c r="AZ18" s="1055">
        <f t="shared" si="31"/>
        <v>576.38888888888891</v>
      </c>
      <c r="BA18" s="1057">
        <f t="shared" si="47"/>
        <v>597.56608775137101</v>
      </c>
      <c r="BB18" s="293">
        <f t="shared" si="48"/>
        <v>564.12349646102939</v>
      </c>
      <c r="BC18" s="293">
        <f t="shared" si="49"/>
        <v>587.40115858073852</v>
      </c>
      <c r="BD18" s="293">
        <f t="shared" si="50"/>
        <v>556.24960046841613</v>
      </c>
      <c r="BE18" s="293">
        <f t="shared" si="51"/>
        <v>585.58458476940746</v>
      </c>
      <c r="BF18" s="293">
        <f t="shared" si="52"/>
        <v>530.16261137765594</v>
      </c>
      <c r="BG18" s="293">
        <f t="shared" si="53"/>
        <v>572.38646728478818</v>
      </c>
      <c r="BH18" s="293">
        <f t="shared" si="54"/>
        <v>592.67704808950236</v>
      </c>
      <c r="BI18" s="765">
        <f t="shared" si="33"/>
        <v>643.3578137490008</v>
      </c>
      <c r="BJ18" s="218">
        <f t="shared" si="55"/>
        <v>103.89149053436482</v>
      </c>
      <c r="BK18" s="218">
        <f t="shared" si="56"/>
        <v>96.735566137464843</v>
      </c>
      <c r="BL18" s="218">
        <f t="shared" si="57"/>
        <v>102.74442763762873</v>
      </c>
      <c r="BM18" s="218">
        <f t="shared" si="58"/>
        <v>100.81832962221863</v>
      </c>
      <c r="BN18" s="218">
        <f t="shared" si="59"/>
        <v>103.11925325460471</v>
      </c>
      <c r="BO18" s="218">
        <f t="shared" si="60"/>
        <v>72.000482545392714</v>
      </c>
      <c r="BP18" s="218">
        <f t="shared" si="61"/>
        <v>47.365495315636778</v>
      </c>
      <c r="BQ18" s="218">
        <f t="shared" si="62"/>
        <v>45.079074501150771</v>
      </c>
      <c r="BR18" s="762">
        <f t="shared" si="34"/>
        <v>48.25183603117506</v>
      </c>
      <c r="BS18" s="417">
        <f t="shared" si="63"/>
        <v>137679.22661791588</v>
      </c>
      <c r="BT18" s="417">
        <f t="shared" si="64"/>
        <v>129974.05358462117</v>
      </c>
      <c r="BU18" s="417">
        <f t="shared" si="65"/>
        <v>158598.31281679941</v>
      </c>
      <c r="BV18" s="417">
        <f t="shared" si="66"/>
        <v>150187.39212647235</v>
      </c>
      <c r="BW18" s="417">
        <f t="shared" si="67"/>
        <v>168648.36041358934</v>
      </c>
      <c r="BX18" s="417">
        <f t="shared" si="68"/>
        <v>152686.8320767649</v>
      </c>
      <c r="BY18" s="772"/>
      <c r="BZ18" s="772"/>
      <c r="CA18" s="773">
        <f t="shared" si="35"/>
        <v>191460.17451553929</v>
      </c>
      <c r="CB18" s="773">
        <f t="shared" si="36"/>
        <v>189893.72620787658</v>
      </c>
      <c r="CC18" s="1221">
        <f t="shared" si="37"/>
        <v>1566.4483076627075</v>
      </c>
      <c r="CD18" s="772"/>
      <c r="CE18" s="417"/>
      <c r="CF18" s="418">
        <f t="shared" si="69"/>
        <v>191460.17451553929</v>
      </c>
      <c r="CG18" s="773">
        <f t="shared" si="38"/>
        <v>206131.84352517987</v>
      </c>
      <c r="CH18" s="445">
        <f t="shared" si="29"/>
        <v>-14671.66900964058</v>
      </c>
    </row>
    <row r="19" spans="1:86">
      <c r="A19" s="16">
        <v>30704700</v>
      </c>
      <c r="B19" s="16">
        <v>1463</v>
      </c>
      <c r="C19" s="16" t="s">
        <v>105</v>
      </c>
      <c r="D19" s="16" t="s">
        <v>1117</v>
      </c>
      <c r="E19" s="16"/>
      <c r="F19" s="16" t="s">
        <v>752</v>
      </c>
      <c r="G19" s="16" t="s">
        <v>397</v>
      </c>
      <c r="H19" s="17">
        <v>47</v>
      </c>
      <c r="I19" s="742"/>
      <c r="J19" s="17" t="s">
        <v>552</v>
      </c>
      <c r="K19" s="962">
        <v>111</v>
      </c>
      <c r="L19" s="962">
        <v>129</v>
      </c>
      <c r="M19" s="962">
        <f>30.6+103.49</f>
        <v>134.09</v>
      </c>
      <c r="N19" s="962">
        <v>138</v>
      </c>
      <c r="O19" s="962">
        <v>138</v>
      </c>
      <c r="P19" s="962">
        <v>141</v>
      </c>
      <c r="Q19" s="753"/>
      <c r="R19" s="761"/>
      <c r="S19" s="761"/>
      <c r="T19" s="761"/>
      <c r="U19" s="761"/>
      <c r="V19" s="761"/>
      <c r="W19" s="761"/>
      <c r="X19" s="761"/>
      <c r="Y19" s="761"/>
      <c r="Z19" s="761"/>
      <c r="AA19" s="761"/>
      <c r="AB19" s="761"/>
      <c r="AC19" s="761"/>
      <c r="AD19" s="761"/>
      <c r="AE19" s="761"/>
      <c r="AF19" s="761"/>
      <c r="AG19" s="761"/>
      <c r="AH19" s="761"/>
      <c r="AI19" s="761"/>
      <c r="AJ19" s="761"/>
      <c r="AK19" s="761"/>
      <c r="AL19" s="761"/>
      <c r="AM19" s="761"/>
      <c r="AN19" s="761"/>
      <c r="AO19" s="963">
        <v>143</v>
      </c>
      <c r="AP19" s="964">
        <v>114</v>
      </c>
      <c r="AQ19" s="963">
        <v>115</v>
      </c>
      <c r="AR19" s="1054">
        <f t="shared" si="39"/>
        <v>30.833333333333332</v>
      </c>
      <c r="AS19" s="961">
        <f t="shared" si="40"/>
        <v>35.833333333333336</v>
      </c>
      <c r="AT19" s="961">
        <f t="shared" si="41"/>
        <v>37.24722222222222</v>
      </c>
      <c r="AU19" s="961">
        <f t="shared" si="42"/>
        <v>38.333333333333336</v>
      </c>
      <c r="AV19" s="961">
        <f t="shared" si="43"/>
        <v>38.333333333333336</v>
      </c>
      <c r="AW19" s="961">
        <f t="shared" si="44"/>
        <v>39.166666666666664</v>
      </c>
      <c r="AX19" s="961">
        <f t="shared" si="45"/>
        <v>39.722222222222221</v>
      </c>
      <c r="AY19" s="961">
        <f t="shared" si="46"/>
        <v>31.666666666666664</v>
      </c>
      <c r="AZ19" s="1055">
        <f t="shared" si="31"/>
        <v>31.944444444444443</v>
      </c>
      <c r="BA19" s="1057">
        <f t="shared" si="47"/>
        <v>40.583599939061543</v>
      </c>
      <c r="BB19" s="293">
        <f t="shared" si="48"/>
        <v>39.840102399798972</v>
      </c>
      <c r="BC19" s="293">
        <f t="shared" si="49"/>
        <v>39.998284254565931</v>
      </c>
      <c r="BD19" s="293">
        <f t="shared" si="50"/>
        <v>36.070882413721847</v>
      </c>
      <c r="BE19" s="293">
        <f t="shared" si="51"/>
        <v>41.870814869522405</v>
      </c>
      <c r="BF19" s="293">
        <f t="shared" si="52"/>
        <v>40.125028558373309</v>
      </c>
      <c r="BG19" s="293">
        <f t="shared" si="53"/>
        <v>40.340692371475953</v>
      </c>
      <c r="BH19" s="293">
        <f t="shared" si="54"/>
        <v>37.557078089051288</v>
      </c>
      <c r="BI19" s="765">
        <f t="shared" si="33"/>
        <v>35.655975219824136</v>
      </c>
      <c r="BJ19" s="218">
        <f t="shared" si="55"/>
        <v>7.055773035557082</v>
      </c>
      <c r="BK19" s="218">
        <f t="shared" si="56"/>
        <v>6.8317573807801208</v>
      </c>
      <c r="BL19" s="218">
        <f t="shared" si="57"/>
        <v>6.9962422821093018</v>
      </c>
      <c r="BM19" s="218">
        <f t="shared" si="58"/>
        <v>6.5377235505221449</v>
      </c>
      <c r="BN19" s="218">
        <f t="shared" si="59"/>
        <v>7.3732937560287324</v>
      </c>
      <c r="BO19" s="218">
        <f t="shared" si="60"/>
        <v>5.4493118834677245</v>
      </c>
      <c r="BP19" s="218">
        <f t="shared" si="61"/>
        <v>3.3382286003627697</v>
      </c>
      <c r="BQ19" s="218">
        <f t="shared" si="62"/>
        <v>2.8565950489889871</v>
      </c>
      <c r="BR19" s="762">
        <f t="shared" si="34"/>
        <v>2.6741981414868099</v>
      </c>
      <c r="BS19" s="417">
        <f t="shared" si="63"/>
        <v>9350.4614259597802</v>
      </c>
      <c r="BT19" s="417">
        <f t="shared" si="64"/>
        <v>9179.1595929136838</v>
      </c>
      <c r="BU19" s="417">
        <f t="shared" si="65"/>
        <v>10799.536748732802</v>
      </c>
      <c r="BV19" s="417">
        <f t="shared" si="66"/>
        <v>9739.1382517048987</v>
      </c>
      <c r="BW19" s="417">
        <f t="shared" si="67"/>
        <v>12058.794682422453</v>
      </c>
      <c r="BX19" s="417">
        <f t="shared" si="68"/>
        <v>11556.008224811512</v>
      </c>
      <c r="BY19" s="772"/>
      <c r="BZ19" s="772"/>
      <c r="CA19" s="773">
        <f t="shared" si="35"/>
        <v>13002.985420475319</v>
      </c>
      <c r="CB19" s="773">
        <f t="shared" si="36"/>
        <v>12033.287819732033</v>
      </c>
      <c r="CC19" s="1221">
        <f t="shared" si="37"/>
        <v>969.69760074328588</v>
      </c>
      <c r="CD19" s="772"/>
      <c r="CE19" s="417"/>
      <c r="CF19" s="418">
        <f t="shared" si="69"/>
        <v>13002.985420475319</v>
      </c>
      <c r="CG19" s="773">
        <f t="shared" si="38"/>
        <v>11424.174460431654</v>
      </c>
      <c r="CH19" s="445">
        <f t="shared" si="29"/>
        <v>1578.8109600436655</v>
      </c>
    </row>
    <row r="20" spans="1:86">
      <c r="A20" s="16">
        <v>36705201</v>
      </c>
      <c r="B20" s="16">
        <v>2534</v>
      </c>
      <c r="C20" s="16" t="s">
        <v>105</v>
      </c>
      <c r="D20" s="16" t="s">
        <v>1117</v>
      </c>
      <c r="E20" s="16"/>
      <c r="F20" s="16" t="s">
        <v>333</v>
      </c>
      <c r="G20" s="16" t="s">
        <v>576</v>
      </c>
      <c r="H20" s="17" t="s">
        <v>577</v>
      </c>
      <c r="I20" s="16"/>
      <c r="J20" s="17" t="s">
        <v>552</v>
      </c>
      <c r="K20" s="969">
        <v>150</v>
      </c>
      <c r="L20" s="969">
        <v>147</v>
      </c>
      <c r="M20" s="969">
        <v>161</v>
      </c>
      <c r="N20" s="969">
        <v>179</v>
      </c>
      <c r="O20" s="962">
        <v>180.5</v>
      </c>
      <c r="P20" s="962">
        <v>198.03</v>
      </c>
      <c r="Q20" s="753"/>
      <c r="R20" s="761"/>
      <c r="S20" s="219"/>
      <c r="T20" s="219"/>
      <c r="U20" s="219"/>
      <c r="V20" s="219" t="s">
        <v>332</v>
      </c>
      <c r="W20" s="219" t="s">
        <v>576</v>
      </c>
      <c r="X20" s="219">
        <v>25</v>
      </c>
      <c r="Y20" s="219"/>
      <c r="Z20" s="219" t="s">
        <v>552</v>
      </c>
      <c r="AA20" s="219"/>
      <c r="AB20" s="219"/>
      <c r="AC20" s="761"/>
      <c r="AD20" s="761"/>
      <c r="AE20" s="761"/>
      <c r="AF20" s="761"/>
      <c r="AG20" s="761"/>
      <c r="AH20" s="761"/>
      <c r="AI20" s="761"/>
      <c r="AJ20" s="761"/>
      <c r="AK20" s="761"/>
      <c r="AL20" s="761"/>
      <c r="AM20" s="761"/>
      <c r="AN20" s="761"/>
      <c r="AO20" s="963">
        <v>204</v>
      </c>
      <c r="AP20" s="964">
        <v>247</v>
      </c>
      <c r="AQ20" s="963">
        <v>244</v>
      </c>
      <c r="AR20" s="1054">
        <f t="shared" si="39"/>
        <v>41.666666666666664</v>
      </c>
      <c r="AS20" s="961">
        <f t="shared" si="40"/>
        <v>40.833333333333336</v>
      </c>
      <c r="AT20" s="961">
        <f t="shared" si="41"/>
        <v>44.722222222222221</v>
      </c>
      <c r="AU20" s="961">
        <f t="shared" si="42"/>
        <v>49.722222222222221</v>
      </c>
      <c r="AV20" s="961">
        <f t="shared" si="43"/>
        <v>50.138888888888886</v>
      </c>
      <c r="AW20" s="961">
        <f t="shared" si="44"/>
        <v>55.008333333333333</v>
      </c>
      <c r="AX20" s="961">
        <f t="shared" si="45"/>
        <v>56.666666666666664</v>
      </c>
      <c r="AY20" s="961">
        <f t="shared" si="46"/>
        <v>68.611111111111114</v>
      </c>
      <c r="AZ20" s="1055">
        <f t="shared" si="31"/>
        <v>67.777777777777771</v>
      </c>
      <c r="BA20" s="1057">
        <f t="shared" si="47"/>
        <v>54.842702620353435</v>
      </c>
      <c r="BB20" s="293">
        <f t="shared" si="48"/>
        <v>45.399186455584875</v>
      </c>
      <c r="BC20" s="293">
        <f t="shared" si="49"/>
        <v>48.025384182154639</v>
      </c>
      <c r="BD20" s="293">
        <f t="shared" si="50"/>
        <v>46.787593855479777</v>
      </c>
      <c r="BE20" s="293">
        <f t="shared" si="51"/>
        <v>54.765812202527485</v>
      </c>
      <c r="BF20" s="293">
        <f t="shared" si="52"/>
        <v>56.354322024217495</v>
      </c>
      <c r="BG20" s="293">
        <f t="shared" si="53"/>
        <v>57.548959746720939</v>
      </c>
      <c r="BH20" s="293">
        <f t="shared" si="54"/>
        <v>81.373669192944462</v>
      </c>
      <c r="BI20" s="765">
        <f t="shared" si="33"/>
        <v>75.652677857713826</v>
      </c>
      <c r="BJ20" s="218">
        <f t="shared" si="55"/>
        <v>9.5348284264284882</v>
      </c>
      <c r="BK20" s="218">
        <f t="shared" si="56"/>
        <v>7.7850258525168812</v>
      </c>
      <c r="BL20" s="218">
        <f t="shared" si="57"/>
        <v>8.4002909047624552</v>
      </c>
      <c r="BM20" s="218">
        <f t="shared" si="58"/>
        <v>8.4800906923439392</v>
      </c>
      <c r="BN20" s="218">
        <f t="shared" si="59"/>
        <v>9.644054514225985</v>
      </c>
      <c r="BO20" s="218">
        <f t="shared" si="60"/>
        <v>7.6533846261213734</v>
      </c>
      <c r="BP20" s="218">
        <f t="shared" si="61"/>
        <v>4.7622282131049296</v>
      </c>
      <c r="BQ20" s="218">
        <f t="shared" si="62"/>
        <v>6.1892892728094715</v>
      </c>
      <c r="BR20" s="762">
        <f t="shared" si="34"/>
        <v>5.6739508393285369</v>
      </c>
      <c r="BS20" s="417">
        <f t="shared" si="63"/>
        <v>12635.758683729431</v>
      </c>
      <c r="BT20" s="417">
        <f t="shared" si="64"/>
        <v>10459.972559366755</v>
      </c>
      <c r="BU20" s="417">
        <f t="shared" si="65"/>
        <v>12966.853729181752</v>
      </c>
      <c r="BV20" s="417">
        <f t="shared" si="66"/>
        <v>12632.65034097954</v>
      </c>
      <c r="BW20" s="417">
        <f t="shared" si="67"/>
        <v>15772.553914327917</v>
      </c>
      <c r="BX20" s="417">
        <f t="shared" si="68"/>
        <v>16230.044742974638</v>
      </c>
      <c r="BY20" s="772"/>
      <c r="BZ20" s="772"/>
      <c r="CA20" s="773">
        <f t="shared" si="35"/>
        <v>17571.601919561243</v>
      </c>
      <c r="CB20" s="773">
        <f t="shared" si="36"/>
        <v>26072.12360941941</v>
      </c>
      <c r="CC20" s="1221">
        <f t="shared" si="37"/>
        <v>-8500.5216898581675</v>
      </c>
      <c r="CD20" s="772"/>
      <c r="CE20" s="417"/>
      <c r="CF20" s="418">
        <f t="shared" si="69"/>
        <v>17571.601919561243</v>
      </c>
      <c r="CG20" s="773">
        <f t="shared" si="38"/>
        <v>24239.117985611512</v>
      </c>
      <c r="CH20" s="445">
        <f t="shared" si="29"/>
        <v>-6667.5160660502697</v>
      </c>
    </row>
    <row r="21" spans="1:86">
      <c r="A21" s="16">
        <v>37602900</v>
      </c>
      <c r="B21" s="16">
        <v>3122</v>
      </c>
      <c r="C21" s="16" t="s">
        <v>105</v>
      </c>
      <c r="D21" s="16" t="s">
        <v>1117</v>
      </c>
      <c r="E21" s="16">
        <v>1</v>
      </c>
      <c r="F21" s="16" t="s">
        <v>325</v>
      </c>
      <c r="G21" s="16" t="s">
        <v>408</v>
      </c>
      <c r="H21" s="17">
        <v>29</v>
      </c>
      <c r="I21" s="16"/>
      <c r="J21" s="17" t="s">
        <v>552</v>
      </c>
      <c r="K21" s="969">
        <v>176</v>
      </c>
      <c r="L21" s="969">
        <v>176</v>
      </c>
      <c r="M21" s="969">
        <v>220</v>
      </c>
      <c r="N21" s="969">
        <v>207</v>
      </c>
      <c r="O21" s="962">
        <v>186.83</v>
      </c>
      <c r="P21" s="962">
        <v>185.81</v>
      </c>
      <c r="Q21" s="753"/>
      <c r="R21" s="761"/>
      <c r="S21" s="753"/>
      <c r="T21" s="753"/>
      <c r="U21" s="753"/>
      <c r="V21" s="753"/>
      <c r="W21" s="753"/>
      <c r="X21" s="753"/>
      <c r="Y21" s="753"/>
      <c r="Z21" s="753"/>
      <c r="AA21" s="753"/>
      <c r="AB21" s="753"/>
      <c r="AC21" s="753"/>
      <c r="AD21" s="761"/>
      <c r="AE21" s="761"/>
      <c r="AF21" s="761"/>
      <c r="AG21" s="761"/>
      <c r="AH21" s="761"/>
      <c r="AI21" s="761"/>
      <c r="AJ21" s="761"/>
      <c r="AK21" s="761"/>
      <c r="AL21" s="761"/>
      <c r="AM21" s="761"/>
      <c r="AN21" s="761"/>
      <c r="AO21" s="963">
        <v>193</v>
      </c>
      <c r="AP21" s="964">
        <v>169</v>
      </c>
      <c r="AQ21" s="963">
        <v>170</v>
      </c>
      <c r="AR21" s="1054">
        <f t="shared" si="39"/>
        <v>48.888888888888886</v>
      </c>
      <c r="AS21" s="961">
        <f t="shared" si="40"/>
        <v>48.888888888888886</v>
      </c>
      <c r="AT21" s="961">
        <f t="shared" si="41"/>
        <v>61.111111111111107</v>
      </c>
      <c r="AU21" s="961">
        <f t="shared" si="42"/>
        <v>57.5</v>
      </c>
      <c r="AV21" s="961">
        <f t="shared" si="43"/>
        <v>51.897222222222226</v>
      </c>
      <c r="AW21" s="961">
        <f t="shared" si="44"/>
        <v>51.613888888888887</v>
      </c>
      <c r="AX21" s="961">
        <f t="shared" si="45"/>
        <v>53.611111111111107</v>
      </c>
      <c r="AY21" s="961">
        <f t="shared" si="46"/>
        <v>46.944444444444443</v>
      </c>
      <c r="AZ21" s="1055">
        <f t="shared" si="31"/>
        <v>47.222222222222221</v>
      </c>
      <c r="BA21" s="1057">
        <f t="shared" si="47"/>
        <v>64.348771074548026</v>
      </c>
      <c r="BB21" s="293">
        <f t="shared" si="48"/>
        <v>54.355488545462151</v>
      </c>
      <c r="BC21" s="293">
        <f t="shared" si="49"/>
        <v>65.624748571888318</v>
      </c>
      <c r="BD21" s="293">
        <f t="shared" si="50"/>
        <v>54.106323620582764</v>
      </c>
      <c r="BE21" s="293">
        <f t="shared" si="51"/>
        <v>56.686408275890372</v>
      </c>
      <c r="BF21" s="293">
        <f t="shared" si="52"/>
        <v>52.876819549158476</v>
      </c>
      <c r="BG21" s="293">
        <f t="shared" si="53"/>
        <v>54.445829564299714</v>
      </c>
      <c r="BH21" s="293">
        <f t="shared" si="54"/>
        <v>55.676721026751473</v>
      </c>
      <c r="BI21" s="765">
        <f t="shared" si="33"/>
        <v>52.708832933653078</v>
      </c>
      <c r="BJ21" s="218">
        <f t="shared" si="55"/>
        <v>11.187532020342758</v>
      </c>
      <c r="BK21" s="218">
        <f t="shared" si="56"/>
        <v>9.3208472792038837</v>
      </c>
      <c r="BL21" s="218">
        <f t="shared" si="57"/>
        <v>11.478658379178508</v>
      </c>
      <c r="BM21" s="218">
        <f t="shared" si="58"/>
        <v>9.8065853257832174</v>
      </c>
      <c r="BN21" s="218">
        <f t="shared" si="59"/>
        <v>9.9822642930351329</v>
      </c>
      <c r="BO21" s="218">
        <f t="shared" si="60"/>
        <v>7.18111092955417</v>
      </c>
      <c r="BP21" s="218">
        <f t="shared" si="61"/>
        <v>4.5054413976924099</v>
      </c>
      <c r="BQ21" s="218">
        <f t="shared" si="62"/>
        <v>4.2347768708696387</v>
      </c>
      <c r="BR21" s="762">
        <f t="shared" si="34"/>
        <v>3.9531624700239809</v>
      </c>
      <c r="BS21" s="417">
        <f t="shared" si="63"/>
        <v>14825.956855575865</v>
      </c>
      <c r="BT21" s="417">
        <f t="shared" si="64"/>
        <v>12523.50456087448</v>
      </c>
      <c r="BU21" s="417">
        <f t="shared" si="65"/>
        <v>17718.682114409847</v>
      </c>
      <c r="BV21" s="417">
        <f t="shared" si="66"/>
        <v>14608.707377557346</v>
      </c>
      <c r="BW21" s="417">
        <f t="shared" si="67"/>
        <v>16325.685583456427</v>
      </c>
      <c r="BX21" s="417">
        <f t="shared" si="68"/>
        <v>15228.524030157641</v>
      </c>
      <c r="BY21" s="772"/>
      <c r="BZ21" s="772"/>
      <c r="CA21" s="773">
        <f t="shared" si="35"/>
        <v>20617.346252285191</v>
      </c>
      <c r="CB21" s="773">
        <f t="shared" si="36"/>
        <v>17838.821416971175</v>
      </c>
      <c r="CC21" s="1221">
        <f t="shared" si="37"/>
        <v>2778.5248353140159</v>
      </c>
      <c r="CD21" s="772"/>
      <c r="CE21" s="417"/>
      <c r="CF21" s="418">
        <f t="shared" si="69"/>
        <v>20617.346252285191</v>
      </c>
      <c r="CG21" s="773">
        <f t="shared" si="38"/>
        <v>16887.91007194245</v>
      </c>
      <c r="CH21" s="445">
        <f t="shared" si="29"/>
        <v>3729.4361803427419</v>
      </c>
    </row>
    <row r="22" spans="1:86" ht="13.2" customHeight="1">
      <c r="A22" s="16">
        <v>45600100</v>
      </c>
      <c r="B22" s="16">
        <v>8526</v>
      </c>
      <c r="C22" s="16" t="s">
        <v>105</v>
      </c>
      <c r="D22" s="16" t="s">
        <v>1117</v>
      </c>
      <c r="E22" s="16">
        <v>1</v>
      </c>
      <c r="F22" s="742" t="s">
        <v>251</v>
      </c>
      <c r="G22" s="742" t="s">
        <v>410</v>
      </c>
      <c r="H22" s="743">
        <v>1</v>
      </c>
      <c r="I22" s="16"/>
      <c r="J22" s="17" t="s">
        <v>552</v>
      </c>
      <c r="K22" s="965">
        <v>191</v>
      </c>
      <c r="L22" s="965">
        <v>244</v>
      </c>
      <c r="M22" s="962">
        <v>243</v>
      </c>
      <c r="N22" s="962">
        <v>236</v>
      </c>
      <c r="O22" s="962">
        <v>185.37</v>
      </c>
      <c r="P22" s="962">
        <v>210.47</v>
      </c>
      <c r="Q22" s="753"/>
      <c r="R22" s="761"/>
      <c r="S22" s="219"/>
      <c r="T22" s="219"/>
      <c r="U22" s="219"/>
      <c r="V22" s="219" t="s">
        <v>334</v>
      </c>
      <c r="W22" s="219" t="s">
        <v>579</v>
      </c>
      <c r="X22" s="219" t="s">
        <v>578</v>
      </c>
      <c r="Y22" s="219"/>
      <c r="Z22" s="219" t="s">
        <v>552</v>
      </c>
      <c r="AA22" s="219"/>
      <c r="AB22" s="219"/>
      <c r="AC22" s="761"/>
      <c r="AD22" s="761"/>
      <c r="AE22" s="761"/>
      <c r="AF22" s="761"/>
      <c r="AG22" s="761"/>
      <c r="AH22" s="761"/>
      <c r="AI22" s="761"/>
      <c r="AJ22" s="761"/>
      <c r="AK22" s="761"/>
      <c r="AL22" s="761"/>
      <c r="AM22" s="761"/>
      <c r="AN22" s="761"/>
      <c r="AO22" s="963">
        <v>223</v>
      </c>
      <c r="AP22" s="964">
        <v>189</v>
      </c>
      <c r="AQ22" s="963">
        <v>192</v>
      </c>
      <c r="AR22" s="1054">
        <f t="shared" si="39"/>
        <v>53.055555555555557</v>
      </c>
      <c r="AS22" s="961">
        <f t="shared" si="40"/>
        <v>67.777777777777771</v>
      </c>
      <c r="AT22" s="961">
        <f t="shared" si="41"/>
        <v>67.5</v>
      </c>
      <c r="AU22" s="961">
        <f t="shared" si="42"/>
        <v>65.555555555555557</v>
      </c>
      <c r="AV22" s="961">
        <f t="shared" si="43"/>
        <v>51.491666666666667</v>
      </c>
      <c r="AW22" s="961">
        <f t="shared" si="44"/>
        <v>58.463888888888889</v>
      </c>
      <c r="AX22" s="961">
        <f t="shared" si="45"/>
        <v>61.944444444444443</v>
      </c>
      <c r="AY22" s="961">
        <f t="shared" si="46"/>
        <v>52.5</v>
      </c>
      <c r="AZ22" s="1055">
        <f t="shared" si="31"/>
        <v>53.333333333333329</v>
      </c>
      <c r="BA22" s="1057">
        <f t="shared" si="47"/>
        <v>69.833041336583378</v>
      </c>
      <c r="BB22" s="293">
        <f t="shared" si="48"/>
        <v>75.356472756208902</v>
      </c>
      <c r="BC22" s="293">
        <f t="shared" si="49"/>
        <v>72.485517740767563</v>
      </c>
      <c r="BD22" s="293">
        <f t="shared" si="50"/>
        <v>61.686436591582279</v>
      </c>
      <c r="BE22" s="293">
        <f t="shared" si="51"/>
        <v>56.243427191038897</v>
      </c>
      <c r="BF22" s="293">
        <f t="shared" si="52"/>
        <v>59.894430926814408</v>
      </c>
      <c r="BG22" s="293">
        <f t="shared" si="53"/>
        <v>62.908911879993973</v>
      </c>
      <c r="BH22" s="293">
        <f t="shared" si="54"/>
        <v>62.265682095006085</v>
      </c>
      <c r="BI22" s="765">
        <f t="shared" si="33"/>
        <v>59.529976019184645</v>
      </c>
      <c r="BJ22" s="218">
        <f t="shared" si="55"/>
        <v>12.141014862985609</v>
      </c>
      <c r="BK22" s="218">
        <f t="shared" si="56"/>
        <v>12.922083727987204</v>
      </c>
      <c r="BL22" s="218">
        <f t="shared" si="57"/>
        <v>12.678699937001719</v>
      </c>
      <c r="BM22" s="218">
        <f t="shared" si="58"/>
        <v>11.18045476755961</v>
      </c>
      <c r="BN22" s="218">
        <f t="shared" si="59"/>
        <v>9.9042569822829432</v>
      </c>
      <c r="BO22" s="218">
        <f t="shared" si="60"/>
        <v>8.1341607951308657</v>
      </c>
      <c r="BP22" s="218">
        <f t="shared" si="61"/>
        <v>5.2057690760901929</v>
      </c>
      <c r="BQ22" s="218">
        <f t="shared" si="62"/>
        <v>4.7359338970080573</v>
      </c>
      <c r="BR22" s="762">
        <f t="shared" si="34"/>
        <v>4.464748201438848</v>
      </c>
      <c r="BS22" s="417">
        <f t="shared" si="63"/>
        <v>16089.532723948811</v>
      </c>
      <c r="BT22" s="417">
        <f t="shared" si="64"/>
        <v>17362.131323030531</v>
      </c>
      <c r="BU22" s="417">
        <f t="shared" si="65"/>
        <v>19571.089790007241</v>
      </c>
      <c r="BV22" s="417">
        <f t="shared" si="66"/>
        <v>16655.337879727216</v>
      </c>
      <c r="BW22" s="417">
        <f t="shared" si="67"/>
        <v>16198.107031019203</v>
      </c>
      <c r="BX22" s="417">
        <f t="shared" si="68"/>
        <v>17249.596106922549</v>
      </c>
      <c r="BY22" s="772"/>
      <c r="BZ22" s="772"/>
      <c r="CA22" s="773">
        <f t="shared" si="35"/>
        <v>22374.506444241317</v>
      </c>
      <c r="CB22" s="773">
        <f t="shared" si="36"/>
        <v>19949.924543239951</v>
      </c>
      <c r="CC22" s="1221">
        <f t="shared" si="37"/>
        <v>2424.5819010013656</v>
      </c>
      <c r="CD22" s="772"/>
      <c r="CE22" s="417"/>
      <c r="CF22" s="418">
        <f t="shared" si="69"/>
        <v>22374.506444241317</v>
      </c>
      <c r="CG22" s="773">
        <f t="shared" si="38"/>
        <v>19073.404316546763</v>
      </c>
      <c r="CH22" s="445">
        <f t="shared" si="29"/>
        <v>3301.1021276945539</v>
      </c>
    </row>
    <row r="23" spans="1:86">
      <c r="A23" s="16">
        <v>55204510</v>
      </c>
      <c r="B23" s="16">
        <v>2235</v>
      </c>
      <c r="C23" s="16" t="s">
        <v>105</v>
      </c>
      <c r="D23" s="16" t="s">
        <v>1117</v>
      </c>
      <c r="E23" s="16">
        <v>1</v>
      </c>
      <c r="F23" s="16" t="s">
        <v>556</v>
      </c>
      <c r="G23" s="16" t="s">
        <v>416</v>
      </c>
      <c r="H23" s="17">
        <v>45</v>
      </c>
      <c r="I23" s="16" t="s">
        <v>554</v>
      </c>
      <c r="J23" s="17" t="s">
        <v>552</v>
      </c>
      <c r="K23" s="971">
        <v>121</v>
      </c>
      <c r="L23" s="971">
        <v>135</v>
      </c>
      <c r="M23" s="971">
        <v>149</v>
      </c>
      <c r="N23" s="971">
        <v>150</v>
      </c>
      <c r="O23" s="962">
        <v>121.94</v>
      </c>
      <c r="P23" s="962">
        <v>135.02000000000001</v>
      </c>
      <c r="Q23" s="753"/>
      <c r="R23" s="761"/>
      <c r="S23" s="753"/>
      <c r="T23" s="753"/>
      <c r="U23" s="753"/>
      <c r="V23" s="753"/>
      <c r="W23" s="753"/>
      <c r="X23" s="753"/>
      <c r="Y23" s="753"/>
      <c r="Z23" s="753"/>
      <c r="AA23" s="753"/>
      <c r="AB23" s="753"/>
      <c r="AC23" s="753"/>
      <c r="AD23" s="761"/>
      <c r="AE23" s="761"/>
      <c r="AF23" s="761"/>
      <c r="AG23" s="761"/>
      <c r="AH23" s="761"/>
      <c r="AI23" s="761"/>
      <c r="AJ23" s="761"/>
      <c r="AK23" s="761"/>
      <c r="AL23" s="761"/>
      <c r="AM23" s="761"/>
      <c r="AN23" s="761"/>
      <c r="AO23" s="963">
        <v>153</v>
      </c>
      <c r="AP23" s="964">
        <v>139</v>
      </c>
      <c r="AQ23" s="963">
        <v>152</v>
      </c>
      <c r="AR23" s="1054">
        <f t="shared" si="39"/>
        <v>33.611111111111107</v>
      </c>
      <c r="AS23" s="961">
        <f t="shared" si="40"/>
        <v>37.5</v>
      </c>
      <c r="AT23" s="961">
        <f t="shared" si="41"/>
        <v>41.388888888888886</v>
      </c>
      <c r="AU23" s="961">
        <f t="shared" si="42"/>
        <v>41.666666666666664</v>
      </c>
      <c r="AV23" s="961">
        <f t="shared" si="43"/>
        <v>33.87222222222222</v>
      </c>
      <c r="AW23" s="961">
        <f t="shared" si="44"/>
        <v>37.50555555555556</v>
      </c>
      <c r="AX23" s="961">
        <f t="shared" si="45"/>
        <v>42.5</v>
      </c>
      <c r="AY23" s="961">
        <f t="shared" si="46"/>
        <v>38.611111111111107</v>
      </c>
      <c r="AZ23" s="1055">
        <f t="shared" si="31"/>
        <v>42.222222222222221</v>
      </c>
      <c r="BA23" s="1057">
        <f t="shared" si="47"/>
        <v>44.239780113751763</v>
      </c>
      <c r="BB23" s="293">
        <f t="shared" si="48"/>
        <v>41.693130418394269</v>
      </c>
      <c r="BC23" s="293">
        <f t="shared" si="49"/>
        <v>44.445852441869818</v>
      </c>
      <c r="BD23" s="293">
        <f t="shared" si="50"/>
        <v>39.207480884480262</v>
      </c>
      <c r="BE23" s="293">
        <f t="shared" si="51"/>
        <v>36.998022936156239</v>
      </c>
      <c r="BF23" s="293">
        <f t="shared" si="52"/>
        <v>38.423272028025281</v>
      </c>
      <c r="BG23" s="293">
        <f t="shared" si="53"/>
        <v>43.161719810040708</v>
      </c>
      <c r="BH23" s="293">
        <f t="shared" si="54"/>
        <v>45.793279424369551</v>
      </c>
      <c r="BI23" s="765">
        <f t="shared" si="33"/>
        <v>47.127897681854513</v>
      </c>
      <c r="BJ23" s="218">
        <f t="shared" si="55"/>
        <v>7.6914282639856468</v>
      </c>
      <c r="BK23" s="218">
        <f t="shared" si="56"/>
        <v>7.1495135380257073</v>
      </c>
      <c r="BL23" s="218">
        <f t="shared" si="57"/>
        <v>7.7741822658981716</v>
      </c>
      <c r="BM23" s="218">
        <f t="shared" si="58"/>
        <v>7.1062212505675477</v>
      </c>
      <c r="BN23" s="218">
        <f t="shared" si="59"/>
        <v>6.5152133377546626</v>
      </c>
      <c r="BO23" s="218">
        <f t="shared" si="60"/>
        <v>5.2181992234454766</v>
      </c>
      <c r="BP23" s="218">
        <f t="shared" si="61"/>
        <v>3.5716711598286981</v>
      </c>
      <c r="BQ23" s="218">
        <f t="shared" si="62"/>
        <v>3.4830413316620104</v>
      </c>
      <c r="BR23" s="762">
        <f t="shared" si="34"/>
        <v>3.5345923261390886</v>
      </c>
      <c r="BS23" s="417">
        <f t="shared" si="63"/>
        <v>10192.845338208406</v>
      </c>
      <c r="BT23" s="417">
        <f t="shared" si="64"/>
        <v>9606.0972483980404</v>
      </c>
      <c r="BU23" s="417">
        <f t="shared" si="65"/>
        <v>12000.38015930485</v>
      </c>
      <c r="BV23" s="417">
        <f t="shared" si="66"/>
        <v>10586.019838809671</v>
      </c>
      <c r="BW23" s="417">
        <f t="shared" si="67"/>
        <v>10655.430605612997</v>
      </c>
      <c r="BX23" s="417">
        <f t="shared" si="68"/>
        <v>11065.902344071281</v>
      </c>
      <c r="BY23" s="772"/>
      <c r="BZ23" s="772"/>
      <c r="CA23" s="773">
        <f t="shared" si="35"/>
        <v>14174.425548446066</v>
      </c>
      <c r="CB23" s="773">
        <f t="shared" si="36"/>
        <v>14672.166727568007</v>
      </c>
      <c r="CC23" s="1221">
        <f t="shared" si="37"/>
        <v>-497.74117912194015</v>
      </c>
      <c r="CD23" s="772"/>
      <c r="CE23" s="417"/>
      <c r="CF23" s="418">
        <f t="shared" si="69"/>
        <v>14174.425548446066</v>
      </c>
      <c r="CG23" s="773">
        <f t="shared" si="38"/>
        <v>15099.778417266187</v>
      </c>
      <c r="CH23" s="445">
        <f t="shared" si="29"/>
        <v>-925.35286882012042</v>
      </c>
    </row>
    <row r="24" spans="1:86">
      <c r="A24" s="742">
        <v>58402000</v>
      </c>
      <c r="B24" s="742">
        <v>3827</v>
      </c>
      <c r="C24" s="742" t="s">
        <v>1109</v>
      </c>
      <c r="D24" s="16" t="s">
        <v>1117</v>
      </c>
      <c r="E24" s="742">
        <v>1</v>
      </c>
      <c r="F24" s="16" t="s">
        <v>226</v>
      </c>
      <c r="G24" s="16" t="s">
        <v>424</v>
      </c>
      <c r="H24" s="17">
        <v>20</v>
      </c>
      <c r="I24" s="742"/>
      <c r="J24" s="17" t="s">
        <v>552</v>
      </c>
      <c r="K24" s="965">
        <v>4593</v>
      </c>
      <c r="L24" s="965">
        <v>3645</v>
      </c>
      <c r="M24" s="965">
        <v>3645</v>
      </c>
      <c r="N24" s="965">
        <v>4017</v>
      </c>
      <c r="O24" s="962">
        <v>3806.01</v>
      </c>
      <c r="P24" s="962">
        <v>3759.13</v>
      </c>
      <c r="Q24" s="753"/>
      <c r="R24" s="761"/>
      <c r="S24" s="761"/>
      <c r="T24" s="761"/>
      <c r="U24" s="761"/>
      <c r="V24" s="761"/>
      <c r="W24" s="761"/>
      <c r="X24" s="761"/>
      <c r="Y24" s="761"/>
      <c r="Z24" s="761"/>
      <c r="AA24" s="761"/>
      <c r="AB24" s="761"/>
      <c r="AC24" s="761"/>
      <c r="AD24" s="761"/>
      <c r="AE24" s="761"/>
      <c r="AF24" s="761"/>
      <c r="AG24" s="761"/>
      <c r="AH24" s="761"/>
      <c r="AI24" s="761"/>
      <c r="AJ24" s="761"/>
      <c r="AK24" s="761"/>
      <c r="AL24" s="761"/>
      <c r="AM24" s="761"/>
      <c r="AN24" s="761"/>
      <c r="AO24" s="963">
        <v>3761</v>
      </c>
      <c r="AP24" s="964">
        <v>3260</v>
      </c>
      <c r="AQ24" s="963">
        <v>3342</v>
      </c>
      <c r="AR24" s="1054">
        <f t="shared" si="39"/>
        <v>1275.8333333333333</v>
      </c>
      <c r="AS24" s="961">
        <f t="shared" si="40"/>
        <v>1012.5</v>
      </c>
      <c r="AT24" s="961">
        <f t="shared" si="41"/>
        <v>1012.5</v>
      </c>
      <c r="AU24" s="961">
        <f t="shared" si="42"/>
        <v>1115.8333333333333</v>
      </c>
      <c r="AV24" s="961">
        <f t="shared" si="43"/>
        <v>1057.2250000000001</v>
      </c>
      <c r="AW24" s="961">
        <f t="shared" si="44"/>
        <v>1044.2027777777778</v>
      </c>
      <c r="AX24" s="961">
        <f t="shared" si="45"/>
        <v>1044.7222222222222</v>
      </c>
      <c r="AY24" s="961">
        <f t="shared" si="46"/>
        <v>905.55555555555554</v>
      </c>
      <c r="AZ24" s="1055">
        <f t="shared" si="31"/>
        <v>928.33333333333326</v>
      </c>
      <c r="BA24" s="1057">
        <f t="shared" si="47"/>
        <v>1679.2835542352223</v>
      </c>
      <c r="BB24" s="293">
        <f t="shared" si="48"/>
        <v>1125.7145212966452</v>
      </c>
      <c r="BC24" s="293">
        <f t="shared" si="49"/>
        <v>1087.2827661115134</v>
      </c>
      <c r="BD24" s="293">
        <f t="shared" si="50"/>
        <v>1049.9763380863812</v>
      </c>
      <c r="BE24" s="293">
        <f t="shared" si="51"/>
        <v>1154.7879717503695</v>
      </c>
      <c r="BF24" s="293">
        <f t="shared" si="52"/>
        <v>1069.7531815931764</v>
      </c>
      <c r="BG24" s="293">
        <f t="shared" si="53"/>
        <v>1060.9884196442031</v>
      </c>
      <c r="BH24" s="293">
        <f t="shared" si="54"/>
        <v>1074.0006541255018</v>
      </c>
      <c r="BI24" s="765">
        <f t="shared" si="33"/>
        <v>1036.1936450839328</v>
      </c>
      <c r="BJ24" s="218">
        <f t="shared" si="55"/>
        <v>291.95644641724033</v>
      </c>
      <c r="BK24" s="218">
        <f t="shared" si="56"/>
        <v>193.03686552669407</v>
      </c>
      <c r="BL24" s="218">
        <f t="shared" si="57"/>
        <v>190.18049905502579</v>
      </c>
      <c r="BM24" s="218">
        <f t="shared" si="58"/>
        <v>190.30460509019892</v>
      </c>
      <c r="BN24" s="218">
        <f t="shared" si="59"/>
        <v>203.3538389013255</v>
      </c>
      <c r="BO24" s="218">
        <f t="shared" si="60"/>
        <v>145.28136014539027</v>
      </c>
      <c r="BP24" s="218">
        <f t="shared" si="61"/>
        <v>87.797746615135495</v>
      </c>
      <c r="BQ24" s="218">
        <f t="shared" si="62"/>
        <v>81.688595260562252</v>
      </c>
      <c r="BR24" s="762">
        <f t="shared" si="34"/>
        <v>77.714523381294953</v>
      </c>
      <c r="BS24" s="417">
        <f t="shared" si="63"/>
        <v>386906.93089579523</v>
      </c>
      <c r="BT24" s="417">
        <f t="shared" si="64"/>
        <v>259364.62570674706</v>
      </c>
      <c r="BU24" s="417">
        <f t="shared" si="65"/>
        <v>293566.34685010865</v>
      </c>
      <c r="BV24" s="417">
        <f t="shared" si="66"/>
        <v>283493.61128332291</v>
      </c>
      <c r="BW24" s="417">
        <f t="shared" si="67"/>
        <v>332578.9358641064</v>
      </c>
      <c r="BX24" s="417">
        <f t="shared" si="68"/>
        <v>308088.91629883478</v>
      </c>
      <c r="BY24" s="772"/>
      <c r="BZ24" s="772"/>
      <c r="CA24" s="773">
        <f t="shared" si="35"/>
        <v>538042.45077696524</v>
      </c>
      <c r="CB24" s="773">
        <f t="shared" si="36"/>
        <v>344109.80958181078</v>
      </c>
      <c r="CC24" s="1221">
        <f t="shared" si="37"/>
        <v>193932.64119515446</v>
      </c>
      <c r="CD24" s="772"/>
      <c r="CE24" s="417"/>
      <c r="CF24" s="418">
        <f t="shared" si="69"/>
        <v>538042.45077696524</v>
      </c>
      <c r="CG24" s="773">
        <f t="shared" si="38"/>
        <v>331996.4438848921</v>
      </c>
      <c r="CH24" s="445">
        <f t="shared" si="29"/>
        <v>206046.00689207314</v>
      </c>
    </row>
    <row r="25" spans="1:86">
      <c r="A25" s="742">
        <v>58402001</v>
      </c>
      <c r="B25" s="742">
        <v>2701</v>
      </c>
      <c r="C25" s="742" t="s">
        <v>1109</v>
      </c>
      <c r="D25" s="16" t="s">
        <v>1117</v>
      </c>
      <c r="E25" s="742">
        <v>1</v>
      </c>
      <c r="F25" s="16" t="s">
        <v>557</v>
      </c>
      <c r="G25" s="16" t="s">
        <v>424</v>
      </c>
      <c r="H25" s="17">
        <v>20</v>
      </c>
      <c r="I25" s="742"/>
      <c r="J25" s="17" t="s">
        <v>552</v>
      </c>
      <c r="K25" s="965">
        <v>172</v>
      </c>
      <c r="L25" s="965">
        <v>213</v>
      </c>
      <c r="M25" s="965">
        <v>208</v>
      </c>
      <c r="N25" s="965">
        <v>219</v>
      </c>
      <c r="O25" s="962">
        <v>173</v>
      </c>
      <c r="P25" s="962">
        <v>191.07</v>
      </c>
      <c r="Q25" s="753"/>
      <c r="R25" s="761"/>
      <c r="S25" s="761"/>
      <c r="T25" s="761"/>
      <c r="U25" s="761"/>
      <c r="V25" s="761"/>
      <c r="W25" s="761"/>
      <c r="X25" s="761"/>
      <c r="Y25" s="761"/>
      <c r="Z25" s="761"/>
      <c r="AA25" s="761"/>
      <c r="AB25" s="761"/>
      <c r="AC25" s="761"/>
      <c r="AD25" s="761"/>
      <c r="AE25" s="761"/>
      <c r="AF25" s="761"/>
      <c r="AG25" s="761"/>
      <c r="AH25" s="761"/>
      <c r="AI25" s="761"/>
      <c r="AJ25" s="761"/>
      <c r="AK25" s="761"/>
      <c r="AL25" s="761"/>
      <c r="AM25" s="761"/>
      <c r="AN25" s="761"/>
      <c r="AO25" s="963">
        <v>181</v>
      </c>
      <c r="AP25" s="964">
        <v>151</v>
      </c>
      <c r="AQ25" s="963">
        <v>144</v>
      </c>
      <c r="AR25" s="1054">
        <f t="shared" si="39"/>
        <v>47.777777777777779</v>
      </c>
      <c r="AS25" s="961">
        <f t="shared" si="40"/>
        <v>59.166666666666664</v>
      </c>
      <c r="AT25" s="961">
        <f t="shared" si="41"/>
        <v>57.777777777777779</v>
      </c>
      <c r="AU25" s="961">
        <f t="shared" si="42"/>
        <v>60.833333333333329</v>
      </c>
      <c r="AV25" s="961">
        <f t="shared" si="43"/>
        <v>48.055555555555557</v>
      </c>
      <c r="AW25" s="961">
        <f t="shared" si="44"/>
        <v>53.074999999999996</v>
      </c>
      <c r="AX25" s="961">
        <f t="shared" si="45"/>
        <v>50.277777777777779</v>
      </c>
      <c r="AY25" s="961">
        <f t="shared" si="46"/>
        <v>41.944444444444443</v>
      </c>
      <c r="AZ25" s="1055">
        <f t="shared" si="31"/>
        <v>40</v>
      </c>
      <c r="BA25" s="1057">
        <f t="shared" si="47"/>
        <v>62.886299004671947</v>
      </c>
      <c r="BB25" s="293">
        <f t="shared" si="48"/>
        <v>65.782494660133182</v>
      </c>
      <c r="BC25" s="293">
        <f t="shared" si="49"/>
        <v>62.045216831603497</v>
      </c>
      <c r="BD25" s="293">
        <f t="shared" si="50"/>
        <v>57.242922091341178</v>
      </c>
      <c r="BE25" s="293">
        <f t="shared" si="51"/>
        <v>52.490224437879533</v>
      </c>
      <c r="BF25" s="293">
        <f t="shared" si="52"/>
        <v>54.373682316655234</v>
      </c>
      <c r="BG25" s="293">
        <f t="shared" si="53"/>
        <v>51.060596638022005</v>
      </c>
      <c r="BH25" s="293">
        <f t="shared" si="54"/>
        <v>49.74665606532232</v>
      </c>
      <c r="BI25" s="765">
        <f t="shared" si="33"/>
        <v>44.647482014388487</v>
      </c>
      <c r="BJ25" s="218">
        <f t="shared" si="55"/>
        <v>10.933269928971335</v>
      </c>
      <c r="BK25" s="218">
        <f t="shared" si="56"/>
        <v>11.280343582218338</v>
      </c>
      <c r="BL25" s="218">
        <f t="shared" si="57"/>
        <v>10.852549740314226</v>
      </c>
      <c r="BM25" s="218">
        <f t="shared" si="58"/>
        <v>10.375083025828621</v>
      </c>
      <c r="BN25" s="218">
        <f t="shared" si="59"/>
        <v>9.2433320274852946</v>
      </c>
      <c r="BO25" s="218">
        <f t="shared" si="60"/>
        <v>7.3843973161289229</v>
      </c>
      <c r="BP25" s="218">
        <f t="shared" si="61"/>
        <v>4.225310326333295</v>
      </c>
      <c r="BQ25" s="218">
        <f t="shared" si="62"/>
        <v>3.7837355473450613</v>
      </c>
      <c r="BR25" s="762">
        <f t="shared" si="34"/>
        <v>3.3485611510791364</v>
      </c>
      <c r="BS25" s="417">
        <f t="shared" si="63"/>
        <v>14489.003290676417</v>
      </c>
      <c r="BT25" s="417">
        <f t="shared" si="64"/>
        <v>15156.286769694685</v>
      </c>
      <c r="BU25" s="417">
        <f t="shared" si="65"/>
        <v>16752.208544532943</v>
      </c>
      <c r="BV25" s="417">
        <f t="shared" si="66"/>
        <v>15455.588964662118</v>
      </c>
      <c r="BW25" s="417">
        <f t="shared" si="67"/>
        <v>15117.184638109306</v>
      </c>
      <c r="BX25" s="417">
        <f t="shared" si="68"/>
        <v>15659.620507196707</v>
      </c>
      <c r="BY25" s="772"/>
      <c r="BZ25" s="772"/>
      <c r="CA25" s="773">
        <f t="shared" si="35"/>
        <v>20148.770201096893</v>
      </c>
      <c r="CB25" s="773">
        <f t="shared" si="36"/>
        <v>15938.828603329273</v>
      </c>
      <c r="CC25" s="1221">
        <f t="shared" si="37"/>
        <v>4209.9415977676199</v>
      </c>
      <c r="CD25" s="772"/>
      <c r="CE25" s="417"/>
      <c r="CF25" s="418">
        <f t="shared" si="69"/>
        <v>20148.770201096893</v>
      </c>
      <c r="CG25" s="773">
        <f t="shared" si="38"/>
        <v>14305.053237410073</v>
      </c>
      <c r="CH25" s="445">
        <f t="shared" si="29"/>
        <v>5843.7169636868202</v>
      </c>
    </row>
    <row r="26" spans="1:86">
      <c r="A26" s="742">
        <v>58402200</v>
      </c>
      <c r="B26" s="742">
        <v>3411</v>
      </c>
      <c r="C26" s="742" t="s">
        <v>105</v>
      </c>
      <c r="D26" s="16" t="s">
        <v>1117</v>
      </c>
      <c r="E26" s="742">
        <v>1</v>
      </c>
      <c r="F26" s="16" t="s">
        <v>249</v>
      </c>
      <c r="G26" s="16" t="s">
        <v>424</v>
      </c>
      <c r="H26" s="17">
        <v>22</v>
      </c>
      <c r="I26" s="742"/>
      <c r="J26" s="17" t="s">
        <v>552</v>
      </c>
      <c r="K26" s="969">
        <v>137</v>
      </c>
      <c r="L26" s="969">
        <v>169</v>
      </c>
      <c r="M26" s="969">
        <v>161</v>
      </c>
      <c r="N26" s="969">
        <v>178</v>
      </c>
      <c r="O26" s="962">
        <v>151.94999999999999</v>
      </c>
      <c r="P26" s="962">
        <v>166.97</v>
      </c>
      <c r="Q26" s="753"/>
      <c r="R26" s="761"/>
      <c r="S26" s="761"/>
      <c r="T26" s="761"/>
      <c r="U26" s="761"/>
      <c r="V26" s="761"/>
      <c r="W26" s="761"/>
      <c r="X26" s="761"/>
      <c r="Y26" s="761"/>
      <c r="Z26" s="761"/>
      <c r="AA26" s="761"/>
      <c r="AB26" s="761"/>
      <c r="AC26" s="761"/>
      <c r="AD26" s="761"/>
      <c r="AE26" s="761"/>
      <c r="AF26" s="761"/>
      <c r="AG26" s="761"/>
      <c r="AH26" s="761"/>
      <c r="AI26" s="761"/>
      <c r="AJ26" s="761"/>
      <c r="AK26" s="761"/>
      <c r="AL26" s="761"/>
      <c r="AM26" s="761"/>
      <c r="AN26" s="761"/>
      <c r="AO26" s="963">
        <v>166</v>
      </c>
      <c r="AP26" s="964">
        <v>147</v>
      </c>
      <c r="AQ26" s="963">
        <v>146</v>
      </c>
      <c r="AR26" s="1054">
        <f t="shared" si="39"/>
        <v>38.055555555555557</v>
      </c>
      <c r="AS26" s="961">
        <f t="shared" si="40"/>
        <v>46.944444444444443</v>
      </c>
      <c r="AT26" s="961">
        <f t="shared" si="41"/>
        <v>44.722222222222221</v>
      </c>
      <c r="AU26" s="961">
        <f t="shared" si="42"/>
        <v>49.444444444444443</v>
      </c>
      <c r="AV26" s="961">
        <f t="shared" si="43"/>
        <v>42.208333333333329</v>
      </c>
      <c r="AW26" s="961">
        <f t="shared" si="44"/>
        <v>46.380555555555553</v>
      </c>
      <c r="AX26" s="961">
        <f t="shared" si="45"/>
        <v>46.111111111111107</v>
      </c>
      <c r="AY26" s="961">
        <f t="shared" si="46"/>
        <v>40.833333333333336</v>
      </c>
      <c r="AZ26" s="1055">
        <f t="shared" si="31"/>
        <v>40.555555555555557</v>
      </c>
      <c r="BA26" s="1057">
        <f t="shared" si="47"/>
        <v>50.08966839325614</v>
      </c>
      <c r="BB26" s="293">
        <f t="shared" si="48"/>
        <v>52.193622523767637</v>
      </c>
      <c r="BC26" s="293">
        <f t="shared" si="49"/>
        <v>48.025384182154639</v>
      </c>
      <c r="BD26" s="293">
        <f t="shared" si="50"/>
        <v>46.526210649583241</v>
      </c>
      <c r="BE26" s="293">
        <f t="shared" si="51"/>
        <v>46.1034081117676</v>
      </c>
      <c r="BF26" s="293">
        <f t="shared" si="52"/>
        <v>47.515432754550289</v>
      </c>
      <c r="BG26" s="293">
        <f t="shared" si="53"/>
        <v>46.82905548017488</v>
      </c>
      <c r="BH26" s="293">
        <f t="shared" si="54"/>
        <v>48.428863851671402</v>
      </c>
      <c r="BI26" s="765">
        <f t="shared" si="33"/>
        <v>45.267585931254999</v>
      </c>
      <c r="BJ26" s="218">
        <f t="shared" si="55"/>
        <v>8.7084766294713543</v>
      </c>
      <c r="BK26" s="218">
        <f t="shared" si="56"/>
        <v>8.9501317624173655</v>
      </c>
      <c r="BL26" s="218">
        <f t="shared" si="57"/>
        <v>8.4002909047624552</v>
      </c>
      <c r="BM26" s="218">
        <f t="shared" si="58"/>
        <v>8.4327158840068233</v>
      </c>
      <c r="BN26" s="218">
        <f t="shared" si="59"/>
        <v>8.1186375813664196</v>
      </c>
      <c r="BO26" s="218">
        <f t="shared" si="60"/>
        <v>6.4529901076780565</v>
      </c>
      <c r="BP26" s="218">
        <f t="shared" si="61"/>
        <v>3.8751464871344039</v>
      </c>
      <c r="BQ26" s="218">
        <f t="shared" si="62"/>
        <v>3.683504142117378</v>
      </c>
      <c r="BR26" s="762">
        <f t="shared" si="34"/>
        <v>3.3950689448441249</v>
      </c>
      <c r="BS26" s="417">
        <f t="shared" si="63"/>
        <v>11540.659597806214</v>
      </c>
      <c r="BT26" s="417">
        <f t="shared" si="64"/>
        <v>12025.410629476064</v>
      </c>
      <c r="BU26" s="417">
        <f t="shared" si="65"/>
        <v>12966.853729181752</v>
      </c>
      <c r="BV26" s="417">
        <f t="shared" si="66"/>
        <v>12562.076875387475</v>
      </c>
      <c r="BW26" s="417">
        <f t="shared" si="67"/>
        <v>13277.781536189068</v>
      </c>
      <c r="BX26" s="417">
        <f t="shared" si="68"/>
        <v>13684.444633310482</v>
      </c>
      <c r="BY26" s="772"/>
      <c r="BZ26" s="772"/>
      <c r="CA26" s="773">
        <f t="shared" si="35"/>
        <v>16048.72975319927</v>
      </c>
      <c r="CB26" s="773">
        <f t="shared" si="36"/>
        <v>15516.607978075519</v>
      </c>
      <c r="CC26" s="1221">
        <f t="shared" si="37"/>
        <v>532.12177512375092</v>
      </c>
      <c r="CD26" s="772"/>
      <c r="CE26" s="417"/>
      <c r="CF26" s="418">
        <f t="shared" si="69"/>
        <v>16048.72975319927</v>
      </c>
      <c r="CG26" s="773">
        <f t="shared" si="38"/>
        <v>14503.734532374103</v>
      </c>
      <c r="CH26" s="445">
        <f t="shared" si="29"/>
        <v>1544.9952208251671</v>
      </c>
    </row>
    <row r="27" spans="1:86">
      <c r="A27" s="742">
        <v>62903400</v>
      </c>
      <c r="B27" s="742">
        <v>4283</v>
      </c>
      <c r="C27" s="742" t="s">
        <v>105</v>
      </c>
      <c r="D27" s="742" t="s">
        <v>1117</v>
      </c>
      <c r="E27" s="742">
        <v>1</v>
      </c>
      <c r="F27" s="742" t="s">
        <v>326</v>
      </c>
      <c r="G27" s="742" t="s">
        <v>558</v>
      </c>
      <c r="H27" s="743">
        <v>34</v>
      </c>
      <c r="I27" s="742"/>
      <c r="J27" s="743" t="s">
        <v>552</v>
      </c>
      <c r="K27" s="961">
        <v>211</v>
      </c>
      <c r="L27" s="961">
        <v>245</v>
      </c>
      <c r="M27" s="961">
        <v>245</v>
      </c>
      <c r="N27" s="961">
        <v>282</v>
      </c>
      <c r="O27" s="962">
        <v>248.94</v>
      </c>
      <c r="P27" s="962">
        <v>242.71</v>
      </c>
      <c r="Q27" s="753"/>
      <c r="R27" s="761"/>
      <c r="S27" s="219"/>
      <c r="T27" s="219"/>
      <c r="U27" s="219"/>
      <c r="V27" s="219" t="s">
        <v>138</v>
      </c>
      <c r="W27" s="219" t="s">
        <v>581</v>
      </c>
      <c r="X27" s="219">
        <v>24</v>
      </c>
      <c r="Y27" s="219"/>
      <c r="Z27" s="219" t="s">
        <v>552</v>
      </c>
      <c r="AA27" s="219"/>
      <c r="AB27" s="219"/>
      <c r="AC27" s="761"/>
      <c r="AD27" s="761"/>
      <c r="AE27" s="761"/>
      <c r="AF27" s="761"/>
      <c r="AG27" s="761"/>
      <c r="AH27" s="761"/>
      <c r="AI27" s="761"/>
      <c r="AJ27" s="761"/>
      <c r="AK27" s="761"/>
      <c r="AL27" s="761"/>
      <c r="AM27" s="761"/>
      <c r="AN27" s="761"/>
      <c r="AO27" s="963">
        <v>238</v>
      </c>
      <c r="AP27" s="964">
        <v>208</v>
      </c>
      <c r="AQ27" s="963">
        <v>181</v>
      </c>
      <c r="AR27" s="1054">
        <f t="shared" si="39"/>
        <v>58.611111111111107</v>
      </c>
      <c r="AS27" s="961">
        <f t="shared" si="40"/>
        <v>68.055555555555557</v>
      </c>
      <c r="AT27" s="961">
        <f t="shared" si="41"/>
        <v>68.055555555555557</v>
      </c>
      <c r="AU27" s="961">
        <f t="shared" si="42"/>
        <v>78.333333333333329</v>
      </c>
      <c r="AV27" s="961">
        <f t="shared" si="43"/>
        <v>69.149999999999991</v>
      </c>
      <c r="AW27" s="961">
        <f t="shared" si="44"/>
        <v>67.419444444444451</v>
      </c>
      <c r="AX27" s="961">
        <f t="shared" si="45"/>
        <v>66.111111111111114</v>
      </c>
      <c r="AY27" s="961">
        <f t="shared" si="46"/>
        <v>57.777777777777779</v>
      </c>
      <c r="AZ27" s="1055">
        <f t="shared" si="31"/>
        <v>50.277777777777779</v>
      </c>
      <c r="BA27" s="1057">
        <f t="shared" si="47"/>
        <v>77.145401685963847</v>
      </c>
      <c r="BB27" s="293">
        <f t="shared" si="48"/>
        <v>75.665310759308113</v>
      </c>
      <c r="BC27" s="293">
        <f t="shared" si="49"/>
        <v>73.082106364148359</v>
      </c>
      <c r="BD27" s="293">
        <f t="shared" si="50"/>
        <v>73.71006406282288</v>
      </c>
      <c r="BE27" s="293">
        <f t="shared" si="51"/>
        <v>75.531309084194973</v>
      </c>
      <c r="BF27" s="293">
        <f t="shared" si="52"/>
        <v>69.069118307821185</v>
      </c>
      <c r="BG27" s="293">
        <f t="shared" si="53"/>
        <v>67.140453037841098</v>
      </c>
      <c r="BH27" s="293">
        <f t="shared" si="54"/>
        <v>68.525195109847971</v>
      </c>
      <c r="BI27" s="765">
        <f t="shared" si="33"/>
        <v>56.119404476418858</v>
      </c>
      <c r="BJ27" s="218">
        <f t="shared" si="55"/>
        <v>13.412325319842743</v>
      </c>
      <c r="BK27" s="218">
        <f t="shared" si="56"/>
        <v>12.975043087528135</v>
      </c>
      <c r="BL27" s="218">
        <f t="shared" si="57"/>
        <v>12.783051376812431</v>
      </c>
      <c r="BM27" s="218">
        <f t="shared" si="58"/>
        <v>13.359695951066989</v>
      </c>
      <c r="BN27" s="218">
        <f t="shared" si="59"/>
        <v>13.300780779897046</v>
      </c>
      <c r="BO27" s="218">
        <f t="shared" si="60"/>
        <v>9.3801594839464659</v>
      </c>
      <c r="BP27" s="218">
        <f t="shared" si="61"/>
        <v>5.5559329152890848</v>
      </c>
      <c r="BQ27" s="218">
        <f t="shared" si="62"/>
        <v>5.2120330718395556</v>
      </c>
      <c r="BR27" s="762">
        <f t="shared" si="34"/>
        <v>4.2089553357314147</v>
      </c>
      <c r="BS27" s="417">
        <f t="shared" si="63"/>
        <v>17774.30054844607</v>
      </c>
      <c r="BT27" s="417">
        <f t="shared" si="64"/>
        <v>17433.287598944589</v>
      </c>
      <c r="BU27" s="417">
        <f t="shared" si="65"/>
        <v>19732.168718320056</v>
      </c>
      <c r="BV27" s="417">
        <f t="shared" si="66"/>
        <v>19901.717296962179</v>
      </c>
      <c r="BW27" s="417">
        <f t="shared" si="67"/>
        <v>21753.017016248152</v>
      </c>
      <c r="BX27" s="417">
        <f t="shared" si="68"/>
        <v>19891.906072652502</v>
      </c>
      <c r="BY27" s="772"/>
      <c r="BZ27" s="772"/>
      <c r="CA27" s="773">
        <f t="shared" si="35"/>
        <v>24717.386700182818</v>
      </c>
      <c r="CB27" s="773">
        <f t="shared" si="36"/>
        <v>21955.472513195291</v>
      </c>
      <c r="CC27" s="1221">
        <f t="shared" si="37"/>
        <v>2761.9141869875275</v>
      </c>
      <c r="CD27" s="772"/>
      <c r="CE27" s="417"/>
      <c r="CF27" s="418">
        <f t="shared" si="69"/>
        <v>24717.386700182818</v>
      </c>
      <c r="CG27" s="773">
        <f t="shared" si="38"/>
        <v>17980.657194244603</v>
      </c>
      <c r="CH27" s="445">
        <f t="shared" si="29"/>
        <v>6736.7295059382159</v>
      </c>
    </row>
    <row r="28" spans="1:86">
      <c r="A28" s="742">
        <v>63610000</v>
      </c>
      <c r="B28" s="742">
        <v>7341</v>
      </c>
      <c r="C28" s="742" t="s">
        <v>1109</v>
      </c>
      <c r="D28" s="742" t="s">
        <v>1117</v>
      </c>
      <c r="E28" s="742">
        <v>1</v>
      </c>
      <c r="F28" s="742" t="s">
        <v>97</v>
      </c>
      <c r="G28" s="742" t="s">
        <v>427</v>
      </c>
      <c r="H28" s="743">
        <v>100</v>
      </c>
      <c r="I28" s="742"/>
      <c r="J28" s="743" t="s">
        <v>552</v>
      </c>
      <c r="K28" s="965">
        <v>3173</v>
      </c>
      <c r="L28" s="965">
        <v>3908</v>
      </c>
      <c r="M28" s="965">
        <v>3629</v>
      </c>
      <c r="N28" s="965">
        <v>4048</v>
      </c>
      <c r="O28" s="962">
        <v>4031.7</v>
      </c>
      <c r="P28" s="962">
        <v>4279.2</v>
      </c>
      <c r="Q28" s="753"/>
      <c r="R28" s="761"/>
      <c r="S28" s="753"/>
      <c r="T28" s="753"/>
      <c r="U28" s="753"/>
      <c r="V28" s="753"/>
      <c r="W28" s="753"/>
      <c r="X28" s="753"/>
      <c r="Y28" s="753"/>
      <c r="Z28" s="753"/>
      <c r="AA28" s="753"/>
      <c r="AB28" s="753"/>
      <c r="AC28" s="753"/>
      <c r="AD28" s="761"/>
      <c r="AE28" s="761"/>
      <c r="AF28" s="761"/>
      <c r="AG28" s="761"/>
      <c r="AH28" s="761"/>
      <c r="AI28" s="761"/>
      <c r="AJ28" s="761"/>
      <c r="AK28" s="761"/>
      <c r="AL28" s="761"/>
      <c r="AM28" s="761"/>
      <c r="AN28" s="761"/>
      <c r="AO28" s="963">
        <v>4168</v>
      </c>
      <c r="AP28" s="964">
        <v>3516</v>
      </c>
      <c r="AQ28" s="963">
        <v>3525</v>
      </c>
      <c r="AR28" s="1054">
        <f t="shared" si="39"/>
        <v>881.38888888888891</v>
      </c>
      <c r="AS28" s="961">
        <f t="shared" si="40"/>
        <v>1085.5555555555554</v>
      </c>
      <c r="AT28" s="961">
        <f t="shared" si="41"/>
        <v>1008.0555555555555</v>
      </c>
      <c r="AU28" s="961">
        <f t="shared" si="42"/>
        <v>1124.4444444444443</v>
      </c>
      <c r="AV28" s="961">
        <f t="shared" si="43"/>
        <v>1119.9166666666665</v>
      </c>
      <c r="AW28" s="961">
        <f t="shared" si="44"/>
        <v>1188.6666666666665</v>
      </c>
      <c r="AX28" s="961">
        <f t="shared" si="45"/>
        <v>1157.7777777777778</v>
      </c>
      <c r="AY28" s="961">
        <f t="shared" si="46"/>
        <v>976.66666666666663</v>
      </c>
      <c r="AZ28" s="1055">
        <f t="shared" si="31"/>
        <v>979.16666666666663</v>
      </c>
      <c r="BA28" s="1057">
        <f t="shared" si="47"/>
        <v>1160.1059694292096</v>
      </c>
      <c r="BB28" s="293">
        <f t="shared" si="48"/>
        <v>1206.938916111739</v>
      </c>
      <c r="BC28" s="293">
        <f t="shared" si="49"/>
        <v>1082.5100571244668</v>
      </c>
      <c r="BD28" s="293">
        <f t="shared" si="50"/>
        <v>1058.079217469174</v>
      </c>
      <c r="BE28" s="293">
        <f t="shared" si="51"/>
        <v>1223.2649587641554</v>
      </c>
      <c r="BF28" s="293">
        <f t="shared" si="52"/>
        <v>1217.751930546036</v>
      </c>
      <c r="BG28" s="293">
        <f t="shared" si="53"/>
        <v>1175.8042363937886</v>
      </c>
      <c r="BH28" s="293">
        <f t="shared" si="54"/>
        <v>1158.3393557991608</v>
      </c>
      <c r="BI28" s="765">
        <f t="shared" si="33"/>
        <v>1092.9331534772182</v>
      </c>
      <c r="BJ28" s="218">
        <f t="shared" si="55"/>
        <v>201.69340398038395</v>
      </c>
      <c r="BK28" s="218">
        <f t="shared" si="56"/>
        <v>206.96517708595891</v>
      </c>
      <c r="BL28" s="218">
        <f t="shared" si="57"/>
        <v>189.34568753654003</v>
      </c>
      <c r="BM28" s="218">
        <f t="shared" si="58"/>
        <v>191.77322414864955</v>
      </c>
      <c r="BN28" s="218">
        <f t="shared" si="59"/>
        <v>215.41237997232633</v>
      </c>
      <c r="BO28" s="218">
        <f t="shared" si="60"/>
        <v>165.38081852294388</v>
      </c>
      <c r="BP28" s="218">
        <f t="shared" si="61"/>
        <v>97.298858785398764</v>
      </c>
      <c r="BQ28" s="218">
        <f t="shared" si="62"/>
        <v>88.103405195134002</v>
      </c>
      <c r="BR28" s="762">
        <f t="shared" si="34"/>
        <v>81.969986510791358</v>
      </c>
      <c r="BS28" s="417">
        <f t="shared" si="63"/>
        <v>267288.41535648989</v>
      </c>
      <c r="BT28" s="417">
        <f t="shared" si="64"/>
        <v>278078.72627214465</v>
      </c>
      <c r="BU28" s="417">
        <f t="shared" si="65"/>
        <v>292277.71542360605</v>
      </c>
      <c r="BV28" s="417">
        <f t="shared" si="66"/>
        <v>285681.38871667697</v>
      </c>
      <c r="BW28" s="417">
        <f t="shared" si="67"/>
        <v>352300.30812407675</v>
      </c>
      <c r="BX28" s="417">
        <f t="shared" si="68"/>
        <v>350712.55599725834</v>
      </c>
      <c r="BY28" s="772"/>
      <c r="BZ28" s="772"/>
      <c r="CA28" s="773">
        <f t="shared" si="35"/>
        <v>371697.9526051188</v>
      </c>
      <c r="CB28" s="773">
        <f t="shared" si="36"/>
        <v>371131.92959805118</v>
      </c>
      <c r="CC28" s="1221">
        <f t="shared" si="37"/>
        <v>566.02300706761889</v>
      </c>
      <c r="CD28" s="772"/>
      <c r="CE28" s="417"/>
      <c r="CF28" s="418">
        <f t="shared" si="69"/>
        <v>371697.9526051188</v>
      </c>
      <c r="CG28" s="773">
        <f t="shared" si="38"/>
        <v>350175.78237410076</v>
      </c>
      <c r="CH28" s="445">
        <f t="shared" si="29"/>
        <v>21522.170231018041</v>
      </c>
    </row>
    <row r="29" spans="1:86">
      <c r="A29" s="742">
        <v>63613000</v>
      </c>
      <c r="B29" s="742">
        <v>2811</v>
      </c>
      <c r="C29" s="742" t="s">
        <v>105</v>
      </c>
      <c r="D29" s="742" t="s">
        <v>1117</v>
      </c>
      <c r="E29" s="742">
        <v>1</v>
      </c>
      <c r="F29" s="742" t="s">
        <v>91</v>
      </c>
      <c r="G29" s="742" t="s">
        <v>427</v>
      </c>
      <c r="H29" s="743">
        <v>130</v>
      </c>
      <c r="I29" s="742"/>
      <c r="J29" s="743" t="s">
        <v>552</v>
      </c>
      <c r="K29" s="961">
        <v>166</v>
      </c>
      <c r="L29" s="961">
        <v>182</v>
      </c>
      <c r="M29" s="961">
        <v>192</v>
      </c>
      <c r="N29" s="961">
        <v>214</v>
      </c>
      <c r="O29" s="962">
        <v>184.31</v>
      </c>
      <c r="P29" s="962">
        <v>198.03</v>
      </c>
      <c r="Q29" s="753"/>
      <c r="R29" s="761"/>
      <c r="S29" s="761"/>
      <c r="T29" s="761"/>
      <c r="U29" s="761"/>
      <c r="V29" s="761"/>
      <c r="W29" s="761"/>
      <c r="X29" s="761"/>
      <c r="Y29" s="761"/>
      <c r="Z29" s="761"/>
      <c r="AA29" s="761"/>
      <c r="AB29" s="761"/>
      <c r="AC29" s="761"/>
      <c r="AD29" s="761"/>
      <c r="AE29" s="761"/>
      <c r="AF29" s="761"/>
      <c r="AG29" s="761"/>
      <c r="AH29" s="761"/>
      <c r="AI29" s="761"/>
      <c r="AJ29" s="761"/>
      <c r="AK29" s="761"/>
      <c r="AL29" s="761"/>
      <c r="AM29" s="761"/>
      <c r="AN29" s="761"/>
      <c r="AO29" s="963">
        <v>202</v>
      </c>
      <c r="AP29" s="964">
        <v>161</v>
      </c>
      <c r="AQ29" s="963">
        <v>160</v>
      </c>
      <c r="AR29" s="1054">
        <f t="shared" si="39"/>
        <v>46.111111111111107</v>
      </c>
      <c r="AS29" s="961">
        <f t="shared" si="40"/>
        <v>50.555555555555557</v>
      </c>
      <c r="AT29" s="961">
        <f t="shared" si="41"/>
        <v>53.333333333333329</v>
      </c>
      <c r="AU29" s="961">
        <f t="shared" si="42"/>
        <v>59.444444444444443</v>
      </c>
      <c r="AV29" s="961">
        <f t="shared" si="43"/>
        <v>51.197222222222223</v>
      </c>
      <c r="AW29" s="961">
        <f t="shared" si="44"/>
        <v>55.008333333333333</v>
      </c>
      <c r="AX29" s="961">
        <f t="shared" si="45"/>
        <v>56.111111111111107</v>
      </c>
      <c r="AY29" s="961">
        <f t="shared" si="46"/>
        <v>44.722222222222221</v>
      </c>
      <c r="AZ29" s="1055">
        <f t="shared" si="31"/>
        <v>44.444444444444443</v>
      </c>
      <c r="BA29" s="1057">
        <f t="shared" si="47"/>
        <v>60.692590899857805</v>
      </c>
      <c r="BB29" s="293">
        <f t="shared" si="48"/>
        <v>56.208516564057462</v>
      </c>
      <c r="BC29" s="293">
        <f t="shared" si="49"/>
        <v>57.272507844557076</v>
      </c>
      <c r="BD29" s="293">
        <f t="shared" si="50"/>
        <v>55.936006061858507</v>
      </c>
      <c r="BE29" s="293">
        <f t="shared" si="51"/>
        <v>55.921810786968656</v>
      </c>
      <c r="BF29" s="293">
        <f t="shared" si="52"/>
        <v>56.354322024217495</v>
      </c>
      <c r="BG29" s="293">
        <f t="shared" si="53"/>
        <v>56.984754259007985</v>
      </c>
      <c r="BH29" s="293">
        <f t="shared" si="54"/>
        <v>53.041136599449629</v>
      </c>
      <c r="BI29" s="765">
        <f t="shared" si="33"/>
        <v>49.608313349320539</v>
      </c>
      <c r="BJ29" s="218">
        <f t="shared" si="55"/>
        <v>10.551876791914193</v>
      </c>
      <c r="BK29" s="218">
        <f t="shared" si="56"/>
        <v>9.6386034364494719</v>
      </c>
      <c r="BL29" s="218">
        <f t="shared" si="57"/>
        <v>10.017738221828516</v>
      </c>
      <c r="BM29" s="218">
        <f t="shared" si="58"/>
        <v>10.138208984143036</v>
      </c>
      <c r="BN29" s="218">
        <f t="shared" si="59"/>
        <v>9.8476215374902587</v>
      </c>
      <c r="BO29" s="218">
        <f t="shared" si="60"/>
        <v>7.6533846261213734</v>
      </c>
      <c r="BP29" s="218">
        <f t="shared" si="61"/>
        <v>4.7155397012117435</v>
      </c>
      <c r="BQ29" s="218">
        <f t="shared" si="62"/>
        <v>4.0343140604142711</v>
      </c>
      <c r="BR29" s="762">
        <f t="shared" si="34"/>
        <v>3.7206235011990407</v>
      </c>
      <c r="BS29" s="417">
        <f t="shared" si="63"/>
        <v>13983.572943327239</v>
      </c>
      <c r="BT29" s="417">
        <f t="shared" si="64"/>
        <v>12950.442216358839</v>
      </c>
      <c r="BU29" s="417">
        <f t="shared" si="65"/>
        <v>15463.577118030411</v>
      </c>
      <c r="BV29" s="417">
        <f t="shared" si="66"/>
        <v>15102.721636701797</v>
      </c>
      <c r="BW29" s="417">
        <f t="shared" si="67"/>
        <v>16105.481506646973</v>
      </c>
      <c r="BX29" s="417">
        <f t="shared" si="68"/>
        <v>16230.044742974638</v>
      </c>
      <c r="BY29" s="772"/>
      <c r="BZ29" s="772"/>
      <c r="CA29" s="773">
        <f t="shared" si="35"/>
        <v>19445.906124314442</v>
      </c>
      <c r="CB29" s="773">
        <f t="shared" si="36"/>
        <v>16994.380166463663</v>
      </c>
      <c r="CC29" s="1221">
        <f t="shared" si="37"/>
        <v>2451.5259578507794</v>
      </c>
      <c r="CD29" s="772"/>
      <c r="CE29" s="417"/>
      <c r="CF29" s="418">
        <f t="shared" si="69"/>
        <v>19445.906124314442</v>
      </c>
      <c r="CG29" s="773">
        <f t="shared" si="38"/>
        <v>15894.503597122302</v>
      </c>
      <c r="CH29" s="445">
        <f t="shared" si="29"/>
        <v>3551.40252719214</v>
      </c>
    </row>
    <row r="30" spans="1:86">
      <c r="A30" s="742">
        <v>82104401</v>
      </c>
      <c r="B30" s="742">
        <v>6053</v>
      </c>
      <c r="C30" s="742" t="s">
        <v>1108</v>
      </c>
      <c r="D30" s="742" t="s">
        <v>1117</v>
      </c>
      <c r="E30" s="742"/>
      <c r="F30" s="747" t="s">
        <v>1096</v>
      </c>
      <c r="G30" s="747" t="s">
        <v>431</v>
      </c>
      <c r="H30" s="754">
        <v>44</v>
      </c>
      <c r="I30" s="753"/>
      <c r="J30" s="748" t="s">
        <v>552</v>
      </c>
      <c r="K30" s="972"/>
      <c r="L30" s="972"/>
      <c r="M30" s="972"/>
      <c r="N30" s="972"/>
      <c r="O30" s="962"/>
      <c r="P30" s="962">
        <v>1701</v>
      </c>
      <c r="Q30" s="753"/>
      <c r="R30" s="761"/>
      <c r="S30" s="761"/>
      <c r="T30" s="761"/>
      <c r="U30" s="761"/>
      <c r="V30" s="761"/>
      <c r="W30" s="761"/>
      <c r="X30" s="761"/>
      <c r="Y30" s="761"/>
      <c r="Z30" s="761"/>
      <c r="AA30" s="761"/>
      <c r="AB30" s="761"/>
      <c r="AC30" s="761"/>
      <c r="AD30" s="761"/>
      <c r="AE30" s="761"/>
      <c r="AF30" s="761"/>
      <c r="AG30" s="761"/>
      <c r="AH30" s="761"/>
      <c r="AI30" s="761"/>
      <c r="AJ30" s="761"/>
      <c r="AK30" s="761"/>
      <c r="AL30" s="761"/>
      <c r="AM30" s="761"/>
      <c r="AN30" s="761"/>
      <c r="AO30" s="963">
        <v>3581</v>
      </c>
      <c r="AP30" s="964">
        <v>3114</v>
      </c>
      <c r="AQ30" s="963">
        <v>3129</v>
      </c>
      <c r="AR30" s="1054">
        <f t="shared" si="39"/>
        <v>0</v>
      </c>
      <c r="AS30" s="961">
        <f t="shared" si="40"/>
        <v>0</v>
      </c>
      <c r="AT30" s="961">
        <f t="shared" si="41"/>
        <v>0</v>
      </c>
      <c r="AU30" s="961">
        <f t="shared" si="42"/>
        <v>0</v>
      </c>
      <c r="AV30" s="961">
        <f t="shared" si="43"/>
        <v>0</v>
      </c>
      <c r="AW30" s="961">
        <f t="shared" si="44"/>
        <v>472.5</v>
      </c>
      <c r="AX30" s="961">
        <f t="shared" si="45"/>
        <v>994.72222222222217</v>
      </c>
      <c r="AY30" s="961">
        <f t="shared" si="46"/>
        <v>865</v>
      </c>
      <c r="AZ30" s="1055">
        <f t="shared" si="31"/>
        <v>869.16666666666663</v>
      </c>
      <c r="BA30" s="1057">
        <f t="shared" si="47"/>
        <v>0</v>
      </c>
      <c r="BB30" s="293">
        <f t="shared" si="48"/>
        <v>0</v>
      </c>
      <c r="BC30" s="293">
        <f t="shared" si="49"/>
        <v>0</v>
      </c>
      <c r="BD30" s="293">
        <f t="shared" si="50"/>
        <v>0</v>
      </c>
      <c r="BE30" s="293">
        <f t="shared" si="51"/>
        <v>0</v>
      </c>
      <c r="BF30" s="293">
        <f t="shared" si="52"/>
        <v>484.06151473612061</v>
      </c>
      <c r="BG30" s="293">
        <f t="shared" si="53"/>
        <v>1010.2099257500377</v>
      </c>
      <c r="BH30" s="293">
        <f t="shared" si="54"/>
        <v>1025.9012383272432</v>
      </c>
      <c r="BI30" s="765">
        <f t="shared" si="33"/>
        <v>970.15257793764977</v>
      </c>
      <c r="BJ30" s="218">
        <f t="shared" si="55"/>
        <v>0</v>
      </c>
      <c r="BK30" s="218">
        <f t="shared" si="56"/>
        <v>0</v>
      </c>
      <c r="BL30" s="218">
        <f t="shared" si="57"/>
        <v>0</v>
      </c>
      <c r="BM30" s="218">
        <f t="shared" si="58"/>
        <v>0</v>
      </c>
      <c r="BN30" s="218">
        <f t="shared" si="59"/>
        <v>0</v>
      </c>
      <c r="BO30" s="218">
        <f t="shared" si="60"/>
        <v>65.739571019706389</v>
      </c>
      <c r="BP30" s="218">
        <f t="shared" si="61"/>
        <v>83.595780544748791</v>
      </c>
      <c r="BQ30" s="218">
        <f t="shared" si="62"/>
        <v>78.030148969751792</v>
      </c>
      <c r="BR30" s="762">
        <f t="shared" si="34"/>
        <v>72.761443345323727</v>
      </c>
      <c r="BS30" s="417">
        <f t="shared" si="63"/>
        <v>0</v>
      </c>
      <c r="BT30" s="417">
        <f t="shared" si="64"/>
        <v>0</v>
      </c>
      <c r="BU30" s="417">
        <f t="shared" si="65"/>
        <v>0</v>
      </c>
      <c r="BV30" s="417">
        <f t="shared" si="66"/>
        <v>0</v>
      </c>
      <c r="BW30" s="417">
        <f t="shared" si="67"/>
        <v>0</v>
      </c>
      <c r="BX30" s="417">
        <f t="shared" si="68"/>
        <v>139409.71624400275</v>
      </c>
      <c r="BY30" s="772"/>
      <c r="BZ30" s="772"/>
      <c r="CA30" s="773">
        <f t="shared" si="35"/>
        <v>0</v>
      </c>
      <c r="CB30" s="773">
        <f t="shared" si="36"/>
        <v>328698.75676004874</v>
      </c>
      <c r="CC30" s="1221">
        <f t="shared" si="37"/>
        <v>-328698.75676004874</v>
      </c>
      <c r="CD30" s="772"/>
      <c r="CE30" s="417"/>
      <c r="CF30" s="418">
        <f t="shared" si="69"/>
        <v>0</v>
      </c>
      <c r="CG30" s="773">
        <f t="shared" si="38"/>
        <v>310836.885971223</v>
      </c>
      <c r="CH30" s="445">
        <f t="shared" si="29"/>
        <v>-310836.885971223</v>
      </c>
    </row>
    <row r="31" spans="1:86">
      <c r="A31" s="16">
        <v>81901903</v>
      </c>
      <c r="B31" s="16">
        <v>2776</v>
      </c>
      <c r="C31" s="16" t="s">
        <v>1107</v>
      </c>
      <c r="D31" s="16" t="s">
        <v>1117</v>
      </c>
      <c r="E31" s="16">
        <v>1</v>
      </c>
      <c r="F31" s="16" t="s">
        <v>185</v>
      </c>
      <c r="G31" s="16" t="s">
        <v>583</v>
      </c>
      <c r="H31" s="17" t="s">
        <v>582</v>
      </c>
      <c r="I31" s="755"/>
      <c r="J31" s="17" t="s">
        <v>552</v>
      </c>
      <c r="K31" s="965"/>
      <c r="L31" s="965"/>
      <c r="M31" s="965"/>
      <c r="N31" s="965"/>
      <c r="O31" s="962">
        <v>53.09</v>
      </c>
      <c r="P31" s="962">
        <v>168.48</v>
      </c>
      <c r="Q31" s="753"/>
      <c r="R31" s="761"/>
      <c r="S31" s="761"/>
      <c r="T31" s="761"/>
      <c r="U31" s="761"/>
      <c r="V31" s="761"/>
      <c r="W31" s="761"/>
      <c r="X31" s="761"/>
      <c r="Y31" s="761"/>
      <c r="Z31" s="761"/>
      <c r="AA31" s="761"/>
      <c r="AB31" s="761"/>
      <c r="AC31" s="761"/>
      <c r="AD31" s="761"/>
      <c r="AE31" s="761"/>
      <c r="AF31" s="761"/>
      <c r="AG31" s="761"/>
      <c r="AH31" s="761"/>
      <c r="AI31" s="761"/>
      <c r="AJ31" s="761"/>
      <c r="AK31" s="761"/>
      <c r="AL31" s="761"/>
      <c r="AM31" s="761"/>
      <c r="AN31" s="761"/>
      <c r="AO31" s="963">
        <v>138</v>
      </c>
      <c r="AP31" s="964">
        <v>106</v>
      </c>
      <c r="AQ31" s="963">
        <v>101</v>
      </c>
      <c r="AR31" s="1054">
        <f t="shared" si="39"/>
        <v>0</v>
      </c>
      <c r="AS31" s="961">
        <f t="shared" si="40"/>
        <v>0</v>
      </c>
      <c r="AT31" s="961">
        <f t="shared" si="41"/>
        <v>0</v>
      </c>
      <c r="AU31" s="961">
        <f t="shared" si="42"/>
        <v>0</v>
      </c>
      <c r="AV31" s="961">
        <f t="shared" si="43"/>
        <v>14.747222222222224</v>
      </c>
      <c r="AW31" s="961">
        <f t="shared" si="44"/>
        <v>46.8</v>
      </c>
      <c r="AX31" s="961">
        <f t="shared" si="45"/>
        <v>38.333333333333336</v>
      </c>
      <c r="AY31" s="961">
        <f t="shared" si="46"/>
        <v>29.444444444444443</v>
      </c>
      <c r="AZ31" s="1055">
        <f t="shared" si="31"/>
        <v>28.055555555555554</v>
      </c>
      <c r="BA31" s="1057">
        <f t="shared" si="47"/>
        <v>0</v>
      </c>
      <c r="BB31" s="293">
        <f t="shared" si="48"/>
        <v>0</v>
      </c>
      <c r="BC31" s="293">
        <f t="shared" si="49"/>
        <v>0</v>
      </c>
      <c r="BD31" s="293">
        <f t="shared" si="50"/>
        <v>0</v>
      </c>
      <c r="BE31" s="293">
        <f t="shared" si="51"/>
        <v>16.108127256688004</v>
      </c>
      <c r="BF31" s="293">
        <f t="shared" si="52"/>
        <v>47.945140507196697</v>
      </c>
      <c r="BG31" s="293">
        <f t="shared" si="53"/>
        <v>38.930178652193582</v>
      </c>
      <c r="BH31" s="293">
        <f t="shared" si="54"/>
        <v>34.921493661749444</v>
      </c>
      <c r="BI31" s="765">
        <f t="shared" si="33"/>
        <v>31.315247801758591</v>
      </c>
      <c r="BJ31" s="218">
        <f t="shared" si="55"/>
        <v>0</v>
      </c>
      <c r="BK31" s="218">
        <f t="shared" si="56"/>
        <v>0</v>
      </c>
      <c r="BL31" s="218">
        <f t="shared" si="57"/>
        <v>0</v>
      </c>
      <c r="BM31" s="218">
        <f t="shared" si="58"/>
        <v>0</v>
      </c>
      <c r="BN31" s="218">
        <f t="shared" si="59"/>
        <v>2.8365809094751118</v>
      </c>
      <c r="BO31" s="218">
        <f t="shared" si="60"/>
        <v>6.5113479867137736</v>
      </c>
      <c r="BP31" s="218">
        <f t="shared" si="61"/>
        <v>3.2215073206298062</v>
      </c>
      <c r="BQ31" s="218">
        <f t="shared" si="62"/>
        <v>2.6561322385336195</v>
      </c>
      <c r="BR31" s="762">
        <f t="shared" si="34"/>
        <v>2.3486435851318941</v>
      </c>
      <c r="BS31" s="417">
        <f t="shared" si="63"/>
        <v>0</v>
      </c>
      <c r="BT31" s="417">
        <f t="shared" si="64"/>
        <v>0</v>
      </c>
      <c r="BU31" s="417">
        <f t="shared" si="65"/>
        <v>0</v>
      </c>
      <c r="BV31" s="417">
        <f t="shared" si="66"/>
        <v>0</v>
      </c>
      <c r="BW31" s="417">
        <f t="shared" si="67"/>
        <v>4639.1406499261448</v>
      </c>
      <c r="BX31" s="417">
        <f t="shared" si="68"/>
        <v>13808.200466072649</v>
      </c>
      <c r="BY31" s="772"/>
      <c r="BZ31" s="772"/>
      <c r="CA31" s="773">
        <f t="shared" si="35"/>
        <v>0</v>
      </c>
      <c r="CB31" s="773">
        <f t="shared" si="36"/>
        <v>11188.846569224523</v>
      </c>
      <c r="CC31" s="1221">
        <f t="shared" si="37"/>
        <v>-11188.846569224523</v>
      </c>
      <c r="CD31" s="772"/>
      <c r="CE31" s="417"/>
      <c r="CF31" s="418">
        <f t="shared" si="69"/>
        <v>0</v>
      </c>
      <c r="CG31" s="773">
        <f t="shared" si="38"/>
        <v>10033.405395683454</v>
      </c>
      <c r="CH31" s="445">
        <f t="shared" si="29"/>
        <v>-10033.405395683454</v>
      </c>
    </row>
    <row r="32" spans="1:86">
      <c r="A32" s="16">
        <v>87503600</v>
      </c>
      <c r="B32" s="16">
        <v>8155</v>
      </c>
      <c r="C32" s="16" t="s">
        <v>1107</v>
      </c>
      <c r="D32" s="16" t="s">
        <v>1117</v>
      </c>
      <c r="E32" s="16"/>
      <c r="F32" s="16" t="s">
        <v>2021</v>
      </c>
      <c r="G32" s="16" t="s">
        <v>2020</v>
      </c>
      <c r="H32" s="17">
        <v>36</v>
      </c>
      <c r="I32" s="755"/>
      <c r="J32" s="17" t="s">
        <v>552</v>
      </c>
      <c r="K32" s="965"/>
      <c r="L32" s="965"/>
      <c r="M32" s="965"/>
      <c r="N32" s="965"/>
      <c r="O32" s="962"/>
      <c r="P32" s="962">
        <v>0</v>
      </c>
      <c r="Q32" s="753"/>
      <c r="R32" s="761"/>
      <c r="S32" s="761"/>
      <c r="T32" s="761"/>
      <c r="U32" s="761"/>
      <c r="V32" s="761"/>
      <c r="W32" s="761"/>
      <c r="X32" s="761"/>
      <c r="Y32" s="761"/>
      <c r="Z32" s="761"/>
      <c r="AA32" s="761"/>
      <c r="AB32" s="761"/>
      <c r="AC32" s="761"/>
      <c r="AD32" s="761"/>
      <c r="AE32" s="761"/>
      <c r="AF32" s="761"/>
      <c r="AG32" s="761"/>
      <c r="AH32" s="761"/>
      <c r="AI32" s="761"/>
      <c r="AJ32" s="761"/>
      <c r="AK32" s="761"/>
      <c r="AL32" s="761"/>
      <c r="AM32" s="761"/>
      <c r="AN32" s="761"/>
      <c r="AO32" s="963">
        <v>152</v>
      </c>
      <c r="AP32" s="964">
        <v>422</v>
      </c>
      <c r="AQ32" s="963">
        <v>469</v>
      </c>
      <c r="AR32" s="1054"/>
      <c r="AS32" s="961"/>
      <c r="AT32" s="961"/>
      <c r="AU32" s="961"/>
      <c r="AV32" s="961"/>
      <c r="AW32" s="961">
        <f t="shared" si="44"/>
        <v>0</v>
      </c>
      <c r="AX32" s="961">
        <f t="shared" si="45"/>
        <v>42.222222222222221</v>
      </c>
      <c r="AY32" s="961">
        <f t="shared" si="46"/>
        <v>117.22222222222221</v>
      </c>
      <c r="AZ32" s="1055">
        <f t="shared" si="31"/>
        <v>130.27777777777777</v>
      </c>
      <c r="BA32" s="1057"/>
      <c r="BB32" s="293"/>
      <c r="BC32" s="293"/>
      <c r="BD32" s="293"/>
      <c r="BE32" s="293"/>
      <c r="BF32" s="293">
        <f t="shared" si="52"/>
        <v>0</v>
      </c>
      <c r="BG32" s="293">
        <f t="shared" si="53"/>
        <v>42.879617066184231</v>
      </c>
      <c r="BH32" s="293">
        <f t="shared" si="54"/>
        <v>139.02707854017231</v>
      </c>
      <c r="BI32" s="765">
        <f t="shared" si="33"/>
        <v>145.41436850519582</v>
      </c>
      <c r="BJ32" s="218"/>
      <c r="BK32" s="218"/>
      <c r="BL32" s="218"/>
      <c r="BM32" s="218"/>
      <c r="BN32" s="218"/>
      <c r="BO32" s="218">
        <f t="shared" si="60"/>
        <v>0</v>
      </c>
      <c r="BP32" s="218">
        <f t="shared" si="61"/>
        <v>3.548326903882105</v>
      </c>
      <c r="BQ32" s="218">
        <f t="shared" si="62"/>
        <v>10.574413251520635</v>
      </c>
      <c r="BR32" s="762">
        <f t="shared" si="34"/>
        <v>10.906077637889686</v>
      </c>
      <c r="BS32" s="417"/>
      <c r="BT32" s="417"/>
      <c r="BU32" s="417"/>
      <c r="BV32" s="417"/>
      <c r="BW32" s="417"/>
      <c r="BX32" s="417">
        <f t="shared" si="68"/>
        <v>0</v>
      </c>
      <c r="BY32" s="772"/>
      <c r="BZ32" s="772"/>
      <c r="CA32" s="773">
        <f t="shared" si="35"/>
        <v>0</v>
      </c>
      <c r="CB32" s="773">
        <f t="shared" si="36"/>
        <v>44544.275964271212</v>
      </c>
      <c r="CC32" s="1221">
        <f t="shared" si="37"/>
        <v>-44544.275964271212</v>
      </c>
      <c r="CD32" s="772"/>
      <c r="CE32" s="417"/>
      <c r="CF32" s="773">
        <f t="shared" si="69"/>
        <v>0</v>
      </c>
      <c r="CG32" s="773">
        <f t="shared" si="38"/>
        <v>46590.763669064749</v>
      </c>
      <c r="CH32" s="775">
        <f t="shared" si="29"/>
        <v>-46590.763669064749</v>
      </c>
    </row>
    <row r="33" spans="1:86">
      <c r="A33" s="16">
        <v>89200300</v>
      </c>
      <c r="B33" s="16">
        <v>4434</v>
      </c>
      <c r="C33" s="16" t="s">
        <v>1109</v>
      </c>
      <c r="D33" s="16" t="s">
        <v>1117</v>
      </c>
      <c r="E33" s="16">
        <v>1</v>
      </c>
      <c r="F33" s="16" t="s">
        <v>100</v>
      </c>
      <c r="G33" s="16" t="s">
        <v>358</v>
      </c>
      <c r="H33" s="17">
        <v>3</v>
      </c>
      <c r="I33" s="16"/>
      <c r="J33" s="17" t="s">
        <v>552</v>
      </c>
      <c r="K33" s="965">
        <v>3684</v>
      </c>
      <c r="L33" s="965">
        <v>4016</v>
      </c>
      <c r="M33" s="965">
        <v>4470</v>
      </c>
      <c r="N33" s="965">
        <v>4772</v>
      </c>
      <c r="O33" s="962">
        <v>4046</v>
      </c>
      <c r="P33" s="962">
        <v>4524</v>
      </c>
      <c r="Q33" s="753"/>
      <c r="R33" s="761"/>
      <c r="S33" s="761"/>
      <c r="T33" s="761"/>
      <c r="U33" s="761"/>
      <c r="V33" s="761"/>
      <c r="W33" s="761"/>
      <c r="X33" s="761"/>
      <c r="Y33" s="761"/>
      <c r="Z33" s="761"/>
      <c r="AA33" s="761"/>
      <c r="AB33" s="761"/>
      <c r="AC33" s="761"/>
      <c r="AD33" s="761"/>
      <c r="AE33" s="761"/>
      <c r="AF33" s="761"/>
      <c r="AG33" s="761"/>
      <c r="AH33" s="761"/>
      <c r="AI33" s="761"/>
      <c r="AJ33" s="761"/>
      <c r="AK33" s="761"/>
      <c r="AL33" s="761"/>
      <c r="AM33" s="761"/>
      <c r="AN33" s="761"/>
      <c r="AO33" s="963">
        <v>4623</v>
      </c>
      <c r="AP33" s="964">
        <v>3655</v>
      </c>
      <c r="AQ33" s="963">
        <v>3445</v>
      </c>
      <c r="AR33" s="1054">
        <f t="shared" ref="AR33:AR39" si="70">K33/$AR$4</f>
        <v>1023.3333333333333</v>
      </c>
      <c r="AS33" s="961">
        <f t="shared" ref="AS33:AS39" si="71">L33/$AS$4</f>
        <v>1115.5555555555554</v>
      </c>
      <c r="AT33" s="961">
        <f t="shared" ref="AT33:AT39" si="72">M33/$AT$4</f>
        <v>1241.6666666666667</v>
      </c>
      <c r="AU33" s="961">
        <f t="shared" ref="AU33:AU39" si="73">N33/$AU$4</f>
        <v>1325.5555555555554</v>
      </c>
      <c r="AV33" s="961">
        <f t="shared" ref="AV33:AV39" si="74">O33/$AV$4</f>
        <v>1123.8888888888889</v>
      </c>
      <c r="AW33" s="961">
        <f t="shared" si="44"/>
        <v>1256.6666666666667</v>
      </c>
      <c r="AX33" s="961">
        <f t="shared" si="45"/>
        <v>1284.1666666666667</v>
      </c>
      <c r="AY33" s="961">
        <f t="shared" si="46"/>
        <v>1015.2777777777777</v>
      </c>
      <c r="AZ33" s="1055">
        <f t="shared" si="31"/>
        <v>956.94444444444446</v>
      </c>
      <c r="BA33" s="1057">
        <f t="shared" ref="BA33:BA39" si="75">0.85*AR33/$BA$4+0.15*AR33</f>
        <v>1346.9367763558803</v>
      </c>
      <c r="BB33" s="293">
        <f t="shared" ref="BB33:BB39" si="76">0.85*AS33/$BB$4+0.15*AS33</f>
        <v>1240.2934204464545</v>
      </c>
      <c r="BC33" s="293">
        <f t="shared" ref="BC33:BC39" si="77">0.85*AT33/$BC$4+0.15*AT33</f>
        <v>1333.3755732560946</v>
      </c>
      <c r="BD33" s="293">
        <f t="shared" ref="BD33:BD39" si="78">0.85*AU33/$BD$4+0.15*AU33</f>
        <v>1247.3206585382652</v>
      </c>
      <c r="BE33" s="293">
        <f t="shared" ref="BE33:BE39" si="79">0.85*AV33/$BE$4+0.15*AV33</f>
        <v>1227.6037461020842</v>
      </c>
      <c r="BF33" s="293">
        <f t="shared" si="52"/>
        <v>1287.4158099154672</v>
      </c>
      <c r="BG33" s="293">
        <f t="shared" si="53"/>
        <v>1304.160984848485</v>
      </c>
      <c r="BH33" s="293">
        <f t="shared" si="54"/>
        <v>1204.1326352235305</v>
      </c>
      <c r="BI33" s="765">
        <f t="shared" si="33"/>
        <v>1068.1289968025578</v>
      </c>
      <c r="BJ33" s="218">
        <f t="shared" ref="BJ33:BJ39" si="80">$BJ$4*BA33/1000</f>
        <v>234.17538615308368</v>
      </c>
      <c r="BK33" s="218">
        <f t="shared" ref="BK33:BK39" si="81">$BK$4*BB33/1000</f>
        <v>212.68478791637952</v>
      </c>
      <c r="BL33" s="218">
        <f t="shared" ref="BL33:BL39" si="82">$BL$4*BC33/1000</f>
        <v>233.2254679769452</v>
      </c>
      <c r="BM33" s="218">
        <f t="shared" ref="BM33:BM39" si="83">$BM$4*BD33/1000</f>
        <v>226.07258538472226</v>
      </c>
      <c r="BN33" s="218">
        <f t="shared" ref="BN33:BN39" si="84">$BN$4*BE33/1000</f>
        <v>216.17642418037858</v>
      </c>
      <c r="BO33" s="218">
        <f t="shared" si="60"/>
        <v>174.84175149509213</v>
      </c>
      <c r="BP33" s="218">
        <f t="shared" si="61"/>
        <v>107.92049524109849</v>
      </c>
      <c r="BQ33" s="218">
        <f t="shared" si="62"/>
        <v>91.586446526796038</v>
      </c>
      <c r="BR33" s="762">
        <f t="shared" si="34"/>
        <v>80.109674760191837</v>
      </c>
      <c r="BS33" s="417">
        <f t="shared" ref="BS33:BS39" si="85">$BS$4*BA33</f>
        <v>310334.23327239481</v>
      </c>
      <c r="BT33" s="417">
        <f t="shared" ref="BT33:BT39" si="86">$BT$4*BB33</f>
        <v>285763.60407086316</v>
      </c>
      <c r="BU33" s="417">
        <f t="shared" ref="BU33:BU39" si="87">$BU$4*BC33</f>
        <v>360011.40477914555</v>
      </c>
      <c r="BV33" s="417">
        <f t="shared" ref="BV33:BV39" si="88">$BV$4*BD33</f>
        <v>336776.57780533162</v>
      </c>
      <c r="BW33" s="417">
        <f t="shared" ref="BW33:BW39" si="89">$BW$4*BE33</f>
        <v>353549.87887740025</v>
      </c>
      <c r="BX33" s="417">
        <f t="shared" si="68"/>
        <v>370775.75325565453</v>
      </c>
      <c r="BY33" s="772"/>
      <c r="BZ33" s="772"/>
      <c r="CA33" s="773">
        <f t="shared" si="35"/>
        <v>431558.5431444241</v>
      </c>
      <c r="CB33" s="773">
        <f t="shared" si="36"/>
        <v>385804.0963256192</v>
      </c>
      <c r="CC33" s="1221">
        <f t="shared" si="37"/>
        <v>45754.446818804892</v>
      </c>
      <c r="CD33" s="772"/>
      <c r="CE33" s="417"/>
      <c r="CF33" s="418">
        <f t="shared" ref="CF33:CF39" si="90">$CF$4*BA33</f>
        <v>431558.5431444241</v>
      </c>
      <c r="CG33" s="773">
        <f t="shared" si="38"/>
        <v>342228.53057553957</v>
      </c>
      <c r="CH33" s="445">
        <f t="shared" si="29"/>
        <v>89330.012568884529</v>
      </c>
    </row>
    <row r="34" spans="1:86">
      <c r="A34" s="16">
        <v>89902400</v>
      </c>
      <c r="B34" s="16">
        <v>2172</v>
      </c>
      <c r="C34" s="16" t="s">
        <v>1107</v>
      </c>
      <c r="D34" s="16" t="s">
        <v>1117</v>
      </c>
      <c r="E34" s="16">
        <v>1</v>
      </c>
      <c r="F34" s="16" t="s">
        <v>89</v>
      </c>
      <c r="G34" s="16" t="s">
        <v>438</v>
      </c>
      <c r="H34" s="17">
        <v>24</v>
      </c>
      <c r="I34" s="16"/>
      <c r="J34" s="17" t="s">
        <v>552</v>
      </c>
      <c r="K34" s="973">
        <v>272</v>
      </c>
      <c r="L34" s="973">
        <v>319</v>
      </c>
      <c r="M34" s="973">
        <v>317</v>
      </c>
      <c r="N34" s="973">
        <v>356</v>
      </c>
      <c r="O34" s="962">
        <v>297.38</v>
      </c>
      <c r="P34" s="962">
        <v>295.22000000000003</v>
      </c>
      <c r="Q34" s="753"/>
      <c r="R34" s="761"/>
      <c r="S34" s="761"/>
      <c r="T34" s="761"/>
      <c r="U34" s="761"/>
      <c r="V34" s="761"/>
      <c r="W34" s="761"/>
      <c r="X34" s="761"/>
      <c r="Y34" s="761"/>
      <c r="Z34" s="761"/>
      <c r="AA34" s="761"/>
      <c r="AB34" s="761"/>
      <c r="AC34" s="761"/>
      <c r="AD34" s="761"/>
      <c r="AE34" s="761"/>
      <c r="AF34" s="761"/>
      <c r="AG34" s="761"/>
      <c r="AH34" s="761"/>
      <c r="AI34" s="761"/>
      <c r="AJ34" s="761"/>
      <c r="AK34" s="761"/>
      <c r="AL34" s="761"/>
      <c r="AM34" s="761"/>
      <c r="AN34" s="761"/>
      <c r="AO34" s="963">
        <v>294</v>
      </c>
      <c r="AP34" s="964">
        <v>242</v>
      </c>
      <c r="AQ34" s="963">
        <v>228</v>
      </c>
      <c r="AR34" s="1054">
        <f t="shared" si="70"/>
        <v>75.555555555555557</v>
      </c>
      <c r="AS34" s="961">
        <f t="shared" si="71"/>
        <v>88.611111111111114</v>
      </c>
      <c r="AT34" s="961">
        <f t="shared" si="72"/>
        <v>88.055555555555557</v>
      </c>
      <c r="AU34" s="961">
        <f t="shared" si="73"/>
        <v>98.888888888888886</v>
      </c>
      <c r="AV34" s="961">
        <f t="shared" si="74"/>
        <v>82.605555555555554</v>
      </c>
      <c r="AW34" s="961">
        <f t="shared" si="44"/>
        <v>82.00555555555556</v>
      </c>
      <c r="AX34" s="961">
        <f t="shared" si="45"/>
        <v>81.666666666666671</v>
      </c>
      <c r="AY34" s="961">
        <f t="shared" si="46"/>
        <v>67.222222222222214</v>
      </c>
      <c r="AZ34" s="1055">
        <f t="shared" si="31"/>
        <v>63.333333333333329</v>
      </c>
      <c r="BA34" s="1057">
        <f t="shared" si="75"/>
        <v>99.448100751574245</v>
      </c>
      <c r="BB34" s="293">
        <f t="shared" si="76"/>
        <v>98.51932298865016</v>
      </c>
      <c r="BC34" s="293">
        <f t="shared" si="77"/>
        <v>94.559296805857272</v>
      </c>
      <c r="BD34" s="293">
        <f t="shared" si="78"/>
        <v>93.052421299166483</v>
      </c>
      <c r="BE34" s="293">
        <f t="shared" si="79"/>
        <v>90.228571926801251</v>
      </c>
      <c r="BF34" s="293">
        <f t="shared" si="52"/>
        <v>84.012134262432411</v>
      </c>
      <c r="BG34" s="293">
        <f t="shared" si="53"/>
        <v>82.938206693803721</v>
      </c>
      <c r="BH34" s="293">
        <f t="shared" si="54"/>
        <v>79.726428925880796</v>
      </c>
      <c r="BI34" s="765">
        <f t="shared" si="33"/>
        <v>70.691846522781759</v>
      </c>
      <c r="BJ34" s="218">
        <f t="shared" si="80"/>
        <v>17.289822213256993</v>
      </c>
      <c r="BK34" s="218">
        <f t="shared" si="81"/>
        <v>16.89403569355704</v>
      </c>
      <c r="BL34" s="218">
        <f t="shared" si="82"/>
        <v>16.539703209998127</v>
      </c>
      <c r="BM34" s="218">
        <f t="shared" si="83"/>
        <v>16.865431768013647</v>
      </c>
      <c r="BN34" s="218">
        <f t="shared" si="84"/>
        <v>15.88891374759293</v>
      </c>
      <c r="BO34" s="218">
        <f t="shared" si="60"/>
        <v>11.409545065513063</v>
      </c>
      <c r="BP34" s="218">
        <f t="shared" si="61"/>
        <v>6.8632112482982821</v>
      </c>
      <c r="BQ34" s="218">
        <f t="shared" si="62"/>
        <v>6.064000016274866</v>
      </c>
      <c r="BR34" s="762">
        <f t="shared" si="34"/>
        <v>5.3018884892086318</v>
      </c>
      <c r="BS34" s="417">
        <f t="shared" si="85"/>
        <v>22912.842413162707</v>
      </c>
      <c r="BT34" s="417">
        <f t="shared" si="86"/>
        <v>22698.852016584999</v>
      </c>
      <c r="BU34" s="417">
        <f t="shared" si="87"/>
        <v>25531.010137581463</v>
      </c>
      <c r="BV34" s="417">
        <f t="shared" si="88"/>
        <v>25124.153750774949</v>
      </c>
      <c r="BW34" s="417">
        <f t="shared" si="89"/>
        <v>25985.82871491876</v>
      </c>
      <c r="BX34" s="417">
        <f t="shared" si="68"/>
        <v>24195.494667580533</v>
      </c>
      <c r="BY34" s="772"/>
      <c r="BZ34" s="772"/>
      <c r="CA34" s="773">
        <f t="shared" si="35"/>
        <v>31863.171480804391</v>
      </c>
      <c r="CB34" s="773">
        <f t="shared" si="36"/>
        <v>25544.347827852209</v>
      </c>
      <c r="CC34" s="1221">
        <f t="shared" si="37"/>
        <v>6318.8236529521819</v>
      </c>
      <c r="CD34" s="772"/>
      <c r="CE34" s="417"/>
      <c r="CF34" s="418">
        <f t="shared" si="90"/>
        <v>31863.171480804391</v>
      </c>
      <c r="CG34" s="773">
        <f t="shared" si="38"/>
        <v>22649.667625899277</v>
      </c>
      <c r="CH34" s="445">
        <f t="shared" si="29"/>
        <v>9213.5038549051133</v>
      </c>
    </row>
    <row r="35" spans="1:86">
      <c r="A35" s="16">
        <v>89902600</v>
      </c>
      <c r="B35" s="16">
        <v>7145</v>
      </c>
      <c r="C35" s="16" t="s">
        <v>1107</v>
      </c>
      <c r="D35" s="16" t="s">
        <v>1117</v>
      </c>
      <c r="E35" s="16">
        <v>1</v>
      </c>
      <c r="F35" s="16" t="s">
        <v>1957</v>
      </c>
      <c r="G35" s="16" t="s">
        <v>1956</v>
      </c>
      <c r="H35" s="17">
        <v>26</v>
      </c>
      <c r="I35" s="16"/>
      <c r="J35" s="17" t="s">
        <v>552</v>
      </c>
      <c r="K35" s="961">
        <v>254.76</v>
      </c>
      <c r="L35" s="961">
        <v>299.14</v>
      </c>
      <c r="M35" s="961">
        <v>317.86</v>
      </c>
      <c r="N35" s="961">
        <v>341.47</v>
      </c>
      <c r="O35" s="962">
        <v>295.77</v>
      </c>
      <c r="P35" s="962">
        <v>309.02</v>
      </c>
      <c r="Q35" s="753"/>
      <c r="R35" s="761"/>
      <c r="S35" s="761"/>
      <c r="T35" s="761"/>
      <c r="U35" s="761"/>
      <c r="V35" s="761"/>
      <c r="W35" s="761"/>
      <c r="X35" s="761"/>
      <c r="Y35" s="761"/>
      <c r="Z35" s="761"/>
      <c r="AA35" s="761"/>
      <c r="AB35" s="761"/>
      <c r="AC35" s="761"/>
      <c r="AD35" s="761"/>
      <c r="AE35" s="761"/>
      <c r="AF35" s="761"/>
      <c r="AG35" s="761"/>
      <c r="AH35" s="761"/>
      <c r="AI35" s="761"/>
      <c r="AJ35" s="761"/>
      <c r="AK35" s="761"/>
      <c r="AL35" s="761"/>
      <c r="AM35" s="761"/>
      <c r="AN35" s="761"/>
      <c r="AO35" s="963">
        <v>320</v>
      </c>
      <c r="AP35" s="964">
        <v>275</v>
      </c>
      <c r="AQ35" s="963">
        <v>296</v>
      </c>
      <c r="AR35" s="1054">
        <f t="shared" si="70"/>
        <v>70.766666666666666</v>
      </c>
      <c r="AS35" s="961">
        <f t="shared" si="71"/>
        <v>83.094444444444434</v>
      </c>
      <c r="AT35" s="961">
        <f t="shared" si="72"/>
        <v>88.294444444444451</v>
      </c>
      <c r="AU35" s="961">
        <f t="shared" si="73"/>
        <v>94.852777777777789</v>
      </c>
      <c r="AV35" s="961">
        <f t="shared" si="74"/>
        <v>82.158333333333331</v>
      </c>
      <c r="AW35" s="961">
        <f t="shared" si="44"/>
        <v>85.838888888888889</v>
      </c>
      <c r="AX35" s="961">
        <f t="shared" si="45"/>
        <v>88.888888888888886</v>
      </c>
      <c r="AY35" s="961">
        <f t="shared" si="46"/>
        <v>76.388888888888886</v>
      </c>
      <c r="AZ35" s="1055">
        <f t="shared" si="31"/>
        <v>82.222222222222214</v>
      </c>
      <c r="BA35" s="1057">
        <f t="shared" si="75"/>
        <v>93.144846130408268</v>
      </c>
      <c r="BB35" s="293">
        <f t="shared" si="76"/>
        <v>92.385800247099709</v>
      </c>
      <c r="BC35" s="293">
        <f t="shared" si="77"/>
        <v>94.815829913911017</v>
      </c>
      <c r="BD35" s="293">
        <f t="shared" si="78"/>
        <v>89.254523317489841</v>
      </c>
      <c r="BE35" s="293">
        <f t="shared" si="79"/>
        <v>89.74007908665682</v>
      </c>
      <c r="BF35" s="293">
        <f t="shared" si="52"/>
        <v>87.939264717081713</v>
      </c>
      <c r="BG35" s="293">
        <f t="shared" si="53"/>
        <v>90.272878034072065</v>
      </c>
      <c r="BH35" s="293">
        <f t="shared" si="54"/>
        <v>90.598214688500917</v>
      </c>
      <c r="BI35" s="765">
        <f t="shared" si="33"/>
        <v>91.775379696242993</v>
      </c>
      <c r="BJ35" s="218">
        <f t="shared" si="80"/>
        <v>16.193952599446142</v>
      </c>
      <c r="BK35" s="218">
        <f t="shared" si="81"/>
        <v>15.842262813074147</v>
      </c>
      <c r="BL35" s="218">
        <f t="shared" si="82"/>
        <v>16.584574329116734</v>
      </c>
      <c r="BM35" s="218">
        <f t="shared" si="83"/>
        <v>16.17707580287534</v>
      </c>
      <c r="BN35" s="218">
        <f t="shared" si="84"/>
        <v>15.802891987105928</v>
      </c>
      <c r="BO35" s="218">
        <f t="shared" si="60"/>
        <v>11.942881973256712</v>
      </c>
      <c r="BP35" s="218">
        <f t="shared" si="61"/>
        <v>7.4701619029096937</v>
      </c>
      <c r="BQ35" s="218">
        <f t="shared" si="62"/>
        <v>6.8909091094032577</v>
      </c>
      <c r="BR35" s="762">
        <f t="shared" si="34"/>
        <v>6.883153477218225</v>
      </c>
      <c r="BS35" s="417">
        <f t="shared" si="85"/>
        <v>21460.572548446067</v>
      </c>
      <c r="BT35" s="417">
        <f t="shared" si="86"/>
        <v>21285.688376931772</v>
      </c>
      <c r="BU35" s="417">
        <f t="shared" si="87"/>
        <v>25600.274076755974</v>
      </c>
      <c r="BV35" s="417">
        <f t="shared" si="88"/>
        <v>24098.721295722258</v>
      </c>
      <c r="BW35" s="417">
        <f t="shared" si="89"/>
        <v>25845.142776957164</v>
      </c>
      <c r="BX35" s="417">
        <f t="shared" si="68"/>
        <v>25326.508238519535</v>
      </c>
      <c r="BY35" s="772"/>
      <c r="BZ35" s="772"/>
      <c r="CA35" s="773">
        <f t="shared" si="35"/>
        <v>29843.608700182813</v>
      </c>
      <c r="CB35" s="773">
        <f t="shared" si="36"/>
        <v>29027.667986195698</v>
      </c>
      <c r="CC35" s="1221">
        <f t="shared" si="37"/>
        <v>815.94071398711458</v>
      </c>
      <c r="CD35" s="772"/>
      <c r="CE35" s="417"/>
      <c r="CF35" s="418">
        <f t="shared" si="90"/>
        <v>29843.608700182813</v>
      </c>
      <c r="CG35" s="773">
        <f t="shared" si="38"/>
        <v>29404.831654676258</v>
      </c>
      <c r="CH35" s="445">
        <f t="shared" si="29"/>
        <v>438.77704550655471</v>
      </c>
    </row>
    <row r="36" spans="1:86">
      <c r="A36" s="16">
        <v>93300900</v>
      </c>
      <c r="B36" s="16">
        <v>3725</v>
      </c>
      <c r="C36" s="16" t="s">
        <v>1107</v>
      </c>
      <c r="D36" s="16" t="s">
        <v>1117</v>
      </c>
      <c r="E36" s="16">
        <v>1</v>
      </c>
      <c r="F36" s="16" t="s">
        <v>1277</v>
      </c>
      <c r="G36" s="16" t="s">
        <v>447</v>
      </c>
      <c r="H36" s="17">
        <v>9</v>
      </c>
      <c r="I36" s="16"/>
      <c r="J36" s="17" t="s">
        <v>552</v>
      </c>
      <c r="K36" s="962">
        <v>974.2</v>
      </c>
      <c r="L36" s="962">
        <v>1045.2</v>
      </c>
      <c r="M36" s="962">
        <v>1099.5</v>
      </c>
      <c r="N36" s="962">
        <v>1248.7</v>
      </c>
      <c r="O36" s="962">
        <v>1066.3</v>
      </c>
      <c r="P36" s="962">
        <v>1070.8</v>
      </c>
      <c r="Q36" s="753"/>
      <c r="R36" s="761"/>
      <c r="S36" s="761"/>
      <c r="T36" s="761"/>
      <c r="U36" s="761"/>
      <c r="V36" s="761"/>
      <c r="W36" s="761"/>
      <c r="X36" s="761"/>
      <c r="Y36" s="761"/>
      <c r="Z36" s="761"/>
      <c r="AA36" s="761"/>
      <c r="AB36" s="761"/>
      <c r="AC36" s="761"/>
      <c r="AD36" s="761"/>
      <c r="AE36" s="761"/>
      <c r="AF36" s="761"/>
      <c r="AG36" s="761"/>
      <c r="AH36" s="761"/>
      <c r="AI36" s="761"/>
      <c r="AJ36" s="761"/>
      <c r="AK36" s="761"/>
      <c r="AL36" s="761"/>
      <c r="AM36" s="761"/>
      <c r="AN36" s="761"/>
      <c r="AO36" s="963">
        <v>1082</v>
      </c>
      <c r="AP36" s="964">
        <v>940</v>
      </c>
      <c r="AQ36" s="963">
        <v>1001</v>
      </c>
      <c r="AR36" s="1054">
        <f t="shared" si="70"/>
        <v>270.61111111111114</v>
      </c>
      <c r="AS36" s="961">
        <f t="shared" si="71"/>
        <v>290.33333333333331</v>
      </c>
      <c r="AT36" s="961">
        <f t="shared" si="72"/>
        <v>305.41666666666669</v>
      </c>
      <c r="AU36" s="961">
        <f t="shared" si="73"/>
        <v>346.86111111111114</v>
      </c>
      <c r="AV36" s="961">
        <f t="shared" si="74"/>
        <v>296.1944444444444</v>
      </c>
      <c r="AW36" s="961">
        <f t="shared" si="44"/>
        <v>297.4444444444444</v>
      </c>
      <c r="AX36" s="961">
        <f t="shared" si="45"/>
        <v>300.55555555555554</v>
      </c>
      <c r="AY36" s="961">
        <f t="shared" si="46"/>
        <v>261.11111111111109</v>
      </c>
      <c r="AZ36" s="1055">
        <f t="shared" si="31"/>
        <v>278.05555555555554</v>
      </c>
      <c r="BA36" s="1057">
        <f t="shared" si="75"/>
        <v>356.18507261832224</v>
      </c>
      <c r="BB36" s="293">
        <f t="shared" si="76"/>
        <v>322.79748083930139</v>
      </c>
      <c r="BC36" s="293">
        <f t="shared" si="77"/>
        <v>327.97459570359644</v>
      </c>
      <c r="BD36" s="293">
        <f t="shared" si="78"/>
        <v>326.38920920300336</v>
      </c>
      <c r="BE36" s="293">
        <f t="shared" si="79"/>
        <v>323.5278977925488</v>
      </c>
      <c r="BF36" s="293">
        <f t="shared" si="52"/>
        <v>304.72255730713573</v>
      </c>
      <c r="BG36" s="293">
        <f t="shared" si="53"/>
        <v>305.23516885270612</v>
      </c>
      <c r="BH36" s="293">
        <f t="shared" si="54"/>
        <v>309.68117020796677</v>
      </c>
      <c r="BI36" s="765">
        <f t="shared" si="33"/>
        <v>310.36201039168662</v>
      </c>
      <c r="BJ36" s="218">
        <f t="shared" si="80"/>
        <v>61.92553235351091</v>
      </c>
      <c r="BK36" s="218">
        <f t="shared" si="81"/>
        <v>55.353122592181244</v>
      </c>
      <c r="BL36" s="218">
        <f t="shared" si="82"/>
        <v>57.367204035939878</v>
      </c>
      <c r="BM36" s="218">
        <f t="shared" si="83"/>
        <v>59.156923170557988</v>
      </c>
      <c r="BN36" s="218">
        <f t="shared" si="84"/>
        <v>56.972051681546638</v>
      </c>
      <c r="BO36" s="218">
        <f t="shared" si="60"/>
        <v>41.383852232746378</v>
      </c>
      <c r="BP36" s="218">
        <f t="shared" si="61"/>
        <v>25.258484934213399</v>
      </c>
      <c r="BQ36" s="218">
        <f t="shared" si="62"/>
        <v>23.554380228505682</v>
      </c>
      <c r="BR36" s="762">
        <f t="shared" si="34"/>
        <v>23.277150779376498</v>
      </c>
      <c r="BS36" s="417">
        <f t="shared" si="85"/>
        <v>82065.040731261441</v>
      </c>
      <c r="BT36" s="417">
        <f t="shared" si="86"/>
        <v>74372.539585375038</v>
      </c>
      <c r="BU36" s="417">
        <f t="shared" si="87"/>
        <v>88553.140839971034</v>
      </c>
      <c r="BV36" s="417">
        <f t="shared" si="88"/>
        <v>88125.086484810905</v>
      </c>
      <c r="BW36" s="417">
        <f t="shared" si="89"/>
        <v>93176.034564254049</v>
      </c>
      <c r="BX36" s="417">
        <f t="shared" si="68"/>
        <v>87760.096504455083</v>
      </c>
      <c r="BY36" s="772"/>
      <c r="BZ36" s="772"/>
      <c r="CA36" s="773">
        <f t="shared" si="35"/>
        <v>114121.69726691046</v>
      </c>
      <c r="CB36" s="773">
        <f t="shared" si="36"/>
        <v>99221.846934632558</v>
      </c>
      <c r="CC36" s="1221">
        <f t="shared" si="37"/>
        <v>14899.8503322779</v>
      </c>
      <c r="CD36" s="772"/>
      <c r="CE36" s="417"/>
      <c r="CF36" s="418">
        <f t="shared" si="90"/>
        <v>114121.69726691046</v>
      </c>
      <c r="CG36" s="773">
        <f t="shared" si="38"/>
        <v>99439.9881294964</v>
      </c>
      <c r="CH36" s="445">
        <f t="shared" si="29"/>
        <v>14681.709137414058</v>
      </c>
    </row>
    <row r="37" spans="1:86">
      <c r="A37" s="16">
        <v>101602100</v>
      </c>
      <c r="B37" s="16">
        <v>6865</v>
      </c>
      <c r="C37" s="16" t="s">
        <v>1107</v>
      </c>
      <c r="D37" s="16" t="s">
        <v>1117</v>
      </c>
      <c r="E37" s="16">
        <v>1</v>
      </c>
      <c r="F37" s="16" t="s">
        <v>560</v>
      </c>
      <c r="G37" s="16" t="s">
        <v>364</v>
      </c>
      <c r="H37" s="17">
        <v>19</v>
      </c>
      <c r="I37" s="16"/>
      <c r="J37" s="17" t="s">
        <v>552</v>
      </c>
      <c r="K37" s="961">
        <v>1341.2</v>
      </c>
      <c r="L37" s="961">
        <v>1322.1</v>
      </c>
      <c r="M37" s="961">
        <v>1307.3</v>
      </c>
      <c r="N37" s="961">
        <v>1513.7</v>
      </c>
      <c r="O37" s="962">
        <v>1120.4000000000001</v>
      </c>
      <c r="P37" s="962">
        <v>1120.2</v>
      </c>
      <c r="Q37" s="753"/>
      <c r="R37" s="761"/>
      <c r="S37" s="761"/>
      <c r="T37" s="761"/>
      <c r="U37" s="761"/>
      <c r="V37" s="761"/>
      <c r="W37" s="761"/>
      <c r="X37" s="761"/>
      <c r="Y37" s="761"/>
      <c r="Z37" s="761"/>
      <c r="AA37" s="761"/>
      <c r="AB37" s="761"/>
      <c r="AC37" s="761"/>
      <c r="AD37" s="761"/>
      <c r="AE37" s="761"/>
      <c r="AF37" s="761"/>
      <c r="AG37" s="761"/>
      <c r="AH37" s="761"/>
      <c r="AI37" s="761"/>
      <c r="AJ37" s="761"/>
      <c r="AK37" s="761"/>
      <c r="AL37" s="761"/>
      <c r="AM37" s="761"/>
      <c r="AN37" s="761"/>
      <c r="AO37" s="963">
        <v>1200</v>
      </c>
      <c r="AP37" s="964">
        <v>996</v>
      </c>
      <c r="AQ37" s="963">
        <v>1060</v>
      </c>
      <c r="AR37" s="1054">
        <f t="shared" si="70"/>
        <v>372.55555555555554</v>
      </c>
      <c r="AS37" s="961">
        <f t="shared" si="71"/>
        <v>367.24999999999994</v>
      </c>
      <c r="AT37" s="961">
        <f t="shared" si="72"/>
        <v>363.13888888888886</v>
      </c>
      <c r="AU37" s="961">
        <f t="shared" si="73"/>
        <v>420.47222222222223</v>
      </c>
      <c r="AV37" s="961">
        <f t="shared" si="74"/>
        <v>311.22222222222223</v>
      </c>
      <c r="AW37" s="961">
        <f t="shared" si="44"/>
        <v>311.16666666666669</v>
      </c>
      <c r="AX37" s="961">
        <f t="shared" si="45"/>
        <v>333.33333333333331</v>
      </c>
      <c r="AY37" s="961">
        <f t="shared" si="46"/>
        <v>276.66666666666669</v>
      </c>
      <c r="AZ37" s="1055">
        <f t="shared" si="31"/>
        <v>294.44444444444446</v>
      </c>
      <c r="BA37" s="1057">
        <f t="shared" si="75"/>
        <v>490.36688502945356</v>
      </c>
      <c r="BB37" s="293">
        <f t="shared" si="76"/>
        <v>408.31472389747449</v>
      </c>
      <c r="BC37" s="293">
        <f t="shared" si="77"/>
        <v>389.96015367286174</v>
      </c>
      <c r="BD37" s="293">
        <f t="shared" si="78"/>
        <v>395.65575876558518</v>
      </c>
      <c r="BE37" s="293">
        <f t="shared" si="79"/>
        <v>339.94247086820945</v>
      </c>
      <c r="BF37" s="293">
        <f t="shared" si="52"/>
        <v>318.7805460360978</v>
      </c>
      <c r="BG37" s="293">
        <f t="shared" si="53"/>
        <v>338.52329262777022</v>
      </c>
      <c r="BH37" s="293">
        <f t="shared" si="54"/>
        <v>328.13026119907971</v>
      </c>
      <c r="BI37" s="765">
        <f t="shared" si="33"/>
        <v>328.6550759392486</v>
      </c>
      <c r="BJ37" s="218">
        <f t="shared" si="80"/>
        <v>85.254079236839274</v>
      </c>
      <c r="BK37" s="218">
        <f t="shared" si="81"/>
        <v>70.01756924906509</v>
      </c>
      <c r="BL37" s="218">
        <f t="shared" si="82"/>
        <v>68.209318632273011</v>
      </c>
      <c r="BM37" s="218">
        <f t="shared" si="83"/>
        <v>71.71124737989399</v>
      </c>
      <c r="BN37" s="218">
        <f t="shared" si="84"/>
        <v>59.862596552569507</v>
      </c>
      <c r="BO37" s="218">
        <f t="shared" si="60"/>
        <v>43.293043772060614</v>
      </c>
      <c r="BP37" s="218">
        <f t="shared" si="61"/>
        <v>28.013107135911351</v>
      </c>
      <c r="BQ37" s="218">
        <f t="shared" si="62"/>
        <v>24.957619901693256</v>
      </c>
      <c r="BR37" s="762">
        <f t="shared" si="34"/>
        <v>24.649130695443645</v>
      </c>
      <c r="BS37" s="417">
        <f t="shared" si="85"/>
        <v>112980.5303107861</v>
      </c>
      <c r="BT37" s="417">
        <f t="shared" si="86"/>
        <v>94075.712385978128</v>
      </c>
      <c r="BU37" s="417">
        <f t="shared" si="87"/>
        <v>105289.24149167267</v>
      </c>
      <c r="BV37" s="417">
        <f t="shared" si="88"/>
        <v>106827.054866708</v>
      </c>
      <c r="BW37" s="417">
        <f t="shared" si="89"/>
        <v>97903.431610044325</v>
      </c>
      <c r="BX37" s="417">
        <f t="shared" si="68"/>
        <v>91808.797258396167</v>
      </c>
      <c r="BY37" s="772"/>
      <c r="BZ37" s="772"/>
      <c r="CA37" s="773">
        <f t="shared" si="35"/>
        <v>157113.54996343693</v>
      </c>
      <c r="CB37" s="773">
        <f t="shared" si="36"/>
        <v>105132.93568818516</v>
      </c>
      <c r="CC37" s="1221">
        <f t="shared" si="37"/>
        <v>51980.614275251777</v>
      </c>
      <c r="CD37" s="772"/>
      <c r="CE37" s="417"/>
      <c r="CF37" s="418">
        <f t="shared" si="90"/>
        <v>157113.54996343693</v>
      </c>
      <c r="CG37" s="773">
        <f t="shared" si="38"/>
        <v>105301.08633093526</v>
      </c>
      <c r="CH37" s="445">
        <f t="shared" ref="CH37:CH68" si="91">CF37-CG37</f>
        <v>51812.463632501676</v>
      </c>
    </row>
    <row r="38" spans="1:86">
      <c r="A38" s="16">
        <v>101603500</v>
      </c>
      <c r="B38" s="16">
        <v>7341</v>
      </c>
      <c r="C38" s="16" t="s">
        <v>1109</v>
      </c>
      <c r="D38" s="16" t="s">
        <v>1117</v>
      </c>
      <c r="E38" s="16">
        <v>1</v>
      </c>
      <c r="F38" s="16" t="s">
        <v>561</v>
      </c>
      <c r="G38" s="16" t="s">
        <v>364</v>
      </c>
      <c r="H38" s="17">
        <v>35</v>
      </c>
      <c r="I38" s="16"/>
      <c r="J38" s="17" t="s">
        <v>552</v>
      </c>
      <c r="K38" s="965">
        <v>2785</v>
      </c>
      <c r="L38" s="965">
        <v>3326</v>
      </c>
      <c r="M38" s="965">
        <v>3548</v>
      </c>
      <c r="N38" s="965">
        <v>3691</v>
      </c>
      <c r="O38" s="962">
        <v>2942.8</v>
      </c>
      <c r="P38" s="962">
        <v>3048.7</v>
      </c>
      <c r="Q38" s="753"/>
      <c r="R38" s="761"/>
      <c r="S38" s="761"/>
      <c r="T38" s="761"/>
      <c r="U38" s="761"/>
      <c r="V38" s="761"/>
      <c r="W38" s="761"/>
      <c r="X38" s="761"/>
      <c r="Y38" s="761"/>
      <c r="Z38" s="761"/>
      <c r="AA38" s="761"/>
      <c r="AB38" s="761"/>
      <c r="AC38" s="761"/>
      <c r="AD38" s="761"/>
      <c r="AE38" s="761"/>
      <c r="AF38" s="761"/>
      <c r="AG38" s="761"/>
      <c r="AH38" s="761"/>
      <c r="AI38" s="761"/>
      <c r="AJ38" s="761"/>
      <c r="AK38" s="761"/>
      <c r="AL38" s="761"/>
      <c r="AM38" s="761"/>
      <c r="AN38" s="761"/>
      <c r="AO38" s="963">
        <v>3027</v>
      </c>
      <c r="AP38" s="964">
        <v>2450</v>
      </c>
      <c r="AQ38" s="963">
        <v>2558</v>
      </c>
      <c r="AR38" s="1054">
        <f t="shared" si="70"/>
        <v>773.61111111111109</v>
      </c>
      <c r="AS38" s="961">
        <f t="shared" si="71"/>
        <v>923.88888888888891</v>
      </c>
      <c r="AT38" s="961">
        <f t="shared" si="72"/>
        <v>985.55555555555554</v>
      </c>
      <c r="AU38" s="961">
        <f t="shared" si="73"/>
        <v>1025.2777777777778</v>
      </c>
      <c r="AV38" s="961">
        <f t="shared" si="74"/>
        <v>817.44444444444446</v>
      </c>
      <c r="AW38" s="961">
        <f t="shared" si="44"/>
        <v>846.86111111111109</v>
      </c>
      <c r="AX38" s="961">
        <f t="shared" si="45"/>
        <v>840.83333333333326</v>
      </c>
      <c r="AY38" s="961">
        <f t="shared" si="46"/>
        <v>680.55555555555554</v>
      </c>
      <c r="AZ38" s="1055">
        <f t="shared" si="31"/>
        <v>710.55555555555554</v>
      </c>
      <c r="BA38" s="1057">
        <f t="shared" si="75"/>
        <v>1018.2461786512289</v>
      </c>
      <c r="BB38" s="293">
        <f t="shared" si="76"/>
        <v>1027.195198307995</v>
      </c>
      <c r="BC38" s="293">
        <f t="shared" si="77"/>
        <v>1058.3482178775444</v>
      </c>
      <c r="BD38" s="293">
        <f t="shared" si="78"/>
        <v>964.76541296411085</v>
      </c>
      <c r="BE38" s="293">
        <f t="shared" si="79"/>
        <v>892.87995650746757</v>
      </c>
      <c r="BF38" s="293">
        <f t="shared" si="52"/>
        <v>867.58279833980646</v>
      </c>
      <c r="BG38" s="293">
        <f t="shared" si="53"/>
        <v>853.92500565355033</v>
      </c>
      <c r="BH38" s="293">
        <f t="shared" si="54"/>
        <v>807.14773086118998</v>
      </c>
      <c r="BI38" s="765">
        <f t="shared" si="33"/>
        <v>793.11290967226216</v>
      </c>
      <c r="BJ38" s="218">
        <f t="shared" si="80"/>
        <v>177.02998111735562</v>
      </c>
      <c r="BK38" s="218">
        <f t="shared" si="81"/>
        <v>176.14282983313706</v>
      </c>
      <c r="BL38" s="218">
        <f t="shared" si="82"/>
        <v>185.11945422420612</v>
      </c>
      <c r="BM38" s="218">
        <f t="shared" si="83"/>
        <v>174.86041757229879</v>
      </c>
      <c r="BN38" s="218">
        <f t="shared" si="84"/>
        <v>157.23281786406775</v>
      </c>
      <c r="BO38" s="218">
        <f t="shared" si="60"/>
        <v>117.82494424913513</v>
      </c>
      <c r="BP38" s="218">
        <f t="shared" si="61"/>
        <v>70.66306275033638</v>
      </c>
      <c r="BQ38" s="218">
        <f t="shared" si="62"/>
        <v>61.3917357019563</v>
      </c>
      <c r="BR38" s="762">
        <f t="shared" si="34"/>
        <v>59.483468225419657</v>
      </c>
      <c r="BS38" s="417">
        <f t="shared" si="85"/>
        <v>234603.91956124315</v>
      </c>
      <c r="BT38" s="417">
        <f t="shared" si="86"/>
        <v>236665.77369016205</v>
      </c>
      <c r="BU38" s="417">
        <f t="shared" si="87"/>
        <v>285754.01882693695</v>
      </c>
      <c r="BV38" s="417">
        <f t="shared" si="88"/>
        <v>260486.66150030994</v>
      </c>
      <c r="BW38" s="417">
        <f t="shared" si="89"/>
        <v>257149.42747415067</v>
      </c>
      <c r="BX38" s="417">
        <f t="shared" si="68"/>
        <v>249863.84592186427</v>
      </c>
      <c r="BY38" s="772"/>
      <c r="BZ38" s="772"/>
      <c r="CA38" s="773">
        <f t="shared" si="35"/>
        <v>326246.07563985378</v>
      </c>
      <c r="CB38" s="773">
        <f t="shared" si="36"/>
        <v>258610.13296792531</v>
      </c>
      <c r="CC38" s="1221">
        <f t="shared" si="37"/>
        <v>67635.942671928467</v>
      </c>
      <c r="CD38" s="772"/>
      <c r="CE38" s="417"/>
      <c r="CF38" s="418">
        <f t="shared" si="90"/>
        <v>326246.07563985378</v>
      </c>
      <c r="CG38" s="773">
        <f t="shared" si="38"/>
        <v>254113.37625899282</v>
      </c>
      <c r="CH38" s="445">
        <f t="shared" si="91"/>
        <v>72132.699380860955</v>
      </c>
    </row>
    <row r="39" spans="1:86">
      <c r="A39" s="16">
        <v>106201700</v>
      </c>
      <c r="B39" s="16">
        <v>2265</v>
      </c>
      <c r="C39" s="16" t="s">
        <v>1276</v>
      </c>
      <c r="D39" s="16" t="s">
        <v>1117</v>
      </c>
      <c r="E39" s="16">
        <v>1</v>
      </c>
      <c r="F39" s="16" t="s">
        <v>1275</v>
      </c>
      <c r="G39" s="16" t="s">
        <v>459</v>
      </c>
      <c r="H39" s="17">
        <v>17</v>
      </c>
      <c r="I39" s="16"/>
      <c r="J39" s="17" t="s">
        <v>552</v>
      </c>
      <c r="K39" s="961">
        <v>313.54000000000002</v>
      </c>
      <c r="L39" s="961">
        <v>328.13</v>
      </c>
      <c r="M39" s="962">
        <v>304.39999999999998</v>
      </c>
      <c r="N39" s="961">
        <v>328.63</v>
      </c>
      <c r="O39" s="962">
        <v>305.52</v>
      </c>
      <c r="P39" s="962">
        <v>275.62</v>
      </c>
      <c r="Q39" s="753"/>
      <c r="R39" s="761"/>
      <c r="S39" s="761"/>
      <c r="T39" s="761"/>
      <c r="U39" s="761"/>
      <c r="V39" s="761"/>
      <c r="W39" s="761"/>
      <c r="X39" s="761"/>
      <c r="Y39" s="761"/>
      <c r="Z39" s="761"/>
      <c r="AA39" s="761"/>
      <c r="AB39" s="761"/>
      <c r="AC39" s="761"/>
      <c r="AD39" s="761"/>
      <c r="AE39" s="761"/>
      <c r="AF39" s="761"/>
      <c r="AG39" s="761"/>
      <c r="AH39" s="761"/>
      <c r="AI39" s="761"/>
      <c r="AJ39" s="761"/>
      <c r="AK39" s="761"/>
      <c r="AL39" s="761"/>
      <c r="AM39" s="761"/>
      <c r="AN39" s="761"/>
      <c r="AO39" s="963">
        <v>303</v>
      </c>
      <c r="AP39" s="964">
        <v>259</v>
      </c>
      <c r="AQ39" s="963">
        <v>276</v>
      </c>
      <c r="AR39" s="1054">
        <f t="shared" si="70"/>
        <v>87.094444444444449</v>
      </c>
      <c r="AS39" s="961">
        <f t="shared" si="71"/>
        <v>91.147222222222226</v>
      </c>
      <c r="AT39" s="961">
        <f t="shared" si="72"/>
        <v>84.555555555555543</v>
      </c>
      <c r="AU39" s="961">
        <f t="shared" si="73"/>
        <v>91.286111111111111</v>
      </c>
      <c r="AV39" s="961">
        <f t="shared" si="74"/>
        <v>84.86666666666666</v>
      </c>
      <c r="AW39" s="961">
        <f t="shared" si="44"/>
        <v>76.561111111111117</v>
      </c>
      <c r="AX39" s="961">
        <f t="shared" si="45"/>
        <v>84.166666666666671</v>
      </c>
      <c r="AY39" s="961">
        <f t="shared" si="46"/>
        <v>71.944444444444443</v>
      </c>
      <c r="AZ39" s="1055">
        <f t="shared" si="31"/>
        <v>76.666666666666671</v>
      </c>
      <c r="BA39" s="1057">
        <f t="shared" si="75"/>
        <v>114.63587319723746</v>
      </c>
      <c r="BB39" s="293">
        <f t="shared" si="76"/>
        <v>101.33901395694602</v>
      </c>
      <c r="BC39" s="293">
        <f t="shared" si="77"/>
        <v>90.800788478558189</v>
      </c>
      <c r="BD39" s="293">
        <f t="shared" si="78"/>
        <v>85.898362953778317</v>
      </c>
      <c r="BE39" s="293">
        <f t="shared" si="79"/>
        <v>92.698343180699155</v>
      </c>
      <c r="BF39" s="293">
        <f t="shared" si="52"/>
        <v>78.434470718147892</v>
      </c>
      <c r="BG39" s="293">
        <f t="shared" si="53"/>
        <v>85.477131388511992</v>
      </c>
      <c r="BH39" s="293">
        <f t="shared" si="54"/>
        <v>85.32704583389723</v>
      </c>
      <c r="BI39" s="765">
        <f t="shared" si="33"/>
        <v>85.574340527577945</v>
      </c>
      <c r="BJ39" s="218">
        <f t="shared" si="80"/>
        <v>19.930334032149258</v>
      </c>
      <c r="BK39" s="218">
        <f t="shared" si="81"/>
        <v>17.377554646165745</v>
      </c>
      <c r="BL39" s="218">
        <f t="shared" si="82"/>
        <v>15.882289139190625</v>
      </c>
      <c r="BM39" s="218">
        <f t="shared" si="83"/>
        <v>15.568783263826756</v>
      </c>
      <c r="BN39" s="218">
        <f t="shared" si="84"/>
        <v>16.323831219868826</v>
      </c>
      <c r="BO39" s="218">
        <f t="shared" si="60"/>
        <v>10.652052066109039</v>
      </c>
      <c r="BP39" s="218">
        <f t="shared" si="61"/>
        <v>7.0733095518176166</v>
      </c>
      <c r="BQ39" s="218">
        <f t="shared" si="62"/>
        <v>6.4899834884925234</v>
      </c>
      <c r="BR39" s="762">
        <f t="shared" si="34"/>
        <v>6.4180755395683455</v>
      </c>
      <c r="BS39" s="417">
        <f t="shared" si="85"/>
        <v>26412.105184643511</v>
      </c>
      <c r="BT39" s="417">
        <f t="shared" si="86"/>
        <v>23348.508815680365</v>
      </c>
      <c r="BU39" s="417">
        <f t="shared" si="87"/>
        <v>24516.21288921071</v>
      </c>
      <c r="BV39" s="417">
        <f t="shared" si="88"/>
        <v>23192.557997520147</v>
      </c>
      <c r="BW39" s="417">
        <f t="shared" si="89"/>
        <v>26697.122836041355</v>
      </c>
      <c r="BX39" s="417">
        <f t="shared" si="68"/>
        <v>22589.127566826592</v>
      </c>
      <c r="BY39" s="772"/>
      <c r="BZ39" s="772"/>
      <c r="CA39" s="773">
        <f t="shared" si="35"/>
        <v>36729.333772394886</v>
      </c>
      <c r="CB39" s="773">
        <f t="shared" si="36"/>
        <v>27338.785485180677</v>
      </c>
      <c r="CC39" s="1221">
        <f t="shared" si="37"/>
        <v>9390.5482872142093</v>
      </c>
      <c r="CD39" s="772"/>
      <c r="CE39" s="417"/>
      <c r="CF39" s="418">
        <f t="shared" si="90"/>
        <v>36729.333772394886</v>
      </c>
      <c r="CG39" s="773">
        <f t="shared" si="38"/>
        <v>27418.018705035978</v>
      </c>
      <c r="CH39" s="445">
        <f t="shared" si="91"/>
        <v>9311.315067358908</v>
      </c>
    </row>
    <row r="40" spans="1:86">
      <c r="A40" s="742">
        <v>112900700</v>
      </c>
      <c r="B40" s="742">
        <v>4388</v>
      </c>
      <c r="C40" s="16" t="s">
        <v>1107</v>
      </c>
      <c r="D40" s="16" t="s">
        <v>1117</v>
      </c>
      <c r="E40" s="16">
        <v>1</v>
      </c>
      <c r="F40" s="16" t="s">
        <v>89</v>
      </c>
      <c r="G40" s="16" t="s">
        <v>462</v>
      </c>
      <c r="H40" s="17">
        <v>7</v>
      </c>
      <c r="I40" s="16"/>
      <c r="J40" s="17" t="s">
        <v>552</v>
      </c>
      <c r="K40" s="961">
        <v>921</v>
      </c>
      <c r="L40" s="961">
        <v>977</v>
      </c>
      <c r="M40" s="961">
        <v>970</v>
      </c>
      <c r="N40" s="961">
        <v>1081</v>
      </c>
      <c r="O40" s="962">
        <v>1043</v>
      </c>
      <c r="P40" s="962">
        <v>1092.9000000000001</v>
      </c>
      <c r="Q40" s="753"/>
      <c r="R40" s="761"/>
      <c r="S40" s="219"/>
      <c r="T40" s="219"/>
      <c r="U40" s="219"/>
      <c r="V40" s="219" t="s">
        <v>176</v>
      </c>
      <c r="W40" s="219" t="s">
        <v>584</v>
      </c>
      <c r="X40" s="219">
        <v>48</v>
      </c>
      <c r="Y40" s="761"/>
      <c r="Z40" s="219" t="s">
        <v>552</v>
      </c>
      <c r="AA40" s="219"/>
      <c r="AB40" s="219"/>
      <c r="AC40" s="761"/>
      <c r="AD40" s="761"/>
      <c r="AE40" s="761"/>
      <c r="AF40" s="761"/>
      <c r="AG40" s="761"/>
      <c r="AH40" s="761"/>
      <c r="AI40" s="761"/>
      <c r="AJ40" s="761"/>
      <c r="AK40" s="761"/>
      <c r="AL40" s="761"/>
      <c r="AM40" s="761"/>
      <c r="AN40" s="761"/>
      <c r="AO40" s="963">
        <v>1138</v>
      </c>
      <c r="AP40" s="964">
        <v>1002</v>
      </c>
      <c r="AQ40" s="963">
        <v>1003</v>
      </c>
      <c r="AR40" s="1054">
        <f t="shared" ref="AR40:AR71" si="92">K40/$AR$4</f>
        <v>255.83333333333331</v>
      </c>
      <c r="AS40" s="961">
        <f t="shared" ref="AS40:AS71" si="93">L40/$AS$4</f>
        <v>271.38888888888886</v>
      </c>
      <c r="AT40" s="961">
        <f t="shared" ref="AT40:AT71" si="94">M40/$AT$4</f>
        <v>269.44444444444446</v>
      </c>
      <c r="AU40" s="961">
        <f t="shared" ref="AU40:AU71" si="95">N40/$AU$4</f>
        <v>300.27777777777777</v>
      </c>
      <c r="AV40" s="961">
        <f t="shared" ref="AV40:AV71" si="96">O40/$AV$4</f>
        <v>289.72222222222223</v>
      </c>
      <c r="AW40" s="961">
        <f t="shared" ref="AW40:AW71" si="97">P40/$AW$4</f>
        <v>303.58333333333337</v>
      </c>
      <c r="AX40" s="961">
        <f t="shared" ref="AX40:AX71" si="98">AO40/$AX$4</f>
        <v>316.11111111111109</v>
      </c>
      <c r="AY40" s="961">
        <f t="shared" si="46"/>
        <v>278.33333333333331</v>
      </c>
      <c r="AZ40" s="1055">
        <f t="shared" si="31"/>
        <v>278.61111111111109</v>
      </c>
      <c r="BA40" s="1057">
        <f t="shared" ref="BA40:BA71" si="99">0.85*AR40/$BA$4+0.15*AR40</f>
        <v>336.73419408897007</v>
      </c>
      <c r="BB40" s="293">
        <f t="shared" ref="BB40:BB71" si="100">0.85*AS40/$BB$4+0.15*AS40</f>
        <v>301.73472902793475</v>
      </c>
      <c r="BC40" s="293">
        <f t="shared" ref="BC40:BC71" si="101">0.85*AT40/$BC$4+0.15*AT40</f>
        <v>289.34548233968945</v>
      </c>
      <c r="BD40" s="293">
        <f t="shared" ref="BD40:BD71" si="102">0.85*AU40/$BD$4+0.15*AU40</f>
        <v>282.55524557415441</v>
      </c>
      <c r="BE40" s="293">
        <f t="shared" ref="BE40:BE71" si="103">0.85*AV40/$BE$4+0.15*AV40</f>
        <v>316.45840513704246</v>
      </c>
      <c r="BF40" s="293">
        <f t="shared" ref="BF40:BF71" si="104">0.85*AW40/$BF$4+0.15*AW40</f>
        <v>311.01165752798721</v>
      </c>
      <c r="BG40" s="293">
        <f t="shared" ref="BG40:BG71" si="105">0.85*AX40/$BG$4+0.15*AX40</f>
        <v>321.03292250866878</v>
      </c>
      <c r="BH40" s="293">
        <f t="shared" si="54"/>
        <v>330.10694951955605</v>
      </c>
      <c r="BI40" s="765">
        <f t="shared" si="33"/>
        <v>310.98211430855315</v>
      </c>
      <c r="BJ40" s="218">
        <f t="shared" ref="BJ40:BJ71" si="106">$BJ$4*BA40/1000</f>
        <v>58.54384653827092</v>
      </c>
      <c r="BK40" s="218">
        <f t="shared" ref="BK40:BK71" si="107">$BK$4*BB40/1000</f>
        <v>51.741294271489728</v>
      </c>
      <c r="BL40" s="218">
        <f t="shared" ref="BL40:BL71" si="108">$BL$4*BC40/1000</f>
        <v>50.610448308196162</v>
      </c>
      <c r="BM40" s="218">
        <f t="shared" ref="BM40:BM71" si="109">$BM$4*BD40/1000</f>
        <v>51.212167812423459</v>
      </c>
      <c r="BN40" s="218">
        <f t="shared" ref="BN40:BN71" si="110">$BN$4*BE40/1000</f>
        <v>55.727140489405549</v>
      </c>
      <c r="BO40" s="218">
        <f t="shared" ref="BO40:BO71" si="111">$BO$4*BF40/1000</f>
        <v>42.237964237176435</v>
      </c>
      <c r="BP40" s="218">
        <f t="shared" ref="BP40:BP71" si="112">$BP$4*BG40/1000</f>
        <v>26.5657632672226</v>
      </c>
      <c r="BQ40" s="218">
        <f t="shared" si="62"/>
        <v>25.107967009534779</v>
      </c>
      <c r="BR40" s="762">
        <f t="shared" si="34"/>
        <v>23.323658573141486</v>
      </c>
      <c r="BS40" s="417">
        <f t="shared" ref="BS40:BS71" si="113">$BS$4*BA40</f>
        <v>77583.558318098701</v>
      </c>
      <c r="BT40" s="417">
        <f t="shared" ref="BT40:BT71" si="114">$BT$4*BB40</f>
        <v>69519.681568036161</v>
      </c>
      <c r="BU40" s="417">
        <f t="shared" ref="BU40:BU71" si="115">$BU$4*BC40</f>
        <v>78123.280231716155</v>
      </c>
      <c r="BV40" s="417">
        <f t="shared" ref="BV40:BV71" si="116">$BV$4*BD40</f>
        <v>76289.916305021688</v>
      </c>
      <c r="BW40" s="417">
        <f t="shared" ref="BW40:BW71" si="117">$BW$4*BE40</f>
        <v>91140.020679468231</v>
      </c>
      <c r="BX40" s="417">
        <f t="shared" ref="BX40:BX71" si="118">$BX$4*BF40</f>
        <v>89571.357368060315</v>
      </c>
      <c r="BY40" s="772"/>
      <c r="BZ40" s="772"/>
      <c r="CA40" s="773">
        <f t="shared" si="35"/>
        <v>107889.63578610602</v>
      </c>
      <c r="CB40" s="773">
        <f t="shared" si="36"/>
        <v>105766.26662606577</v>
      </c>
      <c r="CC40" s="1221">
        <f t="shared" si="37"/>
        <v>2123.3691600402526</v>
      </c>
      <c r="CD40" s="772"/>
      <c r="CE40" s="417"/>
      <c r="CF40" s="418">
        <f t="shared" ref="CF40:CF71" si="119">$CF$4*BA40</f>
        <v>107889.63578610602</v>
      </c>
      <c r="CG40" s="773">
        <f t="shared" si="38"/>
        <v>99638.669424460444</v>
      </c>
      <c r="CH40" s="445">
        <f t="shared" si="91"/>
        <v>8250.96636164558</v>
      </c>
    </row>
    <row r="41" spans="1:86">
      <c r="A41" s="16">
        <v>121300100</v>
      </c>
      <c r="B41" s="16">
        <v>1378</v>
      </c>
      <c r="C41" s="16" t="s">
        <v>1107</v>
      </c>
      <c r="D41" s="16" t="s">
        <v>1117</v>
      </c>
      <c r="E41" s="16">
        <v>1</v>
      </c>
      <c r="F41" s="16" t="s">
        <v>562</v>
      </c>
      <c r="G41" s="16" t="s">
        <v>563</v>
      </c>
      <c r="H41" s="17">
        <v>1</v>
      </c>
      <c r="I41" s="16"/>
      <c r="J41" s="17" t="s">
        <v>552</v>
      </c>
      <c r="K41" s="961">
        <v>587.45000000000005</v>
      </c>
      <c r="L41" s="961">
        <v>649.30999999999995</v>
      </c>
      <c r="M41" s="961">
        <v>721.12</v>
      </c>
      <c r="N41" s="961">
        <v>787.82</v>
      </c>
      <c r="O41" s="962">
        <v>718.23</v>
      </c>
      <c r="P41" s="962">
        <v>684.05</v>
      </c>
      <c r="Q41" s="753"/>
      <c r="R41" s="761"/>
      <c r="S41" s="753"/>
      <c r="T41" s="753"/>
      <c r="U41" s="753"/>
      <c r="V41" s="753"/>
      <c r="W41" s="753"/>
      <c r="X41" s="753"/>
      <c r="Y41" s="753"/>
      <c r="Z41" s="753"/>
      <c r="AA41" s="753"/>
      <c r="AB41" s="753"/>
      <c r="AC41" s="753"/>
      <c r="AD41" s="761"/>
      <c r="AE41" s="761"/>
      <c r="AF41" s="761"/>
      <c r="AG41" s="761"/>
      <c r="AH41" s="761"/>
      <c r="AI41" s="761"/>
      <c r="AJ41" s="761"/>
      <c r="AK41" s="761"/>
      <c r="AL41" s="761"/>
      <c r="AM41" s="761"/>
      <c r="AN41" s="761"/>
      <c r="AO41" s="963">
        <v>584</v>
      </c>
      <c r="AP41" s="964">
        <v>581</v>
      </c>
      <c r="AQ41" s="963">
        <v>589</v>
      </c>
      <c r="AR41" s="1054">
        <f t="shared" si="92"/>
        <v>163.18055555555557</v>
      </c>
      <c r="AS41" s="961">
        <f t="shared" si="93"/>
        <v>180.36388888888888</v>
      </c>
      <c r="AT41" s="961">
        <f t="shared" si="94"/>
        <v>200.3111111111111</v>
      </c>
      <c r="AU41" s="961">
        <f t="shared" si="95"/>
        <v>218.8388888888889</v>
      </c>
      <c r="AV41" s="961">
        <f t="shared" si="96"/>
        <v>199.50833333333333</v>
      </c>
      <c r="AW41" s="961">
        <f t="shared" si="97"/>
        <v>190.01388888888889</v>
      </c>
      <c r="AX41" s="961">
        <f t="shared" si="98"/>
        <v>162.22222222222223</v>
      </c>
      <c r="AY41" s="961">
        <f t="shared" ref="AY41:AY76" si="120">AP41/$AY$4</f>
        <v>161.38888888888889</v>
      </c>
      <c r="AZ41" s="1055">
        <f t="shared" si="31"/>
        <v>163.61111111111111</v>
      </c>
      <c r="BA41" s="1057">
        <f t="shared" si="99"/>
        <v>214.78230436217754</v>
      </c>
      <c r="BB41" s="293">
        <f t="shared" si="100"/>
        <v>200.53160379235246</v>
      </c>
      <c r="BC41" s="293">
        <f t="shared" si="101"/>
        <v>215.10599404618227</v>
      </c>
      <c r="BD41" s="293">
        <f t="shared" si="102"/>
        <v>205.92291726940829</v>
      </c>
      <c r="BE41" s="293">
        <f t="shared" si="103"/>
        <v>217.9193866937469</v>
      </c>
      <c r="BF41" s="293">
        <f t="shared" si="104"/>
        <v>194.66330344223593</v>
      </c>
      <c r="BG41" s="293">
        <f t="shared" si="105"/>
        <v>164.74800241218153</v>
      </c>
      <c r="BH41" s="293">
        <f t="shared" ref="BH41:BH76" si="121">0.85*AY41/$BH$4+0.15*AY41</f>
        <v>191.40931903279647</v>
      </c>
      <c r="BI41" s="765">
        <f t="shared" si="33"/>
        <v>182.62060351718625</v>
      </c>
      <c r="BJ41" s="218">
        <f t="shared" si="106"/>
        <v>37.341566394036114</v>
      </c>
      <c r="BK41" s="218">
        <f t="shared" si="107"/>
        <v>34.387041743522005</v>
      </c>
      <c r="BL41" s="218">
        <f t="shared" si="108"/>
        <v>37.624955138150938</v>
      </c>
      <c r="BM41" s="218">
        <f t="shared" si="109"/>
        <v>37.322821504147512</v>
      </c>
      <c r="BN41" s="218">
        <f t="shared" si="110"/>
        <v>38.374788220235622</v>
      </c>
      <c r="BO41" s="218">
        <f t="shared" si="111"/>
        <v>26.436892155220551</v>
      </c>
      <c r="BP41" s="218">
        <f t="shared" si="112"/>
        <v>13.633045472810194</v>
      </c>
      <c r="BQ41" s="218">
        <f t="shared" ref="BQ41:BQ76" si="122">$BQ$4*BH41/1000</f>
        <v>14.558611609321064</v>
      </c>
      <c r="BR41" s="762">
        <f t="shared" si="34"/>
        <v>13.696545263788968</v>
      </c>
      <c r="BS41" s="417">
        <f t="shared" si="113"/>
        <v>49485.842925045705</v>
      </c>
      <c r="BT41" s="417">
        <f t="shared" si="114"/>
        <v>46202.481513758008</v>
      </c>
      <c r="BU41" s="417">
        <f t="shared" si="115"/>
        <v>58078.618392469216</v>
      </c>
      <c r="BV41" s="417">
        <f t="shared" si="116"/>
        <v>55599.187662740238</v>
      </c>
      <c r="BW41" s="417">
        <f t="shared" si="117"/>
        <v>62760.783367799108</v>
      </c>
      <c r="BX41" s="417">
        <f t="shared" si="118"/>
        <v>56063.031391363947</v>
      </c>
      <c r="BY41" s="772"/>
      <c r="BZ41" s="772"/>
      <c r="CA41" s="773">
        <f t="shared" si="35"/>
        <v>68816.250317641694</v>
      </c>
      <c r="CB41" s="773">
        <f t="shared" si="36"/>
        <v>61327.545818107996</v>
      </c>
      <c r="CC41" s="1221">
        <f t="shared" si="37"/>
        <v>7488.7044995336983</v>
      </c>
      <c r="CD41" s="772"/>
      <c r="CE41" s="417"/>
      <c r="CF41" s="418">
        <f t="shared" si="119"/>
        <v>68816.250317641694</v>
      </c>
      <c r="CG41" s="773">
        <f t="shared" si="38"/>
        <v>58511.641366906479</v>
      </c>
      <c r="CH41" s="445">
        <f t="shared" si="91"/>
        <v>10304.608950735215</v>
      </c>
    </row>
    <row r="42" spans="1:86">
      <c r="A42" s="16">
        <v>134307600</v>
      </c>
      <c r="B42" s="16">
        <v>5636</v>
      </c>
      <c r="C42" s="16" t="s">
        <v>105</v>
      </c>
      <c r="D42" s="16" t="s">
        <v>1117</v>
      </c>
      <c r="E42" s="16">
        <v>1</v>
      </c>
      <c r="F42" s="16" t="s">
        <v>564</v>
      </c>
      <c r="G42" s="16" t="s">
        <v>477</v>
      </c>
      <c r="H42" s="17">
        <v>76</v>
      </c>
      <c r="I42" s="16"/>
      <c r="J42" s="17" t="s">
        <v>552</v>
      </c>
      <c r="K42" s="961">
        <v>291</v>
      </c>
      <c r="L42" s="961">
        <v>320</v>
      </c>
      <c r="M42" s="961">
        <v>357</v>
      </c>
      <c r="N42" s="961">
        <v>388</v>
      </c>
      <c r="O42" s="962">
        <v>366.26</v>
      </c>
      <c r="P42" s="962">
        <v>346.65</v>
      </c>
      <c r="Q42" s="753"/>
      <c r="R42" s="761"/>
      <c r="S42" s="761"/>
      <c r="T42" s="761"/>
      <c r="U42" s="761"/>
      <c r="V42" s="761"/>
      <c r="W42" s="761"/>
      <c r="X42" s="761"/>
      <c r="Y42" s="761"/>
      <c r="Z42" s="761"/>
      <c r="AA42" s="761"/>
      <c r="AB42" s="761"/>
      <c r="AC42" s="761"/>
      <c r="AD42" s="761"/>
      <c r="AE42" s="761"/>
      <c r="AF42" s="761"/>
      <c r="AG42" s="761"/>
      <c r="AH42" s="761"/>
      <c r="AI42" s="761"/>
      <c r="AJ42" s="761"/>
      <c r="AK42" s="761"/>
      <c r="AL42" s="761"/>
      <c r="AM42" s="761"/>
      <c r="AN42" s="761"/>
      <c r="AO42" s="963">
        <v>373</v>
      </c>
      <c r="AP42" s="964">
        <v>279</v>
      </c>
      <c r="AQ42" s="963">
        <v>342</v>
      </c>
      <c r="AR42" s="1054">
        <f t="shared" si="92"/>
        <v>80.833333333333329</v>
      </c>
      <c r="AS42" s="961">
        <f t="shared" si="93"/>
        <v>88.888888888888886</v>
      </c>
      <c r="AT42" s="961">
        <f t="shared" si="94"/>
        <v>99.166666666666657</v>
      </c>
      <c r="AU42" s="961">
        <f t="shared" si="95"/>
        <v>107.77777777777777</v>
      </c>
      <c r="AV42" s="961">
        <f t="shared" si="96"/>
        <v>101.73888888888888</v>
      </c>
      <c r="AW42" s="961">
        <f t="shared" si="97"/>
        <v>96.291666666666657</v>
      </c>
      <c r="AX42" s="961">
        <f t="shared" si="98"/>
        <v>103.61111111111111</v>
      </c>
      <c r="AY42" s="961">
        <f t="shared" si="120"/>
        <v>77.5</v>
      </c>
      <c r="AZ42" s="1055">
        <f t="shared" si="31"/>
        <v>95</v>
      </c>
      <c r="BA42" s="1057">
        <f t="shared" si="99"/>
        <v>106.39484308348567</v>
      </c>
      <c r="BB42" s="293">
        <f t="shared" si="100"/>
        <v>98.828160991749371</v>
      </c>
      <c r="BC42" s="293">
        <f t="shared" si="101"/>
        <v>106.49106927347331</v>
      </c>
      <c r="BD42" s="293">
        <f t="shared" si="102"/>
        <v>101.41668388785558</v>
      </c>
      <c r="BE42" s="293">
        <f t="shared" si="103"/>
        <v>111.12756995732806</v>
      </c>
      <c r="BF42" s="293">
        <f t="shared" si="104"/>
        <v>98.647809572766718</v>
      </c>
      <c r="BG42" s="293">
        <f t="shared" si="105"/>
        <v>105.22432345846525</v>
      </c>
      <c r="BH42" s="293">
        <f t="shared" si="121"/>
        <v>91.91600690215185</v>
      </c>
      <c r="BI42" s="765">
        <f t="shared" si="33"/>
        <v>106.03776978417265</v>
      </c>
      <c r="BJ42" s="218">
        <f t="shared" si="106"/>
        <v>18.497567147271269</v>
      </c>
      <c r="BK42" s="218">
        <f t="shared" si="107"/>
        <v>16.946995053097968</v>
      </c>
      <c r="BL42" s="218">
        <f t="shared" si="108"/>
        <v>18.626732006212396</v>
      </c>
      <c r="BM42" s="218">
        <f t="shared" si="109"/>
        <v>18.381425634801388</v>
      </c>
      <c r="BN42" s="218">
        <f t="shared" si="110"/>
        <v>19.569149065819442</v>
      </c>
      <c r="BO42" s="218">
        <f t="shared" si="111"/>
        <v>13.397191236908416</v>
      </c>
      <c r="BP42" s="218">
        <f t="shared" si="112"/>
        <v>8.7074074680791131</v>
      </c>
      <c r="BQ42" s="218">
        <f t="shared" si="122"/>
        <v>6.9911405146309429</v>
      </c>
      <c r="BR42" s="762">
        <f t="shared" si="34"/>
        <v>7.952832733812949</v>
      </c>
      <c r="BS42" s="417">
        <f t="shared" si="113"/>
        <v>24513.371846435097</v>
      </c>
      <c r="BT42" s="417">
        <f t="shared" si="114"/>
        <v>22770.008292499057</v>
      </c>
      <c r="BU42" s="417">
        <f t="shared" si="115"/>
        <v>28752.588703837795</v>
      </c>
      <c r="BV42" s="417">
        <f t="shared" si="116"/>
        <v>27382.504649721006</v>
      </c>
      <c r="BW42" s="417">
        <f t="shared" si="117"/>
        <v>32004.740147710483</v>
      </c>
      <c r="BX42" s="417">
        <f t="shared" si="118"/>
        <v>28410.569156956815</v>
      </c>
      <c r="BY42" s="772"/>
      <c r="BZ42" s="772"/>
      <c r="CA42" s="773">
        <f t="shared" si="35"/>
        <v>34088.907723948811</v>
      </c>
      <c r="CB42" s="773">
        <f t="shared" si="36"/>
        <v>29449.888611449456</v>
      </c>
      <c r="CC42" s="1221">
        <f t="shared" si="37"/>
        <v>4639.0191124993544</v>
      </c>
      <c r="CD42" s="772"/>
      <c r="CE42" s="417"/>
      <c r="CF42" s="418">
        <f t="shared" si="119"/>
        <v>34088.907723948811</v>
      </c>
      <c r="CG42" s="773">
        <f t="shared" si="38"/>
        <v>33974.501438848922</v>
      </c>
      <c r="CH42" s="445">
        <f t="shared" si="91"/>
        <v>114.40628509988892</v>
      </c>
    </row>
    <row r="43" spans="1:86">
      <c r="A43" s="16">
        <v>137001000</v>
      </c>
      <c r="B43" s="16">
        <v>1765</v>
      </c>
      <c r="C43" s="16" t="s">
        <v>1108</v>
      </c>
      <c r="D43" s="16" t="s">
        <v>1117</v>
      </c>
      <c r="E43" s="16">
        <v>1</v>
      </c>
      <c r="F43" s="16" t="s">
        <v>1110</v>
      </c>
      <c r="G43" s="16" t="s">
        <v>478</v>
      </c>
      <c r="H43" s="17">
        <v>10</v>
      </c>
      <c r="I43" s="16"/>
      <c r="J43" s="17" t="s">
        <v>552</v>
      </c>
      <c r="K43" s="961">
        <v>2107.1</v>
      </c>
      <c r="L43" s="961">
        <v>2061</v>
      </c>
      <c r="M43" s="961">
        <v>1921.8</v>
      </c>
      <c r="N43" s="961">
        <v>1837.1</v>
      </c>
      <c r="O43" s="962">
        <v>1505.4</v>
      </c>
      <c r="P43" s="962">
        <v>1617.6</v>
      </c>
      <c r="Q43" s="753"/>
      <c r="R43" s="761"/>
      <c r="S43" s="761"/>
      <c r="T43" s="761"/>
      <c r="U43" s="761"/>
      <c r="V43" s="761"/>
      <c r="W43" s="761"/>
      <c r="X43" s="761"/>
      <c r="Y43" s="761"/>
      <c r="Z43" s="761"/>
      <c r="AA43" s="761"/>
      <c r="AB43" s="761"/>
      <c r="AC43" s="761"/>
      <c r="AD43" s="761"/>
      <c r="AE43" s="761"/>
      <c r="AF43" s="761"/>
      <c r="AG43" s="761"/>
      <c r="AH43" s="761"/>
      <c r="AI43" s="761"/>
      <c r="AJ43" s="761"/>
      <c r="AK43" s="761"/>
      <c r="AL43" s="761"/>
      <c r="AM43" s="761"/>
      <c r="AN43" s="761"/>
      <c r="AO43" s="963">
        <v>1760</v>
      </c>
      <c r="AP43" s="964">
        <v>1486</v>
      </c>
      <c r="AQ43" s="963">
        <v>1415</v>
      </c>
      <c r="AR43" s="1054">
        <f t="shared" si="92"/>
        <v>585.30555555555554</v>
      </c>
      <c r="AS43" s="961">
        <f t="shared" si="93"/>
        <v>572.5</v>
      </c>
      <c r="AT43" s="961">
        <f t="shared" si="94"/>
        <v>533.83333333333326</v>
      </c>
      <c r="AU43" s="961">
        <f t="shared" si="95"/>
        <v>510.30555555555554</v>
      </c>
      <c r="AV43" s="961">
        <f t="shared" si="96"/>
        <v>418.16666666666669</v>
      </c>
      <c r="AW43" s="961">
        <f t="shared" si="97"/>
        <v>449.33333333333331</v>
      </c>
      <c r="AX43" s="961">
        <f t="shared" si="98"/>
        <v>488.88888888888886</v>
      </c>
      <c r="AY43" s="961">
        <f t="shared" si="120"/>
        <v>412.77777777777777</v>
      </c>
      <c r="AZ43" s="1055">
        <f t="shared" si="31"/>
        <v>393.05555555555554</v>
      </c>
      <c r="BA43" s="1057">
        <f t="shared" si="99"/>
        <v>770.39372460897823</v>
      </c>
      <c r="BB43" s="293">
        <f t="shared" si="100"/>
        <v>636.5151243874858</v>
      </c>
      <c r="BC43" s="293">
        <f t="shared" si="101"/>
        <v>573.26200820661347</v>
      </c>
      <c r="BD43" s="293">
        <f t="shared" si="102"/>
        <v>480.18708755252459</v>
      </c>
      <c r="BE43" s="293">
        <f t="shared" si="103"/>
        <v>456.75597612013786</v>
      </c>
      <c r="BF43" s="293">
        <f t="shared" si="104"/>
        <v>460.32798720584867</v>
      </c>
      <c r="BG43" s="293">
        <f t="shared" si="105"/>
        <v>496.50082918739633</v>
      </c>
      <c r="BH43" s="293">
        <f t="shared" si="121"/>
        <v>489.55980737131767</v>
      </c>
      <c r="BI43" s="765">
        <f t="shared" si="33"/>
        <v>438.72352118305355</v>
      </c>
      <c r="BJ43" s="218">
        <f t="shared" si="106"/>
        <v>133.93891318218314</v>
      </c>
      <c r="BK43" s="218">
        <f t="shared" si="107"/>
        <v>109.14924001385911</v>
      </c>
      <c r="BL43" s="218">
        <f t="shared" si="108"/>
        <v>100.2712985141148</v>
      </c>
      <c r="BM43" s="218">
        <f t="shared" si="109"/>
        <v>87.032260396117621</v>
      </c>
      <c r="BN43" s="218">
        <f t="shared" si="110"/>
        <v>80.433017538591699</v>
      </c>
      <c r="BO43" s="218">
        <f t="shared" si="111"/>
        <v>62.516361012038239</v>
      </c>
      <c r="BP43" s="218">
        <f t="shared" si="112"/>
        <v>41.085890466003313</v>
      </c>
      <c r="BQ43" s="218">
        <f t="shared" si="122"/>
        <v>37.235967042084511</v>
      </c>
      <c r="BR43" s="762">
        <f t="shared" si="34"/>
        <v>32.904264088729015</v>
      </c>
      <c r="BS43" s="417">
        <f t="shared" si="113"/>
        <v>177498.7141499086</v>
      </c>
      <c r="BT43" s="417">
        <f t="shared" si="114"/>
        <v>146653.08465887673</v>
      </c>
      <c r="BU43" s="417">
        <f t="shared" si="115"/>
        <v>154780.74221578563</v>
      </c>
      <c r="BV43" s="417">
        <f t="shared" si="116"/>
        <v>129650.51363918163</v>
      </c>
      <c r="BW43" s="417">
        <f t="shared" si="117"/>
        <v>131545.7211225997</v>
      </c>
      <c r="BX43" s="417">
        <f t="shared" si="118"/>
        <v>132574.46031528441</v>
      </c>
      <c r="BY43" s="772"/>
      <c r="BZ43" s="772"/>
      <c r="CA43" s="773">
        <f t="shared" si="35"/>
        <v>246834.14936471666</v>
      </c>
      <c r="CB43" s="773">
        <f t="shared" si="36"/>
        <v>156854.96228177019</v>
      </c>
      <c r="CC43" s="1221">
        <f t="shared" si="37"/>
        <v>89979.187082946475</v>
      </c>
      <c r="CD43" s="772"/>
      <c r="CE43" s="417"/>
      <c r="CF43" s="418">
        <f t="shared" si="119"/>
        <v>246834.14936471666</v>
      </c>
      <c r="CG43" s="773">
        <f t="shared" si="38"/>
        <v>140567.01618705038</v>
      </c>
      <c r="CH43" s="445">
        <f t="shared" si="91"/>
        <v>106267.13317766628</v>
      </c>
    </row>
    <row r="44" spans="1:86">
      <c r="A44" s="16">
        <v>137001400</v>
      </c>
      <c r="B44" s="16">
        <v>2244</v>
      </c>
      <c r="C44" s="16" t="s">
        <v>105</v>
      </c>
      <c r="D44" s="16" t="s">
        <v>1117</v>
      </c>
      <c r="E44" s="16">
        <v>1</v>
      </c>
      <c r="F44" s="16" t="s">
        <v>94</v>
      </c>
      <c r="G44" s="16" t="s">
        <v>478</v>
      </c>
      <c r="H44" s="17">
        <v>14</v>
      </c>
      <c r="I44" s="16"/>
      <c r="J44" s="17" t="s">
        <v>552</v>
      </c>
      <c r="K44" s="962">
        <v>98</v>
      </c>
      <c r="L44" s="962">
        <v>119</v>
      </c>
      <c r="M44" s="962">
        <v>120</v>
      </c>
      <c r="N44" s="962">
        <v>125</v>
      </c>
      <c r="O44" s="962">
        <v>107.61</v>
      </c>
      <c r="P44" s="962">
        <v>110.43</v>
      </c>
      <c r="Q44" s="753"/>
      <c r="R44" s="761"/>
      <c r="S44" s="761"/>
      <c r="T44" s="761"/>
      <c r="U44" s="761"/>
      <c r="V44" s="761"/>
      <c r="W44" s="761"/>
      <c r="X44" s="761"/>
      <c r="Y44" s="761"/>
      <c r="Z44" s="761"/>
      <c r="AA44" s="761"/>
      <c r="AB44" s="761"/>
      <c r="AC44" s="761"/>
      <c r="AD44" s="761"/>
      <c r="AE44" s="761"/>
      <c r="AF44" s="761"/>
      <c r="AG44" s="761"/>
      <c r="AH44" s="761"/>
      <c r="AI44" s="761"/>
      <c r="AJ44" s="761"/>
      <c r="AK44" s="761"/>
      <c r="AL44" s="761"/>
      <c r="AM44" s="761"/>
      <c r="AN44" s="761"/>
      <c r="AO44" s="963">
        <v>110</v>
      </c>
      <c r="AP44" s="964">
        <v>97</v>
      </c>
      <c r="AQ44" s="963">
        <v>108</v>
      </c>
      <c r="AR44" s="1054">
        <f t="shared" si="92"/>
        <v>27.222222222222221</v>
      </c>
      <c r="AS44" s="961">
        <f t="shared" si="93"/>
        <v>33.055555555555557</v>
      </c>
      <c r="AT44" s="961">
        <f t="shared" si="94"/>
        <v>33.333333333333336</v>
      </c>
      <c r="AU44" s="961">
        <f t="shared" si="95"/>
        <v>34.722222222222221</v>
      </c>
      <c r="AV44" s="961">
        <f t="shared" si="96"/>
        <v>29.891666666666666</v>
      </c>
      <c r="AW44" s="961">
        <f t="shared" si="97"/>
        <v>30.675000000000001</v>
      </c>
      <c r="AX44" s="961">
        <f t="shared" si="98"/>
        <v>30.555555555555554</v>
      </c>
      <c r="AY44" s="961">
        <f t="shared" si="120"/>
        <v>26.944444444444443</v>
      </c>
      <c r="AZ44" s="1055">
        <f t="shared" si="31"/>
        <v>30</v>
      </c>
      <c r="BA44" s="1057">
        <f t="shared" si="99"/>
        <v>35.830565711964248</v>
      </c>
      <c r="BB44" s="293">
        <f t="shared" si="100"/>
        <v>36.751722368806803</v>
      </c>
      <c r="BC44" s="293">
        <f t="shared" si="101"/>
        <v>35.795317402848184</v>
      </c>
      <c r="BD44" s="293">
        <f t="shared" si="102"/>
        <v>32.672900737066882</v>
      </c>
      <c r="BE44" s="293">
        <f t="shared" si="103"/>
        <v>32.650133247168881</v>
      </c>
      <c r="BF44" s="293">
        <f t="shared" si="104"/>
        <v>31.425580877313227</v>
      </c>
      <c r="BG44" s="293">
        <f t="shared" si="105"/>
        <v>31.031301824212271</v>
      </c>
      <c r="BH44" s="293">
        <f t="shared" si="121"/>
        <v>31.956461181034868</v>
      </c>
      <c r="BI44" s="765">
        <f t="shared" si="33"/>
        <v>33.485611510791365</v>
      </c>
      <c r="BJ44" s="218">
        <f t="shared" si="106"/>
        <v>6.2294212385999463</v>
      </c>
      <c r="BK44" s="218">
        <f t="shared" si="107"/>
        <v>6.3021637853708086</v>
      </c>
      <c r="BL44" s="218">
        <f t="shared" si="108"/>
        <v>6.2610863886428252</v>
      </c>
      <c r="BM44" s="218">
        <f t="shared" si="109"/>
        <v>5.9218510421396235</v>
      </c>
      <c r="BN44" s="218">
        <f t="shared" si="110"/>
        <v>5.7495662397554481</v>
      </c>
      <c r="BO44" s="218">
        <f t="shared" si="111"/>
        <v>4.2678546900095098</v>
      </c>
      <c r="BP44" s="218">
        <f t="shared" si="112"/>
        <v>2.5678681541252071</v>
      </c>
      <c r="BQ44" s="218">
        <f t="shared" si="122"/>
        <v>2.430611576771331</v>
      </c>
      <c r="BR44" s="762">
        <f t="shared" si="34"/>
        <v>2.5114208633093522</v>
      </c>
      <c r="BS44" s="417">
        <f t="shared" si="113"/>
        <v>8255.3623400365632</v>
      </c>
      <c r="BT44" s="417">
        <f t="shared" si="114"/>
        <v>8467.5968337730883</v>
      </c>
      <c r="BU44" s="417">
        <f t="shared" si="115"/>
        <v>9664.7356987690091</v>
      </c>
      <c r="BV44" s="417">
        <f t="shared" si="116"/>
        <v>8821.6831990080591</v>
      </c>
      <c r="BW44" s="417">
        <f t="shared" si="117"/>
        <v>9403.2383751846373</v>
      </c>
      <c r="BX44" s="417">
        <f t="shared" si="118"/>
        <v>9050.5672926662101</v>
      </c>
      <c r="BY44" s="772"/>
      <c r="BZ44" s="772"/>
      <c r="CA44" s="773">
        <f t="shared" si="35"/>
        <v>11480.113254113347</v>
      </c>
      <c r="CB44" s="773">
        <f t="shared" si="36"/>
        <v>10238.850162403573</v>
      </c>
      <c r="CC44" s="1221">
        <f t="shared" si="37"/>
        <v>1241.263091709774</v>
      </c>
      <c r="CD44" s="772"/>
      <c r="CE44" s="417"/>
      <c r="CF44" s="418">
        <f t="shared" si="119"/>
        <v>11480.113254113347</v>
      </c>
      <c r="CG44" s="773">
        <f t="shared" si="38"/>
        <v>10728.789928057555</v>
      </c>
      <c r="CH44" s="445">
        <f t="shared" si="91"/>
        <v>751.32332605579177</v>
      </c>
    </row>
    <row r="45" spans="1:86">
      <c r="A45" s="742">
        <v>155005400</v>
      </c>
      <c r="B45" s="742">
        <v>3782</v>
      </c>
      <c r="C45" s="742" t="s">
        <v>105</v>
      </c>
      <c r="D45" s="16" t="s">
        <v>1117</v>
      </c>
      <c r="E45" s="742">
        <v>2</v>
      </c>
      <c r="F45" s="16" t="s">
        <v>95</v>
      </c>
      <c r="G45" s="16" t="s">
        <v>485</v>
      </c>
      <c r="H45" s="17">
        <v>54</v>
      </c>
      <c r="I45" s="742"/>
      <c r="J45" s="17" t="s">
        <v>552</v>
      </c>
      <c r="K45" s="962">
        <v>151</v>
      </c>
      <c r="L45" s="962">
        <v>163</v>
      </c>
      <c r="M45" s="962">
        <v>169</v>
      </c>
      <c r="N45" s="962">
        <v>195</v>
      </c>
      <c r="O45" s="962">
        <v>177.1</v>
      </c>
      <c r="P45" s="962">
        <v>162.54</v>
      </c>
      <c r="Q45" s="753"/>
      <c r="R45" s="761"/>
      <c r="S45" s="219"/>
      <c r="T45" s="219"/>
      <c r="U45" s="219"/>
      <c r="V45" s="219" t="s">
        <v>320</v>
      </c>
      <c r="W45" s="219" t="s">
        <v>585</v>
      </c>
      <c r="X45" s="219">
        <v>1</v>
      </c>
      <c r="Y45" s="219"/>
      <c r="Z45" s="219" t="s">
        <v>552</v>
      </c>
      <c r="AA45" s="219"/>
      <c r="AB45" s="219"/>
      <c r="AC45" s="761"/>
      <c r="AD45" s="761"/>
      <c r="AE45" s="761"/>
      <c r="AF45" s="761"/>
      <c r="AG45" s="761"/>
      <c r="AH45" s="761"/>
      <c r="AI45" s="761"/>
      <c r="AJ45" s="761"/>
      <c r="AK45" s="761"/>
      <c r="AL45" s="761"/>
      <c r="AM45" s="761"/>
      <c r="AN45" s="761"/>
      <c r="AO45" s="963">
        <v>161</v>
      </c>
      <c r="AP45" s="964">
        <v>139</v>
      </c>
      <c r="AQ45" s="963">
        <v>161</v>
      </c>
      <c r="AR45" s="1054">
        <f t="shared" si="92"/>
        <v>41.944444444444443</v>
      </c>
      <c r="AS45" s="961">
        <f t="shared" si="93"/>
        <v>45.277777777777779</v>
      </c>
      <c r="AT45" s="961">
        <f t="shared" si="94"/>
        <v>46.944444444444443</v>
      </c>
      <c r="AU45" s="961">
        <f t="shared" si="95"/>
        <v>54.166666666666664</v>
      </c>
      <c r="AV45" s="961">
        <f t="shared" si="96"/>
        <v>49.194444444444443</v>
      </c>
      <c r="AW45" s="961">
        <f t="shared" si="97"/>
        <v>45.15</v>
      </c>
      <c r="AX45" s="961">
        <f t="shared" si="98"/>
        <v>44.722222222222221</v>
      </c>
      <c r="AY45" s="961">
        <f t="shared" si="120"/>
        <v>38.611111111111107</v>
      </c>
      <c r="AZ45" s="1055">
        <f t="shared" si="31"/>
        <v>44.722222222222221</v>
      </c>
      <c r="BA45" s="1057">
        <f t="shared" si="99"/>
        <v>55.20832063782246</v>
      </c>
      <c r="BB45" s="293">
        <f t="shared" si="100"/>
        <v>50.340594505172341</v>
      </c>
      <c r="BC45" s="293">
        <f t="shared" si="101"/>
        <v>50.411738675677846</v>
      </c>
      <c r="BD45" s="293">
        <f t="shared" si="102"/>
        <v>50.969725149824335</v>
      </c>
      <c r="BE45" s="293">
        <f t="shared" si="103"/>
        <v>53.734212415887072</v>
      </c>
      <c r="BF45" s="293">
        <f t="shared" si="104"/>
        <v>46.254766963673745</v>
      </c>
      <c r="BG45" s="293">
        <f t="shared" si="105"/>
        <v>45.418541760892509</v>
      </c>
      <c r="BH45" s="293">
        <f t="shared" si="121"/>
        <v>45.793279424369551</v>
      </c>
      <c r="BI45" s="765">
        <f t="shared" si="33"/>
        <v>49.918365307753795</v>
      </c>
      <c r="BJ45" s="218">
        <f t="shared" si="106"/>
        <v>9.5983939492713457</v>
      </c>
      <c r="BK45" s="218">
        <f t="shared" si="107"/>
        <v>8.632375605171779</v>
      </c>
      <c r="BL45" s="218">
        <f t="shared" si="108"/>
        <v>8.8176966640053092</v>
      </c>
      <c r="BM45" s="218">
        <f t="shared" si="109"/>
        <v>9.2380876257378119</v>
      </c>
      <c r="BN45" s="218">
        <f t="shared" si="110"/>
        <v>9.4623936535702047</v>
      </c>
      <c r="BO45" s="218">
        <f t="shared" si="111"/>
        <v>6.2817812307719434</v>
      </c>
      <c r="BP45" s="218">
        <f t="shared" si="112"/>
        <v>3.7584252074014399</v>
      </c>
      <c r="BQ45" s="218">
        <f t="shared" si="122"/>
        <v>3.4830413316620104</v>
      </c>
      <c r="BR45" s="762">
        <f t="shared" si="34"/>
        <v>3.7438773980815343</v>
      </c>
      <c r="BS45" s="417">
        <f t="shared" si="113"/>
        <v>12719.997074954295</v>
      </c>
      <c r="BT45" s="417">
        <f t="shared" si="114"/>
        <v>11598.472973991707</v>
      </c>
      <c r="BU45" s="417">
        <f t="shared" si="115"/>
        <v>13611.169442433018</v>
      </c>
      <c r="BV45" s="417">
        <f t="shared" si="116"/>
        <v>13761.825790452571</v>
      </c>
      <c r="BW45" s="417">
        <f t="shared" si="117"/>
        <v>15475.453175775478</v>
      </c>
      <c r="BX45" s="417">
        <f t="shared" si="118"/>
        <v>13321.37288553804</v>
      </c>
      <c r="BY45" s="772"/>
      <c r="BZ45" s="772"/>
      <c r="CA45" s="773">
        <f t="shared" si="35"/>
        <v>17688.745932358317</v>
      </c>
      <c r="CB45" s="773">
        <f t="shared" si="36"/>
        <v>14672.166727568007</v>
      </c>
      <c r="CC45" s="1221">
        <f t="shared" si="37"/>
        <v>3016.5792047903105</v>
      </c>
      <c r="CD45" s="772"/>
      <c r="CE45" s="417"/>
      <c r="CF45" s="418">
        <f t="shared" si="119"/>
        <v>17688.745932358317</v>
      </c>
      <c r="CG45" s="773">
        <f t="shared" si="38"/>
        <v>15993.844244604317</v>
      </c>
      <c r="CH45" s="445">
        <f t="shared" si="91"/>
        <v>1694.9016877539998</v>
      </c>
    </row>
    <row r="46" spans="1:86">
      <c r="A46" s="16">
        <v>159600400</v>
      </c>
      <c r="B46" s="16">
        <v>5432</v>
      </c>
      <c r="C46" s="16" t="s">
        <v>105</v>
      </c>
      <c r="D46" s="16" t="s">
        <v>1117</v>
      </c>
      <c r="E46" s="16">
        <v>1</v>
      </c>
      <c r="F46" s="16" t="s">
        <v>258</v>
      </c>
      <c r="G46" s="16" t="s">
        <v>493</v>
      </c>
      <c r="H46" s="17">
        <v>4</v>
      </c>
      <c r="I46" s="16"/>
      <c r="J46" s="17" t="s">
        <v>552</v>
      </c>
      <c r="K46" s="962">
        <v>192.67</v>
      </c>
      <c r="L46" s="962">
        <v>252.73</v>
      </c>
      <c r="M46" s="962">
        <v>192.41</v>
      </c>
      <c r="N46" s="962">
        <v>196.46</v>
      </c>
      <c r="O46" s="962">
        <v>171.1</v>
      </c>
      <c r="P46" s="962">
        <v>169.44</v>
      </c>
      <c r="Q46" s="753"/>
      <c r="R46" s="761"/>
      <c r="S46" s="753"/>
      <c r="T46" s="753"/>
      <c r="U46" s="753"/>
      <c r="V46" s="753"/>
      <c r="W46" s="753"/>
      <c r="X46" s="753"/>
      <c r="Y46" s="753"/>
      <c r="Z46" s="753"/>
      <c r="AA46" s="753"/>
      <c r="AB46" s="753"/>
      <c r="AC46" s="753"/>
      <c r="AD46" s="761"/>
      <c r="AE46" s="761"/>
      <c r="AF46" s="761"/>
      <c r="AG46" s="761"/>
      <c r="AH46" s="761"/>
      <c r="AI46" s="761"/>
      <c r="AJ46" s="761"/>
      <c r="AK46" s="761"/>
      <c r="AL46" s="761"/>
      <c r="AM46" s="761"/>
      <c r="AN46" s="761"/>
      <c r="AO46" s="963">
        <v>203</v>
      </c>
      <c r="AP46" s="964">
        <v>140</v>
      </c>
      <c r="AQ46" s="963">
        <v>157</v>
      </c>
      <c r="AR46" s="1054">
        <f t="shared" si="92"/>
        <v>53.519444444444439</v>
      </c>
      <c r="AS46" s="961">
        <f t="shared" si="93"/>
        <v>70.202777777777769</v>
      </c>
      <c r="AT46" s="961">
        <f t="shared" si="94"/>
        <v>53.447222222222223</v>
      </c>
      <c r="AU46" s="961">
        <f t="shared" si="95"/>
        <v>54.572222222222223</v>
      </c>
      <c r="AV46" s="961">
        <f t="shared" si="96"/>
        <v>47.527777777777779</v>
      </c>
      <c r="AW46" s="961">
        <f t="shared" si="97"/>
        <v>47.066666666666663</v>
      </c>
      <c r="AX46" s="961">
        <f t="shared" si="98"/>
        <v>56.388888888888886</v>
      </c>
      <c r="AY46" s="961">
        <f t="shared" si="120"/>
        <v>38.888888888888886</v>
      </c>
      <c r="AZ46" s="1055">
        <f t="shared" si="31"/>
        <v>43.611111111111107</v>
      </c>
      <c r="BA46" s="1057">
        <f t="shared" si="99"/>
        <v>70.443623425756641</v>
      </c>
      <c r="BB46" s="293">
        <f t="shared" si="100"/>
        <v>78.052628523265057</v>
      </c>
      <c r="BC46" s="293">
        <f t="shared" si="101"/>
        <v>57.394808512350146</v>
      </c>
      <c r="BD46" s="293">
        <f t="shared" si="102"/>
        <v>51.351344630433282</v>
      </c>
      <c r="BE46" s="293">
        <f t="shared" si="103"/>
        <v>51.913742204168713</v>
      </c>
      <c r="BF46" s="293">
        <f t="shared" si="104"/>
        <v>48.218332190998396</v>
      </c>
      <c r="BG46" s="293">
        <f t="shared" si="105"/>
        <v>57.266857002864455</v>
      </c>
      <c r="BH46" s="293">
        <f t="shared" si="121"/>
        <v>46.122727477782284</v>
      </c>
      <c r="BI46" s="765">
        <f t="shared" si="33"/>
        <v>48.678157474020779</v>
      </c>
      <c r="BJ46" s="218">
        <f t="shared" si="106"/>
        <v>12.247169286133179</v>
      </c>
      <c r="BK46" s="218">
        <f t="shared" si="107"/>
        <v>13.384418936779532</v>
      </c>
      <c r="BL46" s="218">
        <f t="shared" si="108"/>
        <v>10.039130266989714</v>
      </c>
      <c r="BM46" s="218">
        <f t="shared" si="109"/>
        <v>9.3072548459100037</v>
      </c>
      <c r="BN46" s="218">
        <f t="shared" si="110"/>
        <v>9.1418156641776509</v>
      </c>
      <c r="BO46" s="218">
        <f t="shared" si="111"/>
        <v>6.5484496846437681</v>
      </c>
      <c r="BP46" s="218">
        <f t="shared" si="112"/>
        <v>4.738883957158337</v>
      </c>
      <c r="BQ46" s="218">
        <f t="shared" si="122"/>
        <v>3.5080991829689312</v>
      </c>
      <c r="BR46" s="762">
        <f t="shared" si="34"/>
        <v>3.6508618105515582</v>
      </c>
      <c r="BS46" s="417">
        <f t="shared" si="113"/>
        <v>16230.210837294331</v>
      </c>
      <c r="BT46" s="417">
        <f t="shared" si="114"/>
        <v>17983.325611760269</v>
      </c>
      <c r="BU46" s="417">
        <f t="shared" si="115"/>
        <v>15496.59829833454</v>
      </c>
      <c r="BV46" s="417">
        <f t="shared" si="116"/>
        <v>13864.863050216985</v>
      </c>
      <c r="BW46" s="417">
        <f t="shared" si="117"/>
        <v>14951.15775480059</v>
      </c>
      <c r="BX46" s="417">
        <f t="shared" si="118"/>
        <v>13886.879671007538</v>
      </c>
      <c r="BY46" s="772"/>
      <c r="BZ46" s="772"/>
      <c r="CA46" s="773">
        <f t="shared" si="35"/>
        <v>22570.13694561243</v>
      </c>
      <c r="CB46" s="773">
        <f t="shared" si="36"/>
        <v>14777.721883881446</v>
      </c>
      <c r="CC46" s="1221">
        <f t="shared" si="37"/>
        <v>7792.4150617309842</v>
      </c>
      <c r="CD46" s="772"/>
      <c r="CE46" s="417"/>
      <c r="CF46" s="418">
        <f t="shared" si="119"/>
        <v>22570.13694561243</v>
      </c>
      <c r="CG46" s="773">
        <f t="shared" si="38"/>
        <v>15596.481654676259</v>
      </c>
      <c r="CH46" s="445">
        <f t="shared" si="91"/>
        <v>6973.6552909361708</v>
      </c>
    </row>
    <row r="47" spans="1:86">
      <c r="A47" s="16">
        <v>166903000</v>
      </c>
      <c r="B47" s="16">
        <v>8013</v>
      </c>
      <c r="C47" s="16" t="s">
        <v>1107</v>
      </c>
      <c r="D47" s="16" t="s">
        <v>1117</v>
      </c>
      <c r="E47" s="16">
        <v>1</v>
      </c>
      <c r="F47" s="16" t="s">
        <v>1111</v>
      </c>
      <c r="G47" s="16" t="s">
        <v>352</v>
      </c>
      <c r="H47" s="17">
        <v>30</v>
      </c>
      <c r="I47" s="16"/>
      <c r="J47" s="17" t="s">
        <v>552</v>
      </c>
      <c r="K47" s="961">
        <v>347</v>
      </c>
      <c r="L47" s="961">
        <v>417</v>
      </c>
      <c r="M47" s="961">
        <v>199</v>
      </c>
      <c r="N47" s="961">
        <v>222</v>
      </c>
      <c r="O47" s="962">
        <v>45.69</v>
      </c>
      <c r="P47" s="962">
        <v>45.93</v>
      </c>
      <c r="Q47" s="753"/>
      <c r="R47" s="761"/>
      <c r="S47" s="761"/>
      <c r="T47" s="761"/>
      <c r="U47" s="761"/>
      <c r="V47" s="761"/>
      <c r="W47" s="761"/>
      <c r="X47" s="761"/>
      <c r="Y47" s="761"/>
      <c r="Z47" s="761"/>
      <c r="AA47" s="761"/>
      <c r="AB47" s="761"/>
      <c r="AC47" s="761"/>
      <c r="AD47" s="761"/>
      <c r="AE47" s="761"/>
      <c r="AF47" s="761"/>
      <c r="AG47" s="761"/>
      <c r="AH47" s="761"/>
      <c r="AI47" s="761"/>
      <c r="AJ47" s="761"/>
      <c r="AK47" s="761"/>
      <c r="AL47" s="761"/>
      <c r="AM47" s="761"/>
      <c r="AN47" s="761"/>
      <c r="AO47" s="963">
        <v>28</v>
      </c>
      <c r="AP47" s="964">
        <v>22</v>
      </c>
      <c r="AQ47" s="963">
        <v>21</v>
      </c>
      <c r="AR47" s="1054">
        <f t="shared" si="92"/>
        <v>96.388888888888886</v>
      </c>
      <c r="AS47" s="961">
        <f t="shared" si="93"/>
        <v>115.83333333333333</v>
      </c>
      <c r="AT47" s="961">
        <f t="shared" si="94"/>
        <v>55.277777777777779</v>
      </c>
      <c r="AU47" s="961">
        <f t="shared" si="95"/>
        <v>61.666666666666664</v>
      </c>
      <c r="AV47" s="961">
        <f t="shared" si="96"/>
        <v>12.691666666666666</v>
      </c>
      <c r="AW47" s="961">
        <f t="shared" si="97"/>
        <v>12.758333333333333</v>
      </c>
      <c r="AX47" s="961">
        <f t="shared" si="98"/>
        <v>7.7777777777777777</v>
      </c>
      <c r="AY47" s="961">
        <f t="shared" si="120"/>
        <v>6.1111111111111107</v>
      </c>
      <c r="AZ47" s="1055">
        <f t="shared" si="31"/>
        <v>5.833333333333333</v>
      </c>
      <c r="BA47" s="1057">
        <f t="shared" si="99"/>
        <v>126.86945206175095</v>
      </c>
      <c r="BB47" s="293">
        <f t="shared" si="100"/>
        <v>128.78544729237342</v>
      </c>
      <c r="BC47" s="293">
        <f t="shared" si="101"/>
        <v>59.360568026389885</v>
      </c>
      <c r="BD47" s="293">
        <f t="shared" si="102"/>
        <v>58.027071709030785</v>
      </c>
      <c r="BE47" s="293">
        <f t="shared" si="103"/>
        <v>13.862880662235352</v>
      </c>
      <c r="BF47" s="293">
        <f t="shared" si="104"/>
        <v>13.070514621887137</v>
      </c>
      <c r="BG47" s="293">
        <f t="shared" si="105"/>
        <v>7.8988768279813062</v>
      </c>
      <c r="BH47" s="293">
        <f t="shared" si="121"/>
        <v>7.2478571750800729</v>
      </c>
      <c r="BI47" s="765">
        <f t="shared" si="33"/>
        <v>6.5110911270983207</v>
      </c>
      <c r="BJ47" s="218">
        <f t="shared" si="106"/>
        <v>22.057236426471238</v>
      </c>
      <c r="BK47" s="218">
        <f t="shared" si="107"/>
        <v>22.084052928568298</v>
      </c>
      <c r="BL47" s="218">
        <f t="shared" si="108"/>
        <v>10.382968261166013</v>
      </c>
      <c r="BM47" s="218">
        <f t="shared" si="109"/>
        <v>10.517207450839971</v>
      </c>
      <c r="BN47" s="218">
        <f t="shared" si="110"/>
        <v>2.4412013892242954</v>
      </c>
      <c r="BO47" s="218">
        <f t="shared" si="111"/>
        <v>1.7750843603381037</v>
      </c>
      <c r="BP47" s="218">
        <f t="shared" si="112"/>
        <v>0.6536391665045983</v>
      </c>
      <c r="BQ47" s="218">
        <f t="shared" si="122"/>
        <v>0.55127272875226063</v>
      </c>
      <c r="BR47" s="762">
        <f t="shared" si="34"/>
        <v>0.48833183453237405</v>
      </c>
      <c r="BS47" s="417">
        <f t="shared" si="113"/>
        <v>29230.721755027418</v>
      </c>
      <c r="BT47" s="417">
        <f t="shared" si="114"/>
        <v>29672.167056162838</v>
      </c>
      <c r="BU47" s="417">
        <f t="shared" si="115"/>
        <v>16027.353367125268</v>
      </c>
      <c r="BV47" s="417">
        <f t="shared" si="116"/>
        <v>15667.309361438312</v>
      </c>
      <c r="BW47" s="417">
        <f t="shared" si="117"/>
        <v>3992.5096307237814</v>
      </c>
      <c r="BX47" s="417">
        <f t="shared" si="118"/>
        <v>3764.3082111034955</v>
      </c>
      <c r="BY47" s="772"/>
      <c r="BZ47" s="772"/>
      <c r="CA47" s="773">
        <f t="shared" si="35"/>
        <v>40648.972440585007</v>
      </c>
      <c r="CB47" s="773">
        <f t="shared" si="36"/>
        <v>2322.2134388956556</v>
      </c>
      <c r="CC47" s="1221">
        <f t="shared" si="37"/>
        <v>38326.759001689352</v>
      </c>
      <c r="CD47" s="772"/>
      <c r="CE47" s="417"/>
      <c r="CF47" s="418">
        <f t="shared" si="119"/>
        <v>40648.972440585007</v>
      </c>
      <c r="CG47" s="773">
        <f t="shared" si="38"/>
        <v>2086.153597122302</v>
      </c>
      <c r="CH47" s="445">
        <f t="shared" si="91"/>
        <v>38562.818843462708</v>
      </c>
    </row>
    <row r="48" spans="1:86">
      <c r="A48" s="16">
        <v>166903001</v>
      </c>
      <c r="B48" s="16">
        <v>2578</v>
      </c>
      <c r="C48" s="16" t="s">
        <v>1107</v>
      </c>
      <c r="D48" s="16" t="s">
        <v>1117</v>
      </c>
      <c r="E48" s="16">
        <v>1</v>
      </c>
      <c r="F48" s="16" t="s">
        <v>2035</v>
      </c>
      <c r="G48" s="16" t="s">
        <v>352</v>
      </c>
      <c r="H48" s="17">
        <v>30</v>
      </c>
      <c r="I48" s="16"/>
      <c r="J48" s="17" t="s">
        <v>552</v>
      </c>
      <c r="K48" s="965">
        <v>272</v>
      </c>
      <c r="L48" s="965">
        <v>323</v>
      </c>
      <c r="M48" s="965">
        <v>56</v>
      </c>
      <c r="N48" s="965">
        <v>151</v>
      </c>
      <c r="O48" s="962">
        <v>103.49</v>
      </c>
      <c r="P48" s="962">
        <v>95.81</v>
      </c>
      <c r="Q48" s="753"/>
      <c r="R48" s="761"/>
      <c r="S48" s="761"/>
      <c r="T48" s="761"/>
      <c r="U48" s="761"/>
      <c r="V48" s="761"/>
      <c r="W48" s="761"/>
      <c r="X48" s="761"/>
      <c r="Y48" s="761"/>
      <c r="Z48" s="761"/>
      <c r="AA48" s="761"/>
      <c r="AB48" s="761"/>
      <c r="AC48" s="761"/>
      <c r="AD48" s="761"/>
      <c r="AE48" s="761"/>
      <c r="AF48" s="761"/>
      <c r="AG48" s="761"/>
      <c r="AH48" s="761"/>
      <c r="AI48" s="761"/>
      <c r="AJ48" s="761"/>
      <c r="AK48" s="761"/>
      <c r="AL48" s="761"/>
      <c r="AM48" s="761"/>
      <c r="AN48" s="761"/>
      <c r="AO48" s="963">
        <v>52</v>
      </c>
      <c r="AP48" s="964">
        <v>34</v>
      </c>
      <c r="AQ48" s="963">
        <v>23</v>
      </c>
      <c r="AR48" s="1054">
        <f t="shared" si="92"/>
        <v>75.555555555555557</v>
      </c>
      <c r="AS48" s="961">
        <f t="shared" si="93"/>
        <v>89.722222222222214</v>
      </c>
      <c r="AT48" s="961">
        <f t="shared" si="94"/>
        <v>15.555555555555555</v>
      </c>
      <c r="AU48" s="961">
        <f t="shared" si="95"/>
        <v>41.944444444444443</v>
      </c>
      <c r="AV48" s="961">
        <f t="shared" si="96"/>
        <v>28.74722222222222</v>
      </c>
      <c r="AW48" s="961">
        <f t="shared" si="97"/>
        <v>26.613888888888887</v>
      </c>
      <c r="AX48" s="961">
        <f t="shared" si="98"/>
        <v>14.444444444444445</v>
      </c>
      <c r="AY48" s="961">
        <f t="shared" si="120"/>
        <v>9.4444444444444446</v>
      </c>
      <c r="AZ48" s="1055">
        <f t="shared" si="31"/>
        <v>6.3888888888888884</v>
      </c>
      <c r="BA48" s="1057">
        <f t="shared" si="99"/>
        <v>99.448100751574245</v>
      </c>
      <c r="BB48" s="293">
        <f t="shared" si="100"/>
        <v>99.754675001047019</v>
      </c>
      <c r="BC48" s="293">
        <f t="shared" si="101"/>
        <v>16.704481454662481</v>
      </c>
      <c r="BD48" s="293">
        <f t="shared" si="102"/>
        <v>39.468864090376798</v>
      </c>
      <c r="BE48" s="293">
        <f t="shared" si="103"/>
        <v>31.400077035122269</v>
      </c>
      <c r="BF48" s="293">
        <f t="shared" si="104"/>
        <v>27.265099192749979</v>
      </c>
      <c r="BG48" s="293">
        <f t="shared" si="105"/>
        <v>14.66934268053671</v>
      </c>
      <c r="BH48" s="293">
        <f t="shared" si="121"/>
        <v>11.201233816032842</v>
      </c>
      <c r="BI48" s="765">
        <f t="shared" si="33"/>
        <v>7.1311950439648273</v>
      </c>
      <c r="BJ48" s="218">
        <f t="shared" si="106"/>
        <v>17.289822213256993</v>
      </c>
      <c r="BK48" s="218">
        <f t="shared" si="107"/>
        <v>17.105873131720763</v>
      </c>
      <c r="BL48" s="218">
        <f t="shared" si="108"/>
        <v>2.9218403146999838</v>
      </c>
      <c r="BM48" s="218">
        <f t="shared" si="109"/>
        <v>7.1535960589046654</v>
      </c>
      <c r="BN48" s="218">
        <f t="shared" si="110"/>
        <v>5.529436020372561</v>
      </c>
      <c r="BO48" s="218">
        <f t="shared" si="111"/>
        <v>3.7028267486173245</v>
      </c>
      <c r="BP48" s="218">
        <f t="shared" si="112"/>
        <v>1.2139013092228252</v>
      </c>
      <c r="BQ48" s="218">
        <f t="shared" si="122"/>
        <v>0.85196694443531196</v>
      </c>
      <c r="BR48" s="762">
        <f t="shared" si="34"/>
        <v>0.53483962829736209</v>
      </c>
      <c r="BS48" s="417">
        <f t="shared" si="113"/>
        <v>22912.842413162707</v>
      </c>
      <c r="BT48" s="417">
        <f t="shared" si="114"/>
        <v>22983.477120241234</v>
      </c>
      <c r="BU48" s="417">
        <f t="shared" si="115"/>
        <v>4510.2099927588697</v>
      </c>
      <c r="BV48" s="417">
        <f t="shared" si="116"/>
        <v>10656.593304401735</v>
      </c>
      <c r="BW48" s="417">
        <f t="shared" si="117"/>
        <v>9043.2221861152138</v>
      </c>
      <c r="BX48" s="417">
        <f t="shared" si="118"/>
        <v>7852.3485675119937</v>
      </c>
      <c r="BY48" s="772"/>
      <c r="BZ48" s="772"/>
      <c r="CA48" s="773">
        <f t="shared" si="35"/>
        <v>31863.171480804391</v>
      </c>
      <c r="CB48" s="773">
        <f t="shared" si="36"/>
        <v>3588.8753146569229</v>
      </c>
      <c r="CC48" s="1221">
        <f t="shared" si="37"/>
        <v>28274.296166147469</v>
      </c>
      <c r="CD48" s="772"/>
      <c r="CE48" s="417"/>
      <c r="CF48" s="418">
        <f t="shared" si="119"/>
        <v>31863.171480804391</v>
      </c>
      <c r="CG48" s="773">
        <f t="shared" si="38"/>
        <v>2284.8348920863309</v>
      </c>
      <c r="CH48" s="445">
        <f t="shared" si="91"/>
        <v>29578.336588718059</v>
      </c>
    </row>
    <row r="49" spans="1:86">
      <c r="A49" s="16">
        <v>172400000</v>
      </c>
      <c r="B49" s="16">
        <v>3832</v>
      </c>
      <c r="C49" s="16" t="s">
        <v>1107</v>
      </c>
      <c r="D49" s="16" t="s">
        <v>1117</v>
      </c>
      <c r="E49" s="16">
        <v>1</v>
      </c>
      <c r="F49" s="16" t="s">
        <v>89</v>
      </c>
      <c r="G49" s="16" t="s">
        <v>501</v>
      </c>
      <c r="H49" s="17">
        <v>10</v>
      </c>
      <c r="I49" s="16"/>
      <c r="J49" s="17" t="s">
        <v>552</v>
      </c>
      <c r="K49" s="961">
        <v>1292.9000000000001</v>
      </c>
      <c r="L49" s="961">
        <v>1351.1</v>
      </c>
      <c r="M49" s="961">
        <v>1342.9</v>
      </c>
      <c r="N49" s="961">
        <v>1518.1</v>
      </c>
      <c r="O49" s="962">
        <v>1219.5</v>
      </c>
      <c r="P49" s="962">
        <v>1282.0999999999999</v>
      </c>
      <c r="Q49" s="753"/>
      <c r="R49" s="761"/>
      <c r="S49" s="761"/>
      <c r="T49" s="761"/>
      <c r="U49" s="761"/>
      <c r="V49" s="761"/>
      <c r="W49" s="761"/>
      <c r="X49" s="761"/>
      <c r="Y49" s="761"/>
      <c r="Z49" s="761"/>
      <c r="AA49" s="761"/>
      <c r="AB49" s="761"/>
      <c r="AC49" s="761"/>
      <c r="AD49" s="761"/>
      <c r="AE49" s="761"/>
      <c r="AF49" s="761"/>
      <c r="AG49" s="761"/>
      <c r="AH49" s="761"/>
      <c r="AI49" s="761"/>
      <c r="AJ49" s="761"/>
      <c r="AK49" s="761"/>
      <c r="AL49" s="761"/>
      <c r="AM49" s="761"/>
      <c r="AN49" s="761"/>
      <c r="AO49" s="963">
        <v>1305</v>
      </c>
      <c r="AP49" s="964">
        <v>1091</v>
      </c>
      <c r="AQ49" s="963">
        <v>1165</v>
      </c>
      <c r="AR49" s="1054">
        <f t="shared" si="92"/>
        <v>359.13888888888891</v>
      </c>
      <c r="AS49" s="961">
        <f t="shared" si="93"/>
        <v>375.30555555555554</v>
      </c>
      <c r="AT49" s="961">
        <f t="shared" si="94"/>
        <v>373.02777777777777</v>
      </c>
      <c r="AU49" s="961">
        <f t="shared" si="95"/>
        <v>421.6944444444444</v>
      </c>
      <c r="AV49" s="961">
        <f t="shared" si="96"/>
        <v>338.75</v>
      </c>
      <c r="AW49" s="961">
        <f t="shared" si="97"/>
        <v>356.13888888888886</v>
      </c>
      <c r="AX49" s="961">
        <f t="shared" si="98"/>
        <v>362.5</v>
      </c>
      <c r="AY49" s="961">
        <f t="shared" si="120"/>
        <v>303.05555555555554</v>
      </c>
      <c r="AZ49" s="1055">
        <f t="shared" si="31"/>
        <v>323.61111111111109</v>
      </c>
      <c r="BA49" s="1057">
        <f t="shared" si="99"/>
        <v>472.70753478569981</v>
      </c>
      <c r="BB49" s="293">
        <f t="shared" si="100"/>
        <v>417.27102598735183</v>
      </c>
      <c r="BC49" s="293">
        <f t="shared" si="101"/>
        <v>400.57943116904011</v>
      </c>
      <c r="BD49" s="293">
        <f t="shared" si="102"/>
        <v>396.80584487152987</v>
      </c>
      <c r="BE49" s="293">
        <f t="shared" si="103"/>
        <v>370.01057053175776</v>
      </c>
      <c r="BF49" s="293">
        <f t="shared" si="104"/>
        <v>364.85318521057036</v>
      </c>
      <c r="BG49" s="293">
        <f t="shared" si="105"/>
        <v>368.14408073270016</v>
      </c>
      <c r="BH49" s="293">
        <f t="shared" si="121"/>
        <v>359.4278262732891</v>
      </c>
      <c r="BI49" s="765">
        <f t="shared" si="33"/>
        <v>361.21053157474017</v>
      </c>
      <c r="BJ49" s="218">
        <f t="shared" si="106"/>
        <v>82.183864483529305</v>
      </c>
      <c r="BK49" s="218">
        <f t="shared" si="107"/>
        <v>71.553390675752084</v>
      </c>
      <c r="BL49" s="218">
        <f t="shared" si="108"/>
        <v>70.066774260903728</v>
      </c>
      <c r="BM49" s="218">
        <f t="shared" si="109"/>
        <v>71.919696536577291</v>
      </c>
      <c r="BN49" s="218">
        <f t="shared" si="110"/>
        <v>65.15747634403651</v>
      </c>
      <c r="BO49" s="218">
        <f t="shared" si="111"/>
        <v>49.550090537545884</v>
      </c>
      <c r="BP49" s="218">
        <f t="shared" si="112"/>
        <v>30.464254010303598</v>
      </c>
      <c r="BQ49" s="218">
        <f t="shared" si="122"/>
        <v>27.338115775850742</v>
      </c>
      <c r="BR49" s="762">
        <f t="shared" si="34"/>
        <v>27.090789868105514</v>
      </c>
      <c r="BS49" s="417">
        <f t="shared" si="113"/>
        <v>108911.81601462523</v>
      </c>
      <c r="BT49" s="417">
        <f t="shared" si="114"/>
        <v>96139.244387485858</v>
      </c>
      <c r="BU49" s="417">
        <f t="shared" si="115"/>
        <v>108156.44641564084</v>
      </c>
      <c r="BV49" s="417">
        <f t="shared" si="116"/>
        <v>107137.57811531307</v>
      </c>
      <c r="BW49" s="417">
        <f t="shared" si="117"/>
        <v>106563.04431314624</v>
      </c>
      <c r="BX49" s="417">
        <f t="shared" si="118"/>
        <v>105077.71734064426</v>
      </c>
      <c r="BY49" s="772"/>
      <c r="BZ49" s="772"/>
      <c r="CA49" s="773">
        <f t="shared" si="35"/>
        <v>151455.49414533822</v>
      </c>
      <c r="CB49" s="773">
        <f t="shared" si="36"/>
        <v>115160.67553796184</v>
      </c>
      <c r="CC49" s="1221">
        <f t="shared" si="37"/>
        <v>36294.818607376379</v>
      </c>
      <c r="CD49" s="772"/>
      <c r="CE49" s="417"/>
      <c r="CF49" s="418">
        <f t="shared" si="119"/>
        <v>151455.49414533822</v>
      </c>
      <c r="CG49" s="773">
        <f t="shared" si="38"/>
        <v>115731.85431654677</v>
      </c>
      <c r="CH49" s="445">
        <f t="shared" si="91"/>
        <v>35723.639828791449</v>
      </c>
    </row>
    <row r="50" spans="1:86">
      <c r="A50" s="16">
        <v>172400700</v>
      </c>
      <c r="B50" s="16">
        <v>7712</v>
      </c>
      <c r="C50" s="16" t="s">
        <v>1107</v>
      </c>
      <c r="D50" s="16" t="s">
        <v>1117</v>
      </c>
      <c r="E50" s="16">
        <v>1</v>
      </c>
      <c r="F50" s="16" t="s">
        <v>565</v>
      </c>
      <c r="G50" s="16" t="s">
        <v>501</v>
      </c>
      <c r="H50" s="17">
        <v>7</v>
      </c>
      <c r="I50" s="16"/>
      <c r="J50" s="17" t="s">
        <v>552</v>
      </c>
      <c r="K50" s="965">
        <v>115</v>
      </c>
      <c r="L50" s="965">
        <v>226</v>
      </c>
      <c r="M50" s="961">
        <v>125.6</v>
      </c>
      <c r="N50" s="961">
        <v>153.02000000000001</v>
      </c>
      <c r="O50" s="962">
        <v>161.44999999999999</v>
      </c>
      <c r="P50" s="962">
        <v>158.38</v>
      </c>
      <c r="Q50" s="753"/>
      <c r="R50" s="761"/>
      <c r="S50" s="761"/>
      <c r="T50" s="761"/>
      <c r="U50" s="761"/>
      <c r="V50" s="761"/>
      <c r="W50" s="761"/>
      <c r="X50" s="761"/>
      <c r="Y50" s="761"/>
      <c r="Z50" s="761"/>
      <c r="AA50" s="761"/>
      <c r="AB50" s="761"/>
      <c r="AC50" s="761"/>
      <c r="AD50" s="761"/>
      <c r="AE50" s="761"/>
      <c r="AF50" s="761"/>
      <c r="AG50" s="761"/>
      <c r="AH50" s="761"/>
      <c r="AI50" s="761"/>
      <c r="AJ50" s="761"/>
      <c r="AK50" s="761"/>
      <c r="AL50" s="761"/>
      <c r="AM50" s="761"/>
      <c r="AN50" s="761"/>
      <c r="AO50" s="963">
        <v>166</v>
      </c>
      <c r="AP50" s="964">
        <v>133</v>
      </c>
      <c r="AQ50" s="963">
        <v>143</v>
      </c>
      <c r="AR50" s="1054">
        <f t="shared" si="92"/>
        <v>31.944444444444443</v>
      </c>
      <c r="AS50" s="961">
        <f t="shared" si="93"/>
        <v>62.777777777777779</v>
      </c>
      <c r="AT50" s="961">
        <f t="shared" si="94"/>
        <v>34.888888888888886</v>
      </c>
      <c r="AU50" s="961">
        <f t="shared" si="95"/>
        <v>42.50555555555556</v>
      </c>
      <c r="AV50" s="961">
        <f t="shared" si="96"/>
        <v>44.847222222222221</v>
      </c>
      <c r="AW50" s="961">
        <f t="shared" si="97"/>
        <v>43.99444444444444</v>
      </c>
      <c r="AX50" s="961">
        <f t="shared" si="98"/>
        <v>46.111111111111107</v>
      </c>
      <c r="AY50" s="961">
        <f t="shared" si="120"/>
        <v>36.944444444444443</v>
      </c>
      <c r="AZ50" s="1055">
        <f t="shared" si="31"/>
        <v>39.722222222222221</v>
      </c>
      <c r="BA50" s="1057">
        <f t="shared" si="99"/>
        <v>42.046072008937628</v>
      </c>
      <c r="BB50" s="293">
        <f t="shared" si="100"/>
        <v>69.797388700422999</v>
      </c>
      <c r="BC50" s="293">
        <f t="shared" si="101"/>
        <v>37.465765548314423</v>
      </c>
      <c r="BD50" s="293">
        <f t="shared" si="102"/>
        <v>39.996858166287801</v>
      </c>
      <c r="BE50" s="293">
        <f t="shared" si="103"/>
        <v>48.985819280321678</v>
      </c>
      <c r="BF50" s="293">
        <f t="shared" si="104"/>
        <v>45.070936333866413</v>
      </c>
      <c r="BG50" s="293">
        <f t="shared" si="105"/>
        <v>46.82905548017488</v>
      </c>
      <c r="BH50" s="293">
        <f t="shared" si="121"/>
        <v>43.816591103893167</v>
      </c>
      <c r="BI50" s="765">
        <f t="shared" si="33"/>
        <v>44.337430055955231</v>
      </c>
      <c r="BJ50" s="218">
        <f t="shared" si="106"/>
        <v>7.3100351269285069</v>
      </c>
      <c r="BK50" s="218">
        <f t="shared" si="107"/>
        <v>11.968815256250442</v>
      </c>
      <c r="BL50" s="218">
        <f t="shared" si="108"/>
        <v>6.5532704201128213</v>
      </c>
      <c r="BM50" s="218">
        <f t="shared" si="109"/>
        <v>7.2492931717456424</v>
      </c>
      <c r="BN50" s="218">
        <f t="shared" si="110"/>
        <v>8.6262193979046273</v>
      </c>
      <c r="BO50" s="218">
        <f t="shared" si="111"/>
        <v>6.12100720640864</v>
      </c>
      <c r="BP50" s="218">
        <f t="shared" si="112"/>
        <v>3.8751464871344039</v>
      </c>
      <c r="BQ50" s="218">
        <f t="shared" si="122"/>
        <v>3.3326942238204844</v>
      </c>
      <c r="BR50" s="762">
        <f t="shared" si="34"/>
        <v>3.325307254196642</v>
      </c>
      <c r="BS50" s="417">
        <f t="shared" si="113"/>
        <v>9687.4149908592299</v>
      </c>
      <c r="BT50" s="417">
        <f t="shared" si="114"/>
        <v>16081.31835657746</v>
      </c>
      <c r="BU50" s="417">
        <f t="shared" si="115"/>
        <v>10115.756698044894</v>
      </c>
      <c r="BV50" s="417">
        <f t="shared" si="116"/>
        <v>10799.151704897706</v>
      </c>
      <c r="BW50" s="417">
        <f t="shared" si="117"/>
        <v>14107.915952732643</v>
      </c>
      <c r="BX50" s="417">
        <f t="shared" si="118"/>
        <v>12980.429664153527</v>
      </c>
      <c r="BY50" s="772"/>
      <c r="BZ50" s="772"/>
      <c r="CA50" s="773">
        <f t="shared" si="35"/>
        <v>13471.561471663617</v>
      </c>
      <c r="CB50" s="773">
        <f t="shared" si="36"/>
        <v>14038.835789687371</v>
      </c>
      <c r="CC50" s="1221">
        <f t="shared" si="37"/>
        <v>-567.27431802375395</v>
      </c>
      <c r="CD50" s="772"/>
      <c r="CE50" s="417"/>
      <c r="CF50" s="418">
        <f t="shared" si="119"/>
        <v>13471.561471663617</v>
      </c>
      <c r="CG50" s="773">
        <f t="shared" si="38"/>
        <v>14205.712589928058</v>
      </c>
      <c r="CH50" s="445">
        <f t="shared" si="91"/>
        <v>-734.15111826444081</v>
      </c>
    </row>
    <row r="51" spans="1:86">
      <c r="A51" s="16">
        <v>172600101</v>
      </c>
      <c r="B51" s="16">
        <v>6275</v>
      </c>
      <c r="C51" s="16" t="s">
        <v>105</v>
      </c>
      <c r="D51" s="16" t="s">
        <v>1117</v>
      </c>
      <c r="E51" s="16">
        <v>2</v>
      </c>
      <c r="F51" s="16" t="s">
        <v>566</v>
      </c>
      <c r="G51" s="16" t="s">
        <v>506</v>
      </c>
      <c r="H51" s="17">
        <v>1</v>
      </c>
      <c r="I51" s="16" t="s">
        <v>554</v>
      </c>
      <c r="J51" s="17" t="s">
        <v>552</v>
      </c>
      <c r="K51" s="962">
        <v>192</v>
      </c>
      <c r="L51" s="962">
        <v>207</v>
      </c>
      <c r="M51" s="962">
        <v>170</v>
      </c>
      <c r="N51" s="962">
        <v>167</v>
      </c>
      <c r="O51" s="962">
        <v>160.76</v>
      </c>
      <c r="P51" s="962">
        <v>185.18</v>
      </c>
      <c r="Q51" s="753"/>
      <c r="R51" s="761"/>
      <c r="S51" s="761"/>
      <c r="T51" s="761"/>
      <c r="U51" s="761"/>
      <c r="V51" s="761"/>
      <c r="W51" s="761"/>
      <c r="X51" s="761"/>
      <c r="Y51" s="761"/>
      <c r="Z51" s="761"/>
      <c r="AA51" s="761"/>
      <c r="AB51" s="761"/>
      <c r="AC51" s="761"/>
      <c r="AD51" s="761"/>
      <c r="AE51" s="761"/>
      <c r="AF51" s="761"/>
      <c r="AG51" s="761"/>
      <c r="AH51" s="761"/>
      <c r="AI51" s="761"/>
      <c r="AJ51" s="761"/>
      <c r="AK51" s="761"/>
      <c r="AL51" s="761"/>
      <c r="AM51" s="761"/>
      <c r="AN51" s="761"/>
      <c r="AO51" s="963">
        <v>194</v>
      </c>
      <c r="AP51" s="964">
        <v>159</v>
      </c>
      <c r="AQ51" s="963">
        <v>185</v>
      </c>
      <c r="AR51" s="1054">
        <f t="shared" si="92"/>
        <v>53.333333333333329</v>
      </c>
      <c r="AS51" s="961">
        <f t="shared" si="93"/>
        <v>57.5</v>
      </c>
      <c r="AT51" s="961">
        <f t="shared" si="94"/>
        <v>47.222222222222221</v>
      </c>
      <c r="AU51" s="961">
        <f t="shared" si="95"/>
        <v>46.388888888888886</v>
      </c>
      <c r="AV51" s="961">
        <f t="shared" si="96"/>
        <v>44.655555555555551</v>
      </c>
      <c r="AW51" s="961">
        <f t="shared" si="97"/>
        <v>51.43888888888889</v>
      </c>
      <c r="AX51" s="961">
        <f t="shared" si="98"/>
        <v>53.888888888888886</v>
      </c>
      <c r="AY51" s="961">
        <f t="shared" si="120"/>
        <v>44.166666666666664</v>
      </c>
      <c r="AZ51" s="1055">
        <f t="shared" si="31"/>
        <v>51.388888888888886</v>
      </c>
      <c r="BA51" s="1057">
        <f t="shared" si="99"/>
        <v>70.198659354052396</v>
      </c>
      <c r="BB51" s="293">
        <f t="shared" si="100"/>
        <v>63.929466641537879</v>
      </c>
      <c r="BC51" s="293">
        <f t="shared" si="101"/>
        <v>50.710032987368251</v>
      </c>
      <c r="BD51" s="293">
        <f t="shared" si="102"/>
        <v>43.650995384721355</v>
      </c>
      <c r="BE51" s="293">
        <f t="shared" si="103"/>
        <v>48.776465205974063</v>
      </c>
      <c r="BF51" s="293">
        <f t="shared" si="104"/>
        <v>52.697537506663622</v>
      </c>
      <c r="BG51" s="293">
        <f t="shared" si="105"/>
        <v>54.727932308156184</v>
      </c>
      <c r="BH51" s="293">
        <f t="shared" si="121"/>
        <v>52.382240492624163</v>
      </c>
      <c r="BI51" s="765">
        <f t="shared" si="33"/>
        <v>57.359612310151874</v>
      </c>
      <c r="BJ51" s="218">
        <f t="shared" si="106"/>
        <v>12.204580385828466</v>
      </c>
      <c r="BK51" s="218">
        <f t="shared" si="107"/>
        <v>10.96258742497275</v>
      </c>
      <c r="BL51" s="218">
        <f t="shared" si="108"/>
        <v>8.8698723839106659</v>
      </c>
      <c r="BM51" s="218">
        <f t="shared" si="109"/>
        <v>7.9115929922985373</v>
      </c>
      <c r="BN51" s="218">
        <f t="shared" si="110"/>
        <v>8.5893529291244857</v>
      </c>
      <c r="BO51" s="218">
        <f t="shared" si="111"/>
        <v>7.1567629402876127</v>
      </c>
      <c r="BP51" s="218">
        <f t="shared" si="112"/>
        <v>4.5287856536390017</v>
      </c>
      <c r="BQ51" s="218">
        <f t="shared" si="122"/>
        <v>3.984198357800429</v>
      </c>
      <c r="BR51" s="762">
        <f t="shared" si="34"/>
        <v>4.3019709232613907</v>
      </c>
      <c r="BS51" s="417">
        <f t="shared" si="113"/>
        <v>16173.771115173673</v>
      </c>
      <c r="BT51" s="417">
        <f t="shared" si="114"/>
        <v>14729.349114210327</v>
      </c>
      <c r="BU51" s="417">
        <f t="shared" si="115"/>
        <v>13691.708906589427</v>
      </c>
      <c r="BV51" s="417">
        <f t="shared" si="116"/>
        <v>11785.768753874765</v>
      </c>
      <c r="BW51" s="417">
        <f t="shared" si="117"/>
        <v>14047.621979320531</v>
      </c>
      <c r="BX51" s="417">
        <f t="shared" si="118"/>
        <v>15176.890801919122</v>
      </c>
      <c r="BY51" s="772"/>
      <c r="BZ51" s="772"/>
      <c r="CA51" s="773">
        <f t="shared" si="35"/>
        <v>22491.650457038391</v>
      </c>
      <c r="CB51" s="773">
        <f t="shared" si="36"/>
        <v>16783.269853836784</v>
      </c>
      <c r="CC51" s="1221">
        <f t="shared" si="37"/>
        <v>5708.3806032016073</v>
      </c>
      <c r="CD51" s="772"/>
      <c r="CE51" s="417"/>
      <c r="CF51" s="418">
        <f t="shared" si="119"/>
        <v>22491.650457038391</v>
      </c>
      <c r="CG51" s="773">
        <f t="shared" si="38"/>
        <v>18378.019784172662</v>
      </c>
      <c r="CH51" s="445">
        <f t="shared" si="91"/>
        <v>4113.6306728657291</v>
      </c>
    </row>
    <row r="52" spans="1:86" ht="14.4">
      <c r="A52" s="16">
        <v>203200000</v>
      </c>
      <c r="B52" s="16">
        <v>3674</v>
      </c>
      <c r="C52" s="16" t="s">
        <v>1107</v>
      </c>
      <c r="D52" s="16" t="s">
        <v>1117</v>
      </c>
      <c r="E52" s="16"/>
      <c r="F52" s="757" t="s">
        <v>1148</v>
      </c>
      <c r="G52" s="782" t="s">
        <v>1583</v>
      </c>
      <c r="H52" s="781">
        <v>1</v>
      </c>
      <c r="I52" s="742"/>
      <c r="J52" s="17" t="s">
        <v>552</v>
      </c>
      <c r="K52" s="966">
        <v>394.66</v>
      </c>
      <c r="L52" s="966">
        <v>466.36</v>
      </c>
      <c r="M52" s="966">
        <v>467.65</v>
      </c>
      <c r="N52" s="966">
        <v>492.89</v>
      </c>
      <c r="O52" s="962">
        <v>471</v>
      </c>
      <c r="P52" s="962">
        <v>644</v>
      </c>
      <c r="Q52" s="753"/>
      <c r="R52" s="761"/>
      <c r="S52" s="761"/>
      <c r="T52" s="761"/>
      <c r="U52" s="761"/>
      <c r="V52" s="761"/>
      <c r="W52" s="761"/>
      <c r="X52" s="761"/>
      <c r="Y52" s="761"/>
      <c r="Z52" s="761"/>
      <c r="AA52" s="761"/>
      <c r="AB52" s="761"/>
      <c r="AC52" s="761"/>
      <c r="AD52" s="761"/>
      <c r="AE52" s="761"/>
      <c r="AF52" s="761"/>
      <c r="AG52" s="761"/>
      <c r="AH52" s="761"/>
      <c r="AI52" s="761"/>
      <c r="AJ52" s="761"/>
      <c r="AK52" s="761"/>
      <c r="AL52" s="761"/>
      <c r="AM52" s="761"/>
      <c r="AN52" s="761"/>
      <c r="AO52" s="963">
        <v>682</v>
      </c>
      <c r="AP52" s="964">
        <v>576</v>
      </c>
      <c r="AQ52" s="963">
        <v>615</v>
      </c>
      <c r="AR52" s="1054">
        <f t="shared" si="92"/>
        <v>109.62777777777778</v>
      </c>
      <c r="AS52" s="961">
        <f t="shared" si="93"/>
        <v>129.54444444444445</v>
      </c>
      <c r="AT52" s="961">
        <f t="shared" si="94"/>
        <v>129.90277777777777</v>
      </c>
      <c r="AU52" s="961">
        <f t="shared" si="95"/>
        <v>136.91388888888889</v>
      </c>
      <c r="AV52" s="961">
        <f t="shared" si="96"/>
        <v>130.83333333333334</v>
      </c>
      <c r="AW52" s="961">
        <f t="shared" si="97"/>
        <v>178.88888888888889</v>
      </c>
      <c r="AX52" s="961">
        <f t="shared" si="98"/>
        <v>189.44444444444443</v>
      </c>
      <c r="AY52" s="961">
        <f t="shared" si="120"/>
        <v>160</v>
      </c>
      <c r="AZ52" s="1055">
        <f t="shared" si="31"/>
        <v>170.83333333333334</v>
      </c>
      <c r="BA52" s="1057">
        <f t="shared" si="99"/>
        <v>144.29480677432457</v>
      </c>
      <c r="BB52" s="293">
        <f t="shared" si="100"/>
        <v>144.02969112535075</v>
      </c>
      <c r="BC52" s="293">
        <f t="shared" si="101"/>
        <v>139.49733486201626</v>
      </c>
      <c r="BD52" s="293">
        <f t="shared" si="102"/>
        <v>128.83316835434317</v>
      </c>
      <c r="BE52" s="293">
        <f t="shared" si="103"/>
        <v>142.90691161989167</v>
      </c>
      <c r="BF52" s="293">
        <f t="shared" si="104"/>
        <v>183.26608788363413</v>
      </c>
      <c r="BG52" s="293">
        <f t="shared" si="105"/>
        <v>192.39407131011609</v>
      </c>
      <c r="BH52" s="293">
        <f t="shared" si="121"/>
        <v>189.76207876573284</v>
      </c>
      <c r="BI52" s="765">
        <f t="shared" si="33"/>
        <v>190.68195443645084</v>
      </c>
      <c r="BJ52" s="218">
        <f t="shared" si="106"/>
        <v>25.086769245161779</v>
      </c>
      <c r="BK52" s="218">
        <f t="shared" si="107"/>
        <v>24.698126915508656</v>
      </c>
      <c r="BL52" s="218">
        <f t="shared" si="108"/>
        <v>24.39997541374014</v>
      </c>
      <c r="BM52" s="218">
        <f t="shared" si="109"/>
        <v>23.35056928128159</v>
      </c>
      <c r="BN52" s="218">
        <f t="shared" si="110"/>
        <v>25.165372167315454</v>
      </c>
      <c r="BO52" s="218">
        <f t="shared" si="111"/>
        <v>24.88905569470365</v>
      </c>
      <c r="BP52" s="218">
        <f t="shared" si="112"/>
        <v>15.920782555576286</v>
      </c>
      <c r="BQ52" s="218">
        <f t="shared" si="122"/>
        <v>14.433322352786462</v>
      </c>
      <c r="BR52" s="762">
        <f t="shared" si="34"/>
        <v>14.301146582733812</v>
      </c>
      <c r="BS52" s="417">
        <f t="shared" si="113"/>
        <v>33245.523480804382</v>
      </c>
      <c r="BT52" s="417">
        <f t="shared" si="114"/>
        <v>33184.440835280817</v>
      </c>
      <c r="BU52" s="417">
        <f t="shared" si="115"/>
        <v>37664.280412744389</v>
      </c>
      <c r="BV52" s="417">
        <f t="shared" si="116"/>
        <v>34784.955455672658</v>
      </c>
      <c r="BW52" s="417">
        <f t="shared" si="117"/>
        <v>41157.1905465288</v>
      </c>
      <c r="BX52" s="417">
        <f t="shared" si="118"/>
        <v>52780.633310486628</v>
      </c>
      <c r="BY52" s="772"/>
      <c r="BZ52" s="772"/>
      <c r="CA52" s="773">
        <f t="shared" si="35"/>
        <v>46232.056090493599</v>
      </c>
      <c r="CB52" s="773">
        <f t="shared" si="36"/>
        <v>60799.770036540809</v>
      </c>
      <c r="CC52" s="1221">
        <f t="shared" si="37"/>
        <v>-14567.71394604721</v>
      </c>
      <c r="CD52" s="772"/>
      <c r="CE52" s="417"/>
      <c r="CF52" s="418">
        <f t="shared" si="119"/>
        <v>46232.056090493599</v>
      </c>
      <c r="CG52" s="773">
        <f t="shared" si="38"/>
        <v>61094.498201438852</v>
      </c>
      <c r="CH52" s="445">
        <f t="shared" si="91"/>
        <v>-14862.442110945252</v>
      </c>
    </row>
    <row r="53" spans="1:86">
      <c r="A53" s="16">
        <v>184900201</v>
      </c>
      <c r="B53" s="16">
        <v>2778</v>
      </c>
      <c r="C53" s="16" t="s">
        <v>1107</v>
      </c>
      <c r="D53" s="16" t="s">
        <v>1117</v>
      </c>
      <c r="E53" s="16">
        <v>1</v>
      </c>
      <c r="F53" s="16" t="s">
        <v>567</v>
      </c>
      <c r="G53" s="16" t="s">
        <v>51</v>
      </c>
      <c r="H53" s="17">
        <v>2</v>
      </c>
      <c r="I53" s="16" t="s">
        <v>554</v>
      </c>
      <c r="J53" s="17" t="s">
        <v>552</v>
      </c>
      <c r="K53" s="961">
        <v>1591</v>
      </c>
      <c r="L53" s="961">
        <v>1623</v>
      </c>
      <c r="M53" s="961">
        <v>1591</v>
      </c>
      <c r="N53" s="961">
        <v>1623</v>
      </c>
      <c r="O53" s="962">
        <v>1525.6</v>
      </c>
      <c r="P53" s="962">
        <v>1504.3</v>
      </c>
      <c r="Q53" s="753"/>
      <c r="R53" s="761"/>
      <c r="S53" s="761"/>
      <c r="T53" s="761"/>
      <c r="U53" s="761"/>
      <c r="V53" s="761"/>
      <c r="W53" s="761"/>
      <c r="X53" s="761"/>
      <c r="Y53" s="761"/>
      <c r="Z53" s="761"/>
      <c r="AA53" s="761"/>
      <c r="AB53" s="761"/>
      <c r="AC53" s="761"/>
      <c r="AD53" s="761"/>
      <c r="AE53" s="761"/>
      <c r="AF53" s="761"/>
      <c r="AG53" s="761"/>
      <c r="AH53" s="761"/>
      <c r="AI53" s="761"/>
      <c r="AJ53" s="761"/>
      <c r="AK53" s="761"/>
      <c r="AL53" s="761"/>
      <c r="AM53" s="761"/>
      <c r="AN53" s="761"/>
      <c r="AO53" s="963">
        <v>1676</v>
      </c>
      <c r="AP53" s="964">
        <v>1608</v>
      </c>
      <c r="AQ53" s="963">
        <v>1803</v>
      </c>
      <c r="AR53" s="1054">
        <f t="shared" si="92"/>
        <v>441.94444444444446</v>
      </c>
      <c r="AS53" s="961">
        <f t="shared" si="93"/>
        <v>450.83333333333331</v>
      </c>
      <c r="AT53" s="961">
        <f t="shared" si="94"/>
        <v>441.94444444444446</v>
      </c>
      <c r="AU53" s="961">
        <f t="shared" si="95"/>
        <v>450.83333333333331</v>
      </c>
      <c r="AV53" s="961">
        <f t="shared" si="96"/>
        <v>423.77777777777771</v>
      </c>
      <c r="AW53" s="961">
        <f t="shared" si="97"/>
        <v>417.86111111111109</v>
      </c>
      <c r="AX53" s="961">
        <f t="shared" si="98"/>
        <v>465.55555555555554</v>
      </c>
      <c r="AY53" s="961">
        <f t="shared" si="120"/>
        <v>446.66666666666663</v>
      </c>
      <c r="AZ53" s="1055">
        <f t="shared" si="31"/>
        <v>500.83333333333331</v>
      </c>
      <c r="BA53" s="1057">
        <f t="shared" si="99"/>
        <v>581.69826579321546</v>
      </c>
      <c r="BB53" s="293">
        <f t="shared" si="100"/>
        <v>501.24407903002884</v>
      </c>
      <c r="BC53" s="293">
        <f t="shared" si="101"/>
        <v>474.58624989942876</v>
      </c>
      <c r="BD53" s="293">
        <f t="shared" si="102"/>
        <v>424.22494317007641</v>
      </c>
      <c r="BE53" s="293">
        <f t="shared" si="103"/>
        <v>462.88489249958963</v>
      </c>
      <c r="BF53" s="293">
        <f t="shared" si="104"/>
        <v>428.08567702383669</v>
      </c>
      <c r="BG53" s="293">
        <f t="shared" si="105"/>
        <v>472.80419870345241</v>
      </c>
      <c r="BH53" s="293">
        <f t="shared" si="121"/>
        <v>529.75246988767071</v>
      </c>
      <c r="BI53" s="765">
        <f t="shared" si="33"/>
        <v>559.02368105515586</v>
      </c>
      <c r="BJ53" s="218">
        <f t="shared" si="106"/>
        <v>101.13274684298484</v>
      </c>
      <c r="BK53" s="218">
        <f t="shared" si="107"/>
        <v>85.953040534931262</v>
      </c>
      <c r="BL53" s="218">
        <f t="shared" si="108"/>
        <v>83.01157036942277</v>
      </c>
      <c r="BM53" s="218">
        <f t="shared" si="109"/>
        <v>76.889313931140876</v>
      </c>
      <c r="BN53" s="218">
        <f t="shared" si="110"/>
        <v>81.512296769546609</v>
      </c>
      <c r="BO53" s="218">
        <f t="shared" si="111"/>
        <v>58.137587704258856</v>
      </c>
      <c r="BP53" s="218">
        <f t="shared" si="112"/>
        <v>39.124972966489523</v>
      </c>
      <c r="BQ53" s="218">
        <f t="shared" si="122"/>
        <v>40.29302490152886</v>
      </c>
      <c r="BR53" s="762">
        <f t="shared" si="34"/>
        <v>41.926776079136687</v>
      </c>
      <c r="BS53" s="417">
        <f t="shared" si="113"/>
        <v>134023.28043875683</v>
      </c>
      <c r="BT53" s="417">
        <f t="shared" si="114"/>
        <v>115486.63580851865</v>
      </c>
      <c r="BU53" s="417">
        <f t="shared" si="115"/>
        <v>128138.28747284577</v>
      </c>
      <c r="BV53" s="417">
        <f t="shared" si="116"/>
        <v>114540.73465592063</v>
      </c>
      <c r="BW53" s="417">
        <f t="shared" si="117"/>
        <v>133310.84903988181</v>
      </c>
      <c r="BX53" s="417">
        <f t="shared" si="118"/>
        <v>123288.67498286496</v>
      </c>
      <c r="BY53" s="772"/>
      <c r="BZ53" s="772"/>
      <c r="CA53" s="773">
        <f t="shared" si="35"/>
        <v>186376.12436014626</v>
      </c>
      <c r="CB53" s="773">
        <f t="shared" si="36"/>
        <v>169732.69135200972</v>
      </c>
      <c r="CC53" s="1221">
        <f t="shared" si="37"/>
        <v>16643.433008136548</v>
      </c>
      <c r="CD53" s="772"/>
      <c r="CE53" s="417"/>
      <c r="CF53" s="418">
        <f t="shared" si="119"/>
        <v>186376.12436014626</v>
      </c>
      <c r="CG53" s="773">
        <f t="shared" si="38"/>
        <v>179111.18741007196</v>
      </c>
      <c r="CH53" s="445">
        <f t="shared" si="91"/>
        <v>7264.9369500743051</v>
      </c>
    </row>
    <row r="54" spans="1:86">
      <c r="A54" s="16">
        <v>184901600</v>
      </c>
      <c r="B54" s="16">
        <v>6185</v>
      </c>
      <c r="C54" s="16" t="s">
        <v>1107</v>
      </c>
      <c r="D54" s="16" t="s">
        <v>1117</v>
      </c>
      <c r="E54" s="16">
        <v>2</v>
      </c>
      <c r="F54" s="16" t="s">
        <v>1112</v>
      </c>
      <c r="G54" s="16" t="s">
        <v>51</v>
      </c>
      <c r="H54" s="17">
        <v>16</v>
      </c>
      <c r="I54" s="16"/>
      <c r="J54" s="17" t="s">
        <v>552</v>
      </c>
      <c r="K54" s="962">
        <v>802.54</v>
      </c>
      <c r="L54" s="962">
        <v>741.31</v>
      </c>
      <c r="M54" s="962">
        <v>1276.4000000000001</v>
      </c>
      <c r="N54" s="962">
        <v>1034.51</v>
      </c>
      <c r="O54" s="962">
        <v>455.24</v>
      </c>
      <c r="P54" s="962">
        <v>469.42</v>
      </c>
      <c r="Q54" s="753"/>
      <c r="R54" s="761"/>
      <c r="S54" s="761"/>
      <c r="T54" s="761"/>
      <c r="U54" s="761"/>
      <c r="V54" s="761"/>
      <c r="W54" s="761"/>
      <c r="X54" s="761"/>
      <c r="Y54" s="761"/>
      <c r="Z54" s="761"/>
      <c r="AA54" s="761"/>
      <c r="AB54" s="761"/>
      <c r="AC54" s="761"/>
      <c r="AD54" s="761"/>
      <c r="AE54" s="761"/>
      <c r="AF54" s="761"/>
      <c r="AG54" s="761"/>
      <c r="AH54" s="761"/>
      <c r="AI54" s="761"/>
      <c r="AJ54" s="761"/>
      <c r="AK54" s="761"/>
      <c r="AL54" s="761"/>
      <c r="AM54" s="761"/>
      <c r="AN54" s="761"/>
      <c r="AO54" s="963">
        <v>425</v>
      </c>
      <c r="AP54" s="964">
        <v>386</v>
      </c>
      <c r="AQ54" s="963">
        <v>452</v>
      </c>
      <c r="AR54" s="1054">
        <f t="shared" si="92"/>
        <v>222.92777777777775</v>
      </c>
      <c r="AS54" s="961">
        <f t="shared" si="93"/>
        <v>205.91944444444442</v>
      </c>
      <c r="AT54" s="961">
        <f t="shared" si="94"/>
        <v>354.5555555555556</v>
      </c>
      <c r="AU54" s="961">
        <f t="shared" si="95"/>
        <v>287.36388888888888</v>
      </c>
      <c r="AV54" s="961">
        <f t="shared" si="96"/>
        <v>126.45555555555555</v>
      </c>
      <c r="AW54" s="961">
        <f t="shared" si="97"/>
        <v>130.39444444444445</v>
      </c>
      <c r="AX54" s="961">
        <f t="shared" si="98"/>
        <v>118.05555555555556</v>
      </c>
      <c r="AY54" s="961">
        <f t="shared" si="120"/>
        <v>107.22222222222221</v>
      </c>
      <c r="AZ54" s="1055">
        <f t="shared" si="31"/>
        <v>125.55555555555556</v>
      </c>
      <c r="BA54" s="1057">
        <f t="shared" si="99"/>
        <v>293.42308373958963</v>
      </c>
      <c r="BB54" s="293">
        <f t="shared" si="100"/>
        <v>228.94470007748038</v>
      </c>
      <c r="BC54" s="293">
        <f t="shared" si="101"/>
        <v>380.74285944162847</v>
      </c>
      <c r="BD54" s="293">
        <f t="shared" si="102"/>
        <v>270.40354033202448</v>
      </c>
      <c r="BE54" s="293">
        <f t="shared" si="103"/>
        <v>138.12514319711141</v>
      </c>
      <c r="BF54" s="293">
        <f t="shared" si="104"/>
        <v>133.58504188561417</v>
      </c>
      <c r="BG54" s="293">
        <f t="shared" si="105"/>
        <v>119.89366613900195</v>
      </c>
      <c r="BH54" s="293">
        <f t="shared" si="121"/>
        <v>127.16694861731401</v>
      </c>
      <c r="BI54" s="765">
        <f t="shared" si="33"/>
        <v>140.14348521183052</v>
      </c>
      <c r="BJ54" s="218">
        <f t="shared" si="106"/>
        <v>51.013874702306126</v>
      </c>
      <c r="BK54" s="218">
        <f t="shared" si="107"/>
        <v>39.259302821287676</v>
      </c>
      <c r="BL54" s="218">
        <f t="shared" si="108"/>
        <v>66.597088887197501</v>
      </c>
      <c r="BM54" s="218">
        <f t="shared" si="109"/>
        <v>49.009712972830897</v>
      </c>
      <c r="BN54" s="218">
        <f t="shared" si="110"/>
        <v>24.323320648511011</v>
      </c>
      <c r="BO54" s="218">
        <f t="shared" si="111"/>
        <v>18.141957335726378</v>
      </c>
      <c r="BP54" s="218">
        <f t="shared" si="112"/>
        <v>9.9213087773019364</v>
      </c>
      <c r="BQ54" s="218">
        <f t="shared" si="122"/>
        <v>9.6723306044714814</v>
      </c>
      <c r="BR54" s="762">
        <f t="shared" si="34"/>
        <v>10.510761390887289</v>
      </c>
      <c r="BS54" s="417">
        <f t="shared" si="113"/>
        <v>67604.678493601459</v>
      </c>
      <c r="BT54" s="417">
        <f t="shared" si="114"/>
        <v>52748.858897851482</v>
      </c>
      <c r="BU54" s="417">
        <f t="shared" si="115"/>
        <v>102800.57204923968</v>
      </c>
      <c r="BV54" s="417">
        <f t="shared" si="116"/>
        <v>73008.955889646604</v>
      </c>
      <c r="BW54" s="417">
        <f t="shared" si="117"/>
        <v>39780.041240768085</v>
      </c>
      <c r="BX54" s="417">
        <f t="shared" si="118"/>
        <v>38472.492063056881</v>
      </c>
      <c r="BY54" s="772"/>
      <c r="BZ54" s="772"/>
      <c r="CA54" s="773">
        <f t="shared" si="35"/>
        <v>94012.756030164528</v>
      </c>
      <c r="CB54" s="773">
        <f t="shared" si="36"/>
        <v>40744.290336987411</v>
      </c>
      <c r="CC54" s="1221">
        <f t="shared" si="37"/>
        <v>53268.465693177117</v>
      </c>
      <c r="CD54" s="772"/>
      <c r="CE54" s="417"/>
      <c r="CF54" s="418">
        <f t="shared" si="119"/>
        <v>94012.756030164528</v>
      </c>
      <c r="CG54" s="773">
        <f t="shared" si="38"/>
        <v>44901.972661870503</v>
      </c>
      <c r="CH54" s="445">
        <f t="shared" si="91"/>
        <v>49110.783368294025</v>
      </c>
    </row>
    <row r="55" spans="1:86">
      <c r="A55" s="753">
        <v>184900400</v>
      </c>
      <c r="B55" s="753">
        <v>8518</v>
      </c>
      <c r="C55" s="753" t="s">
        <v>1107</v>
      </c>
      <c r="D55" s="16" t="s">
        <v>1117</v>
      </c>
      <c r="E55" s="753"/>
      <c r="F55" s="16" t="s">
        <v>184</v>
      </c>
      <c r="G55" s="16" t="s">
        <v>586</v>
      </c>
      <c r="H55" s="17">
        <v>4</v>
      </c>
      <c r="I55" s="753"/>
      <c r="J55" s="17" t="s">
        <v>552</v>
      </c>
      <c r="K55" s="965">
        <v>140</v>
      </c>
      <c r="L55" s="965">
        <v>177</v>
      </c>
      <c r="M55" s="965">
        <v>204</v>
      </c>
      <c r="N55" s="965">
        <v>208</v>
      </c>
      <c r="O55" s="961">
        <v>136.09</v>
      </c>
      <c r="P55" s="961">
        <v>149.28</v>
      </c>
      <c r="Q55" s="753"/>
      <c r="R55" s="761"/>
      <c r="S55" s="761"/>
      <c r="T55" s="761"/>
      <c r="U55" s="761"/>
      <c r="V55" s="761"/>
      <c r="W55" s="761"/>
      <c r="X55" s="761"/>
      <c r="Y55" s="761"/>
      <c r="Z55" s="761"/>
      <c r="AA55" s="761"/>
      <c r="AB55" s="761"/>
      <c r="AC55" s="761"/>
      <c r="AD55" s="761"/>
      <c r="AE55" s="761"/>
      <c r="AF55" s="761"/>
      <c r="AG55" s="761"/>
      <c r="AH55" s="761"/>
      <c r="AI55" s="761"/>
      <c r="AJ55" s="761"/>
      <c r="AK55" s="761"/>
      <c r="AL55" s="761"/>
      <c r="AM55" s="761"/>
      <c r="AN55" s="761"/>
      <c r="AO55" s="963">
        <v>146</v>
      </c>
      <c r="AP55" s="964">
        <v>92</v>
      </c>
      <c r="AQ55" s="1052"/>
      <c r="AR55" s="1054">
        <f t="shared" si="92"/>
        <v>38.888888888888886</v>
      </c>
      <c r="AS55" s="961">
        <f t="shared" si="93"/>
        <v>49.166666666666664</v>
      </c>
      <c r="AT55" s="961">
        <f t="shared" si="94"/>
        <v>56.666666666666664</v>
      </c>
      <c r="AU55" s="961">
        <f t="shared" si="95"/>
        <v>57.777777777777779</v>
      </c>
      <c r="AV55" s="961">
        <f t="shared" si="96"/>
        <v>37.802777777777777</v>
      </c>
      <c r="AW55" s="961">
        <f t="shared" si="97"/>
        <v>41.466666666666669</v>
      </c>
      <c r="AX55" s="961">
        <f t="shared" si="98"/>
        <v>40.555555555555557</v>
      </c>
      <c r="AY55" s="961">
        <f t="shared" si="120"/>
        <v>25.555555555555554</v>
      </c>
      <c r="AZ55" s="1055">
        <f t="shared" si="31"/>
        <v>0</v>
      </c>
      <c r="BA55" s="1057">
        <f t="shared" si="99"/>
        <v>51.186522445663208</v>
      </c>
      <c r="BB55" s="293">
        <f t="shared" si="100"/>
        <v>54.66432654856137</v>
      </c>
      <c r="BC55" s="293">
        <f t="shared" si="101"/>
        <v>60.852039584841897</v>
      </c>
      <c r="BD55" s="293">
        <f t="shared" si="102"/>
        <v>54.367706826479292</v>
      </c>
      <c r="BE55" s="293">
        <f t="shared" si="103"/>
        <v>41.291298518792054</v>
      </c>
      <c r="BF55" s="293">
        <f t="shared" si="104"/>
        <v>42.481306831162897</v>
      </c>
      <c r="BG55" s="293">
        <f t="shared" si="105"/>
        <v>41.187000603045384</v>
      </c>
      <c r="BH55" s="293">
        <f t="shared" si="121"/>
        <v>30.309220913971217</v>
      </c>
      <c r="BI55" s="765">
        <f t="shared" si="33"/>
        <v>0</v>
      </c>
      <c r="BJ55" s="218">
        <f t="shared" si="106"/>
        <v>8.8991731979999216</v>
      </c>
      <c r="BK55" s="218">
        <f t="shared" si="107"/>
        <v>9.3738066387448136</v>
      </c>
      <c r="BL55" s="218">
        <f t="shared" si="108"/>
        <v>10.643846860692801</v>
      </c>
      <c r="BM55" s="218">
        <f t="shared" si="109"/>
        <v>9.8539601341203316</v>
      </c>
      <c r="BN55" s="218">
        <f t="shared" si="110"/>
        <v>7.2712430960721024</v>
      </c>
      <c r="BO55" s="218">
        <f t="shared" si="111"/>
        <v>5.7693140281139152</v>
      </c>
      <c r="BP55" s="218">
        <f t="shared" si="112"/>
        <v>3.4082613682025484</v>
      </c>
      <c r="BQ55" s="218">
        <f t="shared" si="122"/>
        <v>2.3053223202367263</v>
      </c>
      <c r="BR55" s="762">
        <f t="shared" si="34"/>
        <v>0</v>
      </c>
      <c r="BS55" s="417">
        <f t="shared" si="113"/>
        <v>11793.374771480803</v>
      </c>
      <c r="BT55" s="417">
        <f t="shared" si="114"/>
        <v>12594.66083678854</v>
      </c>
      <c r="BU55" s="417">
        <f t="shared" si="115"/>
        <v>16430.050687907311</v>
      </c>
      <c r="BV55" s="417">
        <f t="shared" si="116"/>
        <v>14679.280843149409</v>
      </c>
      <c r="BW55" s="417">
        <f t="shared" si="117"/>
        <v>11891.893973412112</v>
      </c>
      <c r="BX55" s="417">
        <f t="shared" si="118"/>
        <v>12234.616367374914</v>
      </c>
      <c r="BY55" s="772"/>
      <c r="BZ55" s="772"/>
      <c r="CA55" s="773">
        <f t="shared" si="35"/>
        <v>16400.161791590494</v>
      </c>
      <c r="CB55" s="773">
        <f t="shared" si="36"/>
        <v>9711.0743808363786</v>
      </c>
      <c r="CC55" s="1221">
        <f t="shared" si="37"/>
        <v>6689.0874107541149</v>
      </c>
      <c r="CD55" s="772"/>
      <c r="CE55" s="417"/>
      <c r="CF55" s="418">
        <f t="shared" si="119"/>
        <v>16400.161791590494</v>
      </c>
      <c r="CG55" s="773">
        <f t="shared" si="38"/>
        <v>0</v>
      </c>
      <c r="CH55" s="445">
        <f t="shared" si="91"/>
        <v>16400.161791590494</v>
      </c>
    </row>
    <row r="56" spans="1:86">
      <c r="A56" s="753">
        <v>197800900</v>
      </c>
      <c r="B56" s="753">
        <v>3587</v>
      </c>
      <c r="C56" s="753" t="s">
        <v>1108</v>
      </c>
      <c r="D56" s="16" t="s">
        <v>1117</v>
      </c>
      <c r="E56" s="753"/>
      <c r="F56" s="742" t="s">
        <v>166</v>
      </c>
      <c r="G56" s="742" t="s">
        <v>588</v>
      </c>
      <c r="H56" s="743">
        <v>9</v>
      </c>
      <c r="I56" s="80"/>
      <c r="J56" s="743" t="s">
        <v>552</v>
      </c>
      <c r="K56" s="961">
        <v>546</v>
      </c>
      <c r="L56" s="961">
        <v>696</v>
      </c>
      <c r="M56" s="961">
        <v>671</v>
      </c>
      <c r="N56" s="961">
        <v>725</v>
      </c>
      <c r="O56" s="961">
        <v>680.96</v>
      </c>
      <c r="P56" s="961">
        <v>738.59</v>
      </c>
      <c r="Q56" s="753"/>
      <c r="R56" s="761"/>
      <c r="S56" s="761"/>
      <c r="T56" s="761"/>
      <c r="U56" s="761"/>
      <c r="V56" s="761"/>
      <c r="W56" s="761"/>
      <c r="X56" s="761"/>
      <c r="Y56" s="761"/>
      <c r="Z56" s="761"/>
      <c r="AA56" s="761"/>
      <c r="AB56" s="761"/>
      <c r="AC56" s="761"/>
      <c r="AD56" s="761"/>
      <c r="AE56" s="761"/>
      <c r="AF56" s="761"/>
      <c r="AG56" s="761"/>
      <c r="AH56" s="761"/>
      <c r="AI56" s="761"/>
      <c r="AJ56" s="761"/>
      <c r="AK56" s="761"/>
      <c r="AL56" s="761"/>
      <c r="AM56" s="761"/>
      <c r="AN56" s="761"/>
      <c r="AO56" s="963">
        <v>734</v>
      </c>
      <c r="AP56" s="964">
        <v>602</v>
      </c>
      <c r="AQ56" s="963">
        <v>536</v>
      </c>
      <c r="AR56" s="1054">
        <f t="shared" si="92"/>
        <v>151.66666666666666</v>
      </c>
      <c r="AS56" s="961">
        <f t="shared" si="93"/>
        <v>193.33333333333331</v>
      </c>
      <c r="AT56" s="961">
        <f t="shared" si="94"/>
        <v>186.38888888888889</v>
      </c>
      <c r="AU56" s="961">
        <f t="shared" si="95"/>
        <v>201.38888888888889</v>
      </c>
      <c r="AV56" s="961">
        <f t="shared" si="96"/>
        <v>189.15555555555557</v>
      </c>
      <c r="AW56" s="961">
        <f t="shared" si="97"/>
        <v>205.16388888888889</v>
      </c>
      <c r="AX56" s="961">
        <f t="shared" si="98"/>
        <v>203.88888888888889</v>
      </c>
      <c r="AY56" s="961">
        <f t="shared" si="120"/>
        <v>167.22222222222223</v>
      </c>
      <c r="AZ56" s="1055">
        <f t="shared" si="31"/>
        <v>148.88888888888889</v>
      </c>
      <c r="BA56" s="1057">
        <f t="shared" si="99"/>
        <v>199.6274375380865</v>
      </c>
      <c r="BB56" s="293">
        <f t="shared" si="100"/>
        <v>214.95125015705489</v>
      </c>
      <c r="BC56" s="293">
        <f t="shared" si="101"/>
        <v>200.15548314425939</v>
      </c>
      <c r="BD56" s="293">
        <f t="shared" si="102"/>
        <v>189.50282427498792</v>
      </c>
      <c r="BE56" s="293">
        <f t="shared" si="103"/>
        <v>206.61123256195637</v>
      </c>
      <c r="BF56" s="293">
        <f t="shared" si="104"/>
        <v>210.18400597821949</v>
      </c>
      <c r="BG56" s="293">
        <f t="shared" si="105"/>
        <v>207.0634139906528</v>
      </c>
      <c r="BH56" s="293">
        <f t="shared" si="121"/>
        <v>198.32772815446384</v>
      </c>
      <c r="BI56" s="765">
        <f t="shared" si="33"/>
        <v>166.18784972022382</v>
      </c>
      <c r="BJ56" s="218">
        <f t="shared" si="106"/>
        <v>34.706775472199695</v>
      </c>
      <c r="BK56" s="218">
        <f t="shared" si="107"/>
        <v>36.859714240488088</v>
      </c>
      <c r="BL56" s="218">
        <f t="shared" si="108"/>
        <v>35.009908056494453</v>
      </c>
      <c r="BM56" s="218">
        <f t="shared" si="109"/>
        <v>34.346736044409816</v>
      </c>
      <c r="BN56" s="218">
        <f t="shared" si="110"/>
        <v>36.383464609458883</v>
      </c>
      <c r="BO56" s="218">
        <f t="shared" si="111"/>
        <v>28.544732368868281</v>
      </c>
      <c r="BP56" s="218">
        <f t="shared" si="112"/>
        <v>17.134683864799111</v>
      </c>
      <c r="BQ56" s="218">
        <f t="shared" si="122"/>
        <v>15.084826486766406</v>
      </c>
      <c r="BR56" s="762">
        <f t="shared" si="34"/>
        <v>12.464088729016787</v>
      </c>
      <c r="BS56" s="417">
        <f t="shared" si="113"/>
        <v>45994.161608775132</v>
      </c>
      <c r="BT56" s="417">
        <f t="shared" si="114"/>
        <v>49524.768036185444</v>
      </c>
      <c r="BU56" s="417">
        <f t="shared" si="115"/>
        <v>54041.980448950038</v>
      </c>
      <c r="BV56" s="417">
        <f t="shared" si="116"/>
        <v>51165.762554246736</v>
      </c>
      <c r="BW56" s="417">
        <f t="shared" si="117"/>
        <v>59504.034977843432</v>
      </c>
      <c r="BX56" s="417">
        <f t="shared" si="118"/>
        <v>60532.993721727209</v>
      </c>
      <c r="BY56" s="772"/>
      <c r="BZ56" s="772"/>
      <c r="CA56" s="773">
        <f t="shared" si="35"/>
        <v>63960.630987202923</v>
      </c>
      <c r="CB56" s="773">
        <f t="shared" si="36"/>
        <v>63544.204100690222</v>
      </c>
      <c r="CC56" s="1221">
        <f t="shared" si="37"/>
        <v>416.42688651270146</v>
      </c>
      <c r="CD56" s="772"/>
      <c r="CE56" s="417"/>
      <c r="CF56" s="418">
        <f t="shared" si="119"/>
        <v>63960.630987202923</v>
      </c>
      <c r="CG56" s="773">
        <f t="shared" si="38"/>
        <v>53246.587050359718</v>
      </c>
      <c r="CH56" s="445">
        <f t="shared" si="91"/>
        <v>10714.043936843205</v>
      </c>
    </row>
    <row r="57" spans="1:86">
      <c r="A57" s="753">
        <v>314200100</v>
      </c>
      <c r="B57" s="753">
        <v>1542</v>
      </c>
      <c r="C57" s="753" t="s">
        <v>1107</v>
      </c>
      <c r="D57" s="16" t="s">
        <v>1117</v>
      </c>
      <c r="E57" s="753"/>
      <c r="F57" s="16" t="s">
        <v>601</v>
      </c>
      <c r="G57" s="16" t="s">
        <v>602</v>
      </c>
      <c r="H57" s="17">
        <v>1</v>
      </c>
      <c r="I57" s="753"/>
      <c r="J57" s="17" t="s">
        <v>552</v>
      </c>
      <c r="K57" s="965">
        <v>4676</v>
      </c>
      <c r="L57" s="965">
        <v>5329</v>
      </c>
      <c r="M57" s="965">
        <v>5051</v>
      </c>
      <c r="N57" s="965">
        <v>6335</v>
      </c>
      <c r="O57" s="961">
        <v>5353.21</v>
      </c>
      <c r="P57" s="961">
        <v>5179.3900000000003</v>
      </c>
      <c r="Q57" s="753"/>
      <c r="R57" s="761"/>
      <c r="S57" s="761"/>
      <c r="T57" s="761"/>
      <c r="U57" s="761"/>
      <c r="V57" s="761"/>
      <c r="W57" s="761"/>
      <c r="X57" s="761"/>
      <c r="Y57" s="761"/>
      <c r="Z57" s="761"/>
      <c r="AA57" s="761"/>
      <c r="AB57" s="761"/>
      <c r="AC57" s="761"/>
      <c r="AD57" s="761"/>
      <c r="AE57" s="761"/>
      <c r="AF57" s="761"/>
      <c r="AG57" s="761"/>
      <c r="AH57" s="761"/>
      <c r="AI57" s="761"/>
      <c r="AJ57" s="761"/>
      <c r="AK57" s="761"/>
      <c r="AL57" s="761"/>
      <c r="AM57" s="761"/>
      <c r="AN57" s="761"/>
      <c r="AO57" s="963">
        <v>4526</v>
      </c>
      <c r="AP57" s="964">
        <v>5167</v>
      </c>
      <c r="AQ57" s="963">
        <v>5120</v>
      </c>
      <c r="AR57" s="1054">
        <f t="shared" si="92"/>
        <v>1298.8888888888889</v>
      </c>
      <c r="AS57" s="961">
        <f t="shared" si="93"/>
        <v>1480.2777777777778</v>
      </c>
      <c r="AT57" s="961">
        <f t="shared" si="94"/>
        <v>1403.0555555555554</v>
      </c>
      <c r="AU57" s="961">
        <f t="shared" si="95"/>
        <v>1759.7222222222222</v>
      </c>
      <c r="AV57" s="961">
        <f t="shared" si="96"/>
        <v>1487.0027777777777</v>
      </c>
      <c r="AW57" s="961">
        <f t="shared" si="97"/>
        <v>1438.7194444444444</v>
      </c>
      <c r="AX57" s="961">
        <f t="shared" si="98"/>
        <v>1257.2222222222222</v>
      </c>
      <c r="AY57" s="961">
        <f t="shared" si="120"/>
        <v>1435.2777777777778</v>
      </c>
      <c r="AZ57" s="1055">
        <f t="shared" si="31"/>
        <v>1422.2222222222222</v>
      </c>
      <c r="BA57" s="1057">
        <f t="shared" si="99"/>
        <v>1709.6298496851514</v>
      </c>
      <c r="BB57" s="293">
        <f t="shared" si="100"/>
        <v>1645.7977185157265</v>
      </c>
      <c r="BC57" s="293">
        <f t="shared" si="101"/>
        <v>1506.6845683482177</v>
      </c>
      <c r="BD57" s="293">
        <f t="shared" si="102"/>
        <v>1655.8626093545497</v>
      </c>
      <c r="BE57" s="293">
        <f t="shared" si="103"/>
        <v>1624.2265570121451</v>
      </c>
      <c r="BF57" s="293">
        <f t="shared" si="104"/>
        <v>1473.9232032975401</v>
      </c>
      <c r="BG57" s="293">
        <f t="shared" si="105"/>
        <v>1276.7970186944067</v>
      </c>
      <c r="BH57" s="293">
        <f t="shared" si="121"/>
        <v>1702.2580919835791</v>
      </c>
      <c r="BI57" s="765">
        <f t="shared" si="33"/>
        <v>1587.4660271782573</v>
      </c>
      <c r="BJ57" s="218">
        <f t="shared" si="106"/>
        <v>297.23238481319748</v>
      </c>
      <c r="BK57" s="218">
        <f t="shared" si="107"/>
        <v>282.22042699362214</v>
      </c>
      <c r="BL57" s="218">
        <f t="shared" si="108"/>
        <v>263.53956124195747</v>
      </c>
      <c r="BM57" s="218">
        <f t="shared" si="109"/>
        <v>300.11941081563612</v>
      </c>
      <c r="BN57" s="218">
        <f t="shared" si="110"/>
        <v>286.02021643268529</v>
      </c>
      <c r="BO57" s="218">
        <f t="shared" si="111"/>
        <v>200.17100337669433</v>
      </c>
      <c r="BP57" s="218">
        <f t="shared" si="112"/>
        <v>105.65610241427898</v>
      </c>
      <c r="BQ57" s="218">
        <f t="shared" si="122"/>
        <v>129.47391770286049</v>
      </c>
      <c r="BR57" s="762">
        <f t="shared" si="34"/>
        <v>119.0599520383693</v>
      </c>
      <c r="BS57" s="417">
        <f t="shared" si="113"/>
        <v>393898.71736745891</v>
      </c>
      <c r="BT57" s="417">
        <f t="shared" si="114"/>
        <v>379191.79434602341</v>
      </c>
      <c r="BU57" s="417">
        <f t="shared" si="115"/>
        <v>406804.83345401875</v>
      </c>
      <c r="BV57" s="417">
        <f t="shared" si="116"/>
        <v>447082.90452572843</v>
      </c>
      <c r="BW57" s="417">
        <f t="shared" si="117"/>
        <v>467777.2484194978</v>
      </c>
      <c r="BX57" s="417">
        <f t="shared" si="118"/>
        <v>424489.88254969154</v>
      </c>
      <c r="BY57" s="772"/>
      <c r="BZ57" s="772"/>
      <c r="CA57" s="773">
        <f t="shared" si="35"/>
        <v>547765.4038391225</v>
      </c>
      <c r="CB57" s="773">
        <f t="shared" si="36"/>
        <v>545403.49267153884</v>
      </c>
      <c r="CC57" s="1221">
        <f t="shared" si="37"/>
        <v>2361.9111675836612</v>
      </c>
      <c r="CD57" s="772"/>
      <c r="CE57" s="417"/>
      <c r="CF57" s="418">
        <f t="shared" si="119"/>
        <v>547765.4038391225</v>
      </c>
      <c r="CG57" s="773">
        <f t="shared" si="38"/>
        <v>508624.11510791368</v>
      </c>
      <c r="CH57" s="445">
        <f t="shared" si="91"/>
        <v>39141.288731208828</v>
      </c>
    </row>
    <row r="58" spans="1:86">
      <c r="A58" s="80">
        <v>314200300</v>
      </c>
      <c r="B58" s="80">
        <v>1401</v>
      </c>
      <c r="C58" s="80" t="s">
        <v>1109</v>
      </c>
      <c r="D58" s="16" t="s">
        <v>1117</v>
      </c>
      <c r="E58" s="80"/>
      <c r="F58" s="16" t="s">
        <v>603</v>
      </c>
      <c r="G58" s="16" t="s">
        <v>604</v>
      </c>
      <c r="H58" s="17">
        <v>3</v>
      </c>
      <c r="I58" s="80"/>
      <c r="J58" s="17" t="s">
        <v>552</v>
      </c>
      <c r="K58" s="965">
        <v>3213</v>
      </c>
      <c r="L58" s="965">
        <v>3474</v>
      </c>
      <c r="M58" s="965">
        <v>3536</v>
      </c>
      <c r="N58" s="965">
        <v>3758</v>
      </c>
      <c r="O58" s="961">
        <v>442.7</v>
      </c>
      <c r="P58" s="961">
        <v>508</v>
      </c>
      <c r="Q58" s="753"/>
      <c r="R58" s="761"/>
      <c r="S58" s="761"/>
      <c r="T58" s="761"/>
      <c r="U58" s="761"/>
      <c r="V58" s="761"/>
      <c r="W58" s="761"/>
      <c r="X58" s="761"/>
      <c r="Y58" s="761"/>
      <c r="Z58" s="761"/>
      <c r="AA58" s="761"/>
      <c r="AB58" s="761"/>
      <c r="AC58" s="761"/>
      <c r="AD58" s="761"/>
      <c r="AE58" s="761"/>
      <c r="AF58" s="761"/>
      <c r="AG58" s="761"/>
      <c r="AH58" s="761"/>
      <c r="AI58" s="761"/>
      <c r="AJ58" s="761"/>
      <c r="AK58" s="761"/>
      <c r="AL58" s="761"/>
      <c r="AM58" s="761"/>
      <c r="AN58" s="761"/>
      <c r="AO58" s="963">
        <v>595</v>
      </c>
      <c r="AP58" s="964">
        <v>632</v>
      </c>
      <c r="AQ58" s="963">
        <v>675</v>
      </c>
      <c r="AR58" s="1054">
        <f t="shared" si="92"/>
        <v>892.5</v>
      </c>
      <c r="AS58" s="961">
        <f t="shared" si="93"/>
        <v>965</v>
      </c>
      <c r="AT58" s="961">
        <f t="shared" si="94"/>
        <v>982.22222222222217</v>
      </c>
      <c r="AU58" s="961">
        <f t="shared" si="95"/>
        <v>1043.8888888888889</v>
      </c>
      <c r="AV58" s="961">
        <f t="shared" si="96"/>
        <v>122.97222222222221</v>
      </c>
      <c r="AW58" s="961">
        <f t="shared" si="97"/>
        <v>141.11111111111111</v>
      </c>
      <c r="AX58" s="961">
        <f t="shared" si="98"/>
        <v>165.27777777777777</v>
      </c>
      <c r="AY58" s="961">
        <f t="shared" si="120"/>
        <v>175.55555555555554</v>
      </c>
      <c r="AZ58" s="1055">
        <f t="shared" si="31"/>
        <v>187.5</v>
      </c>
      <c r="BA58" s="1057">
        <f t="shared" si="99"/>
        <v>1174.7306901279708</v>
      </c>
      <c r="BB58" s="293">
        <f t="shared" si="100"/>
        <v>1072.9032227666792</v>
      </c>
      <c r="BC58" s="293">
        <f t="shared" si="101"/>
        <v>1054.7686861372595</v>
      </c>
      <c r="BD58" s="293">
        <f t="shared" si="102"/>
        <v>982.27808775917879</v>
      </c>
      <c r="BE58" s="293">
        <f t="shared" si="103"/>
        <v>134.32036045462004</v>
      </c>
      <c r="BF58" s="293">
        <f t="shared" si="104"/>
        <v>144.56393267839462</v>
      </c>
      <c r="BG58" s="293">
        <f t="shared" si="105"/>
        <v>167.85113259460275</v>
      </c>
      <c r="BH58" s="293">
        <f t="shared" si="121"/>
        <v>208.21116975684575</v>
      </c>
      <c r="BI58" s="765">
        <f t="shared" si="33"/>
        <v>209.28507194244605</v>
      </c>
      <c r="BJ58" s="218">
        <f t="shared" si="106"/>
        <v>204.23602489409825</v>
      </c>
      <c r="BK58" s="218">
        <f t="shared" si="107"/>
        <v>183.98081504519484</v>
      </c>
      <c r="BL58" s="218">
        <f t="shared" si="108"/>
        <v>184.49334558534181</v>
      </c>
      <c r="BM58" s="218">
        <f t="shared" si="109"/>
        <v>178.03452973088565</v>
      </c>
      <c r="BN58" s="218">
        <f t="shared" si="110"/>
        <v>23.653312650680576</v>
      </c>
      <c r="BO58" s="218">
        <f t="shared" si="111"/>
        <v>19.632981821287974</v>
      </c>
      <c r="BP58" s="218">
        <f t="shared" si="112"/>
        <v>13.889832288222713</v>
      </c>
      <c r="BQ58" s="218">
        <f t="shared" si="122"/>
        <v>15.836562025974034</v>
      </c>
      <c r="BR58" s="762">
        <f t="shared" si="34"/>
        <v>15.696380395683455</v>
      </c>
      <c r="BS58" s="417">
        <f t="shared" si="113"/>
        <v>270657.9510054845</v>
      </c>
      <c r="BT58" s="417">
        <f t="shared" si="114"/>
        <v>247196.90252544289</v>
      </c>
      <c r="BU58" s="417">
        <f t="shared" si="115"/>
        <v>284787.54525706003</v>
      </c>
      <c r="BV58" s="417">
        <f t="shared" si="116"/>
        <v>265215.08369497827</v>
      </c>
      <c r="BW58" s="417">
        <f t="shared" si="117"/>
        <v>38684.26381093057</v>
      </c>
      <c r="BX58" s="417">
        <f t="shared" si="118"/>
        <v>41634.412611377651</v>
      </c>
      <c r="BY58" s="772"/>
      <c r="BZ58" s="772"/>
      <c r="CA58" s="773">
        <f t="shared" si="35"/>
        <v>376383.71311700187</v>
      </c>
      <c r="CB58" s="773">
        <f t="shared" si="36"/>
        <v>66710.858790093378</v>
      </c>
      <c r="CC58" s="1221">
        <f t="shared" si="37"/>
        <v>309672.85432690848</v>
      </c>
      <c r="CD58" s="772"/>
      <c r="CE58" s="417"/>
      <c r="CF58" s="418">
        <f t="shared" si="119"/>
        <v>376383.71311700187</v>
      </c>
      <c r="CG58" s="773">
        <f t="shared" si="38"/>
        <v>67054.937050359717</v>
      </c>
      <c r="CH58" s="445">
        <f t="shared" si="91"/>
        <v>309328.77606664214</v>
      </c>
    </row>
    <row r="59" spans="1:86">
      <c r="A59" s="753">
        <v>314200301</v>
      </c>
      <c r="B59" s="753">
        <v>3478</v>
      </c>
      <c r="C59" s="753" t="s">
        <v>1109</v>
      </c>
      <c r="D59" s="16" t="s">
        <v>1117</v>
      </c>
      <c r="E59" s="753"/>
      <c r="F59" s="16" t="s">
        <v>605</v>
      </c>
      <c r="G59" s="16" t="s">
        <v>604</v>
      </c>
      <c r="H59" s="17">
        <v>3</v>
      </c>
      <c r="I59" s="753"/>
      <c r="J59" s="17" t="s">
        <v>552</v>
      </c>
      <c r="K59" s="965"/>
      <c r="L59" s="965"/>
      <c r="M59" s="965"/>
      <c r="N59" s="965"/>
      <c r="O59" s="961">
        <v>488.5</v>
      </c>
      <c r="P59" s="961">
        <v>542</v>
      </c>
      <c r="Q59" s="753"/>
      <c r="R59" s="761"/>
      <c r="S59" s="761"/>
      <c r="T59" s="761"/>
      <c r="U59" s="761"/>
      <c r="V59" s="761"/>
      <c r="W59" s="761"/>
      <c r="X59" s="761"/>
      <c r="Y59" s="761"/>
      <c r="Z59" s="761"/>
      <c r="AA59" s="761"/>
      <c r="AB59" s="761"/>
      <c r="AC59" s="761"/>
      <c r="AD59" s="761"/>
      <c r="AE59" s="761"/>
      <c r="AF59" s="761"/>
      <c r="AG59" s="761"/>
      <c r="AH59" s="761"/>
      <c r="AI59" s="761"/>
      <c r="AJ59" s="761"/>
      <c r="AK59" s="761"/>
      <c r="AL59" s="761"/>
      <c r="AM59" s="761"/>
      <c r="AN59" s="761"/>
      <c r="AO59" s="963">
        <v>463</v>
      </c>
      <c r="AP59" s="964">
        <v>416</v>
      </c>
      <c r="AQ59" s="963">
        <v>493</v>
      </c>
      <c r="AR59" s="1054">
        <f t="shared" si="92"/>
        <v>0</v>
      </c>
      <c r="AS59" s="961">
        <f t="shared" si="93"/>
        <v>0</v>
      </c>
      <c r="AT59" s="961">
        <f t="shared" si="94"/>
        <v>0</v>
      </c>
      <c r="AU59" s="961">
        <f t="shared" si="95"/>
        <v>0</v>
      </c>
      <c r="AV59" s="961">
        <f t="shared" si="96"/>
        <v>135.69444444444443</v>
      </c>
      <c r="AW59" s="961">
        <f t="shared" si="97"/>
        <v>150.55555555555554</v>
      </c>
      <c r="AX59" s="961">
        <f t="shared" si="98"/>
        <v>128.61111111111111</v>
      </c>
      <c r="AY59" s="961">
        <f t="shared" si="120"/>
        <v>115.55555555555556</v>
      </c>
      <c r="AZ59" s="1055">
        <f t="shared" si="31"/>
        <v>136.94444444444443</v>
      </c>
      <c r="BA59" s="1057">
        <f t="shared" si="99"/>
        <v>0</v>
      </c>
      <c r="BB59" s="293">
        <f t="shared" si="100"/>
        <v>0</v>
      </c>
      <c r="BC59" s="293">
        <f t="shared" si="101"/>
        <v>0</v>
      </c>
      <c r="BD59" s="293">
        <f t="shared" si="102"/>
        <v>0</v>
      </c>
      <c r="BE59" s="293">
        <f t="shared" si="103"/>
        <v>148.21661640407021</v>
      </c>
      <c r="BF59" s="293">
        <f t="shared" si="104"/>
        <v>154.23947147970452</v>
      </c>
      <c r="BG59" s="293">
        <f t="shared" si="105"/>
        <v>130.61357040554802</v>
      </c>
      <c r="BH59" s="293">
        <f t="shared" si="121"/>
        <v>137.05039021969594</v>
      </c>
      <c r="BI59" s="765">
        <f t="shared" si="33"/>
        <v>152.85561550759388</v>
      </c>
      <c r="BJ59" s="218">
        <f t="shared" si="106"/>
        <v>0</v>
      </c>
      <c r="BK59" s="218">
        <f t="shared" si="107"/>
        <v>0</v>
      </c>
      <c r="BL59" s="218">
        <f t="shared" si="108"/>
        <v>0</v>
      </c>
      <c r="BM59" s="218">
        <f t="shared" si="109"/>
        <v>0</v>
      </c>
      <c r="BN59" s="218">
        <f t="shared" si="110"/>
        <v>26.100391303043729</v>
      </c>
      <c r="BO59" s="218">
        <f t="shared" si="111"/>
        <v>20.947000289641895</v>
      </c>
      <c r="BP59" s="218">
        <f t="shared" si="112"/>
        <v>10.808390503272463</v>
      </c>
      <c r="BQ59" s="218">
        <f t="shared" si="122"/>
        <v>10.424066143679111</v>
      </c>
      <c r="BR59" s="762">
        <f t="shared" si="34"/>
        <v>11.46417116306954</v>
      </c>
      <c r="BS59" s="417">
        <f t="shared" si="113"/>
        <v>0</v>
      </c>
      <c r="BT59" s="417">
        <f t="shared" si="114"/>
        <v>0</v>
      </c>
      <c r="BU59" s="417">
        <f t="shared" si="115"/>
        <v>0</v>
      </c>
      <c r="BV59" s="417">
        <f t="shared" si="116"/>
        <v>0</v>
      </c>
      <c r="BW59" s="417">
        <f t="shared" si="117"/>
        <v>42686.385524372221</v>
      </c>
      <c r="BX59" s="417">
        <f t="shared" si="118"/>
        <v>44420.967786154899</v>
      </c>
      <c r="BY59" s="772"/>
      <c r="BZ59" s="772"/>
      <c r="CA59" s="773">
        <f t="shared" si="35"/>
        <v>0</v>
      </c>
      <c r="CB59" s="773">
        <f t="shared" si="36"/>
        <v>43910.945026390582</v>
      </c>
      <c r="CC59" s="1221">
        <f t="shared" si="37"/>
        <v>-43910.945026390582</v>
      </c>
      <c r="CD59" s="772"/>
      <c r="CE59" s="417"/>
      <c r="CF59" s="418">
        <f t="shared" si="119"/>
        <v>0</v>
      </c>
      <c r="CG59" s="773">
        <f t="shared" si="38"/>
        <v>48974.939208633084</v>
      </c>
      <c r="CH59" s="445">
        <f t="shared" si="91"/>
        <v>-48974.939208633084</v>
      </c>
    </row>
    <row r="60" spans="1:86">
      <c r="A60" s="753">
        <v>314200302</v>
      </c>
      <c r="B60" s="753">
        <v>8132</v>
      </c>
      <c r="C60" s="753" t="s">
        <v>1109</v>
      </c>
      <c r="D60" s="16" t="s">
        <v>1117</v>
      </c>
      <c r="E60" s="753"/>
      <c r="F60" s="16" t="s">
        <v>606</v>
      </c>
      <c r="G60" s="16" t="s">
        <v>607</v>
      </c>
      <c r="H60" s="17">
        <v>3</v>
      </c>
      <c r="I60" s="753"/>
      <c r="J60" s="17" t="s">
        <v>552</v>
      </c>
      <c r="K60" s="965"/>
      <c r="L60" s="965"/>
      <c r="M60" s="965"/>
      <c r="N60" s="965"/>
      <c r="O60" s="961">
        <v>408.7</v>
      </c>
      <c r="P60" s="961">
        <v>447.3</v>
      </c>
      <c r="Q60" s="753"/>
      <c r="R60" s="761"/>
      <c r="S60" s="761"/>
      <c r="T60" s="761"/>
      <c r="U60" s="761"/>
      <c r="V60" s="761"/>
      <c r="W60" s="761"/>
      <c r="X60" s="761"/>
      <c r="Y60" s="761"/>
      <c r="Z60" s="761"/>
      <c r="AA60" s="761"/>
      <c r="AB60" s="761"/>
      <c r="AC60" s="761"/>
      <c r="AD60" s="761"/>
      <c r="AE60" s="761"/>
      <c r="AF60" s="761"/>
      <c r="AG60" s="761"/>
      <c r="AH60" s="761"/>
      <c r="AI60" s="761"/>
      <c r="AJ60" s="761"/>
      <c r="AK60" s="761"/>
      <c r="AL60" s="761"/>
      <c r="AM60" s="761"/>
      <c r="AN60" s="761"/>
      <c r="AO60" s="963">
        <v>427</v>
      </c>
      <c r="AP60" s="964">
        <v>371</v>
      </c>
      <c r="AQ60" s="963">
        <v>454</v>
      </c>
      <c r="AR60" s="1054">
        <f t="shared" si="92"/>
        <v>0</v>
      </c>
      <c r="AS60" s="961">
        <f t="shared" si="93"/>
        <v>0</v>
      </c>
      <c r="AT60" s="961">
        <f t="shared" si="94"/>
        <v>0</v>
      </c>
      <c r="AU60" s="961">
        <f t="shared" si="95"/>
        <v>0</v>
      </c>
      <c r="AV60" s="961">
        <f t="shared" si="96"/>
        <v>113.52777777777777</v>
      </c>
      <c r="AW60" s="961">
        <f t="shared" si="97"/>
        <v>124.25</v>
      </c>
      <c r="AX60" s="961">
        <f t="shared" si="98"/>
        <v>118.61111111111111</v>
      </c>
      <c r="AY60" s="961">
        <f t="shared" si="120"/>
        <v>103.05555555555556</v>
      </c>
      <c r="AZ60" s="1055">
        <f t="shared" si="31"/>
        <v>126.11111111111111</v>
      </c>
      <c r="BA60" s="1057">
        <f t="shared" si="99"/>
        <v>0</v>
      </c>
      <c r="BB60" s="293">
        <f t="shared" si="100"/>
        <v>0</v>
      </c>
      <c r="BC60" s="293">
        <f t="shared" si="101"/>
        <v>0</v>
      </c>
      <c r="BD60" s="293">
        <f t="shared" si="102"/>
        <v>0</v>
      </c>
      <c r="BE60" s="293">
        <f t="shared" si="103"/>
        <v>124.00436258821598</v>
      </c>
      <c r="BF60" s="293">
        <f t="shared" si="104"/>
        <v>127.29025017135024</v>
      </c>
      <c r="BG60" s="293">
        <f t="shared" si="105"/>
        <v>120.45787162671492</v>
      </c>
      <c r="BH60" s="293">
        <f t="shared" si="121"/>
        <v>122.22522781612305</v>
      </c>
      <c r="BI60" s="765">
        <f t="shared" si="33"/>
        <v>140.76358912869702</v>
      </c>
      <c r="BJ60" s="218">
        <f t="shared" si="106"/>
        <v>0</v>
      </c>
      <c r="BK60" s="218">
        <f t="shared" si="107"/>
        <v>0</v>
      </c>
      <c r="BL60" s="218">
        <f t="shared" si="108"/>
        <v>0</v>
      </c>
      <c r="BM60" s="218">
        <f t="shared" si="109"/>
        <v>0</v>
      </c>
      <c r="BN60" s="218">
        <f t="shared" si="110"/>
        <v>21.836704044122772</v>
      </c>
      <c r="BO60" s="218">
        <f t="shared" si="111"/>
        <v>17.287072379256127</v>
      </c>
      <c r="BP60" s="218">
        <f t="shared" si="112"/>
        <v>9.9679972891951234</v>
      </c>
      <c r="BQ60" s="218">
        <f t="shared" si="122"/>
        <v>9.2964628348676666</v>
      </c>
      <c r="BR60" s="762">
        <f t="shared" si="34"/>
        <v>10.557269184652275</v>
      </c>
      <c r="BS60" s="417">
        <f t="shared" si="113"/>
        <v>0</v>
      </c>
      <c r="BT60" s="417">
        <f t="shared" si="114"/>
        <v>0</v>
      </c>
      <c r="BU60" s="417">
        <f t="shared" si="115"/>
        <v>0</v>
      </c>
      <c r="BV60" s="417">
        <f t="shared" si="116"/>
        <v>0</v>
      </c>
      <c r="BW60" s="417">
        <f t="shared" si="117"/>
        <v>35713.256425406202</v>
      </c>
      <c r="BX60" s="417">
        <f t="shared" si="118"/>
        <v>36659.592049348867</v>
      </c>
      <c r="BY60" s="772"/>
      <c r="BZ60" s="772"/>
      <c r="CA60" s="773">
        <f t="shared" si="35"/>
        <v>0</v>
      </c>
      <c r="CB60" s="773">
        <f t="shared" si="36"/>
        <v>39160.962992285829</v>
      </c>
      <c r="CC60" s="1221">
        <f t="shared" si="37"/>
        <v>-39160.962992285829</v>
      </c>
      <c r="CD60" s="772"/>
      <c r="CE60" s="417"/>
      <c r="CF60" s="418">
        <f t="shared" si="119"/>
        <v>0</v>
      </c>
      <c r="CG60" s="773">
        <f t="shared" si="38"/>
        <v>45100.653956834532</v>
      </c>
      <c r="CH60" s="445">
        <f t="shared" si="91"/>
        <v>-45100.653956834532</v>
      </c>
    </row>
    <row r="61" spans="1:86">
      <c r="A61" s="753">
        <v>314200303</v>
      </c>
      <c r="B61" s="753">
        <v>5323</v>
      </c>
      <c r="C61" s="753" t="s">
        <v>1109</v>
      </c>
      <c r="D61" s="742" t="s">
        <v>1117</v>
      </c>
      <c r="E61" s="753"/>
      <c r="F61" s="742" t="s">
        <v>608</v>
      </c>
      <c r="G61" s="742" t="s">
        <v>607</v>
      </c>
      <c r="H61" s="743">
        <v>3</v>
      </c>
      <c r="I61" s="753"/>
      <c r="J61" s="743" t="s">
        <v>552</v>
      </c>
      <c r="K61" s="965"/>
      <c r="L61" s="965"/>
      <c r="M61" s="965"/>
      <c r="N61" s="965"/>
      <c r="O61" s="961">
        <v>457.2</v>
      </c>
      <c r="P61" s="961">
        <v>680.2</v>
      </c>
      <c r="Q61" s="753"/>
      <c r="R61" s="761"/>
      <c r="S61" s="761"/>
      <c r="T61" s="761"/>
      <c r="U61" s="761"/>
      <c r="V61" s="761"/>
      <c r="W61" s="761"/>
      <c r="X61" s="761"/>
      <c r="Y61" s="761"/>
      <c r="Z61" s="761"/>
      <c r="AA61" s="761"/>
      <c r="AB61" s="761"/>
      <c r="AC61" s="761"/>
      <c r="AD61" s="761"/>
      <c r="AE61" s="761"/>
      <c r="AF61" s="761"/>
      <c r="AG61" s="761"/>
      <c r="AH61" s="761"/>
      <c r="AI61" s="761"/>
      <c r="AJ61" s="761"/>
      <c r="AK61" s="761"/>
      <c r="AL61" s="761"/>
      <c r="AM61" s="761"/>
      <c r="AN61" s="761"/>
      <c r="AO61" s="963">
        <v>635</v>
      </c>
      <c r="AP61" s="964">
        <v>533</v>
      </c>
      <c r="AQ61" s="963">
        <v>587</v>
      </c>
      <c r="AR61" s="1054">
        <f t="shared" si="92"/>
        <v>0</v>
      </c>
      <c r="AS61" s="961">
        <f t="shared" si="93"/>
        <v>0</v>
      </c>
      <c r="AT61" s="961">
        <f t="shared" si="94"/>
        <v>0</v>
      </c>
      <c r="AU61" s="961">
        <f t="shared" si="95"/>
        <v>0</v>
      </c>
      <c r="AV61" s="961">
        <f t="shared" si="96"/>
        <v>127</v>
      </c>
      <c r="AW61" s="961">
        <f t="shared" si="97"/>
        <v>188.94444444444446</v>
      </c>
      <c r="AX61" s="961">
        <f t="shared" si="98"/>
        <v>176.38888888888889</v>
      </c>
      <c r="AY61" s="961">
        <f t="shared" si="120"/>
        <v>148.05555555555554</v>
      </c>
      <c r="AZ61" s="1055">
        <f t="shared" si="31"/>
        <v>163.05555555555554</v>
      </c>
      <c r="BA61" s="1057">
        <f t="shared" si="99"/>
        <v>0</v>
      </c>
      <c r="BB61" s="293">
        <f t="shared" si="100"/>
        <v>0</v>
      </c>
      <c r="BC61" s="293">
        <f t="shared" si="101"/>
        <v>0</v>
      </c>
      <c r="BD61" s="293">
        <f t="shared" si="102"/>
        <v>0</v>
      </c>
      <c r="BE61" s="293">
        <f t="shared" si="103"/>
        <v>138.71983013293945</v>
      </c>
      <c r="BF61" s="293">
        <f t="shared" si="104"/>
        <v>193.56769096032289</v>
      </c>
      <c r="BG61" s="293">
        <f t="shared" si="105"/>
        <v>179.13524234886177</v>
      </c>
      <c r="BH61" s="293">
        <f t="shared" si="121"/>
        <v>175.59581246898543</v>
      </c>
      <c r="BI61" s="765">
        <f t="shared" si="33"/>
        <v>182.00049960031973</v>
      </c>
      <c r="BJ61" s="218">
        <f t="shared" si="106"/>
        <v>0</v>
      </c>
      <c r="BK61" s="218">
        <f t="shared" si="107"/>
        <v>0</v>
      </c>
      <c r="BL61" s="218">
        <f t="shared" si="108"/>
        <v>0</v>
      </c>
      <c r="BM61" s="218">
        <f t="shared" si="109"/>
        <v>0</v>
      </c>
      <c r="BN61" s="218">
        <f t="shared" si="110"/>
        <v>24.428042791712585</v>
      </c>
      <c r="BO61" s="218">
        <f t="shared" si="111"/>
        <v>26.288098887480473</v>
      </c>
      <c r="BP61" s="218">
        <f t="shared" si="112"/>
        <v>14.823602526086427</v>
      </c>
      <c r="BQ61" s="218">
        <f t="shared" si="122"/>
        <v>13.35583474658886</v>
      </c>
      <c r="BR61" s="762">
        <f t="shared" si="34"/>
        <v>13.650037470023978</v>
      </c>
      <c r="BS61" s="417">
        <f t="shared" si="113"/>
        <v>0</v>
      </c>
      <c r="BT61" s="417">
        <f t="shared" si="114"/>
        <v>0</v>
      </c>
      <c r="BU61" s="417">
        <f t="shared" si="115"/>
        <v>0</v>
      </c>
      <c r="BV61" s="417">
        <f t="shared" si="116"/>
        <v>0</v>
      </c>
      <c r="BW61" s="417">
        <f t="shared" si="117"/>
        <v>39951.311078286562</v>
      </c>
      <c r="BX61" s="417">
        <f t="shared" si="118"/>
        <v>55747.49499657299</v>
      </c>
      <c r="BY61" s="772"/>
      <c r="BZ61" s="772"/>
      <c r="CA61" s="773">
        <f t="shared" si="35"/>
        <v>0</v>
      </c>
      <c r="CB61" s="773">
        <f t="shared" si="36"/>
        <v>56260.898315062936</v>
      </c>
      <c r="CC61" s="1221">
        <f t="shared" si="37"/>
        <v>-56260.898315062936</v>
      </c>
      <c r="CD61" s="772"/>
      <c r="CE61" s="417"/>
      <c r="CF61" s="418">
        <f t="shared" si="119"/>
        <v>0</v>
      </c>
      <c r="CG61" s="773">
        <f t="shared" si="38"/>
        <v>58312.960071942449</v>
      </c>
      <c r="CH61" s="445">
        <f t="shared" si="91"/>
        <v>-58312.960071942449</v>
      </c>
    </row>
    <row r="62" spans="1:86" ht="14.25" customHeight="1">
      <c r="A62" s="753">
        <v>314200305</v>
      </c>
      <c r="B62" s="753">
        <v>7005</v>
      </c>
      <c r="C62" s="753" t="s">
        <v>1109</v>
      </c>
      <c r="D62" s="742" t="s">
        <v>1117</v>
      </c>
      <c r="E62" s="753"/>
      <c r="F62" s="742" t="s">
        <v>609</v>
      </c>
      <c r="G62" s="742" t="s">
        <v>607</v>
      </c>
      <c r="H62" s="743">
        <v>3</v>
      </c>
      <c r="I62" s="753"/>
      <c r="J62" s="743" t="s">
        <v>552</v>
      </c>
      <c r="K62" s="965"/>
      <c r="L62" s="965"/>
      <c r="M62" s="965"/>
      <c r="N62" s="965"/>
      <c r="O62" s="961">
        <v>1167</v>
      </c>
      <c r="P62" s="961">
        <v>1362</v>
      </c>
      <c r="Q62" s="753"/>
      <c r="R62" s="761"/>
      <c r="S62" s="761"/>
      <c r="T62" s="761"/>
      <c r="U62" s="761"/>
      <c r="V62" s="761"/>
      <c r="W62" s="761"/>
      <c r="X62" s="761"/>
      <c r="Y62" s="761"/>
      <c r="Z62" s="761"/>
      <c r="AA62" s="761"/>
      <c r="AB62" s="761"/>
      <c r="AC62" s="761"/>
      <c r="AD62" s="761"/>
      <c r="AE62" s="761"/>
      <c r="AF62" s="761"/>
      <c r="AG62" s="761"/>
      <c r="AH62" s="761"/>
      <c r="AI62" s="761"/>
      <c r="AJ62" s="761"/>
      <c r="AK62" s="761"/>
      <c r="AL62" s="761"/>
      <c r="AM62" s="761"/>
      <c r="AN62" s="761"/>
      <c r="AO62" s="963">
        <v>1383</v>
      </c>
      <c r="AP62" s="964">
        <v>1443</v>
      </c>
      <c r="AQ62" s="963">
        <v>1198</v>
      </c>
      <c r="AR62" s="1054">
        <f t="shared" si="92"/>
        <v>0</v>
      </c>
      <c r="AS62" s="961">
        <f t="shared" si="93"/>
        <v>0</v>
      </c>
      <c r="AT62" s="961">
        <f t="shared" si="94"/>
        <v>0</v>
      </c>
      <c r="AU62" s="961">
        <f t="shared" si="95"/>
        <v>0</v>
      </c>
      <c r="AV62" s="961">
        <f t="shared" si="96"/>
        <v>324.16666666666669</v>
      </c>
      <c r="AW62" s="961">
        <f t="shared" si="97"/>
        <v>378.33333333333331</v>
      </c>
      <c r="AX62" s="961">
        <f t="shared" si="98"/>
        <v>384.16666666666663</v>
      </c>
      <c r="AY62" s="961">
        <f t="shared" si="120"/>
        <v>400.83333333333331</v>
      </c>
      <c r="AZ62" s="1055">
        <f t="shared" si="31"/>
        <v>332.77777777777777</v>
      </c>
      <c r="BA62" s="1057">
        <f t="shared" si="99"/>
        <v>0</v>
      </c>
      <c r="BB62" s="293">
        <f t="shared" si="100"/>
        <v>0</v>
      </c>
      <c r="BC62" s="293">
        <f t="shared" si="101"/>
        <v>0</v>
      </c>
      <c r="BD62" s="293">
        <f t="shared" si="102"/>
        <v>0</v>
      </c>
      <c r="BE62" s="293">
        <f t="shared" si="103"/>
        <v>354.08145617922207</v>
      </c>
      <c r="BF62" s="293">
        <f t="shared" si="104"/>
        <v>387.5907013936486</v>
      </c>
      <c r="BG62" s="293">
        <f t="shared" si="105"/>
        <v>390.14809475350518</v>
      </c>
      <c r="BH62" s="293">
        <f t="shared" si="121"/>
        <v>475.39354107457029</v>
      </c>
      <c r="BI62" s="765">
        <f t="shared" si="33"/>
        <v>371.44224620303754</v>
      </c>
      <c r="BJ62" s="218">
        <f t="shared" si="106"/>
        <v>0</v>
      </c>
      <c r="BK62" s="218">
        <f t="shared" si="107"/>
        <v>0</v>
      </c>
      <c r="BL62" s="218">
        <f t="shared" si="108"/>
        <v>0</v>
      </c>
      <c r="BM62" s="218">
        <f t="shared" si="109"/>
        <v>0</v>
      </c>
      <c r="BN62" s="218">
        <f t="shared" si="110"/>
        <v>62.352418936851677</v>
      </c>
      <c r="BO62" s="218">
        <f t="shared" si="111"/>
        <v>52.6380339381776</v>
      </c>
      <c r="BP62" s="218">
        <f t="shared" si="112"/>
        <v>32.285105974137828</v>
      </c>
      <c r="BQ62" s="218">
        <f t="shared" si="122"/>
        <v>36.15847943588691</v>
      </c>
      <c r="BR62" s="762">
        <f t="shared" si="34"/>
        <v>27.858168465227816</v>
      </c>
      <c r="BS62" s="417">
        <f t="shared" si="113"/>
        <v>0</v>
      </c>
      <c r="BT62" s="417">
        <f t="shared" si="114"/>
        <v>0</v>
      </c>
      <c r="BU62" s="417">
        <f t="shared" si="115"/>
        <v>0</v>
      </c>
      <c r="BV62" s="417">
        <f t="shared" si="116"/>
        <v>0</v>
      </c>
      <c r="BW62" s="417">
        <f t="shared" si="117"/>
        <v>101975.45937961596</v>
      </c>
      <c r="BX62" s="417">
        <f t="shared" si="118"/>
        <v>111626.12200137079</v>
      </c>
      <c r="BY62" s="772"/>
      <c r="BZ62" s="772"/>
      <c r="CA62" s="773">
        <f t="shared" si="35"/>
        <v>0</v>
      </c>
      <c r="CB62" s="773">
        <f t="shared" si="36"/>
        <v>152316.09056029233</v>
      </c>
      <c r="CC62" s="1221">
        <f t="shared" si="37"/>
        <v>-152316.09056029233</v>
      </c>
      <c r="CD62" s="772"/>
      <c r="CE62" s="417"/>
      <c r="CF62" s="418">
        <f t="shared" si="119"/>
        <v>0</v>
      </c>
      <c r="CG62" s="773">
        <f t="shared" si="38"/>
        <v>119010.09568345324</v>
      </c>
      <c r="CH62" s="445">
        <f t="shared" si="91"/>
        <v>-119010.09568345324</v>
      </c>
    </row>
    <row r="63" spans="1:86">
      <c r="A63" s="753">
        <v>314200500</v>
      </c>
      <c r="B63" s="753">
        <v>1576</v>
      </c>
      <c r="C63" s="753" t="s">
        <v>1107</v>
      </c>
      <c r="D63" s="16" t="s">
        <v>1117</v>
      </c>
      <c r="E63" s="753"/>
      <c r="F63" s="16" t="s">
        <v>1127</v>
      </c>
      <c r="G63" s="16" t="s">
        <v>610</v>
      </c>
      <c r="H63" s="17">
        <v>5</v>
      </c>
      <c r="I63" s="753"/>
      <c r="J63" s="17" t="s">
        <v>552</v>
      </c>
      <c r="K63" s="965"/>
      <c r="L63" s="965"/>
      <c r="M63" s="965"/>
      <c r="N63" s="965"/>
      <c r="O63" s="961"/>
      <c r="P63" s="961"/>
      <c r="Q63" s="753"/>
      <c r="R63" s="761"/>
      <c r="S63" s="761"/>
      <c r="T63" s="761"/>
      <c r="U63" s="761"/>
      <c r="V63" s="761"/>
      <c r="W63" s="761"/>
      <c r="X63" s="761"/>
      <c r="Y63" s="761"/>
      <c r="Z63" s="761"/>
      <c r="AA63" s="761"/>
      <c r="AB63" s="761"/>
      <c r="AC63" s="761"/>
      <c r="AD63" s="761"/>
      <c r="AE63" s="761"/>
      <c r="AF63" s="761"/>
      <c r="AG63" s="761"/>
      <c r="AH63" s="761"/>
      <c r="AI63" s="761"/>
      <c r="AJ63" s="761"/>
      <c r="AK63" s="761"/>
      <c r="AL63" s="761"/>
      <c r="AM63" s="761"/>
      <c r="AN63" s="761"/>
      <c r="AO63" s="963">
        <v>123</v>
      </c>
      <c r="AP63" s="964">
        <v>136</v>
      </c>
      <c r="AQ63" s="963">
        <v>142</v>
      </c>
      <c r="AR63" s="1054">
        <f t="shared" si="92"/>
        <v>0</v>
      </c>
      <c r="AS63" s="961">
        <f t="shared" si="93"/>
        <v>0</v>
      </c>
      <c r="AT63" s="961">
        <f t="shared" si="94"/>
        <v>0</v>
      </c>
      <c r="AU63" s="961">
        <f t="shared" si="95"/>
        <v>0</v>
      </c>
      <c r="AV63" s="961">
        <f t="shared" si="96"/>
        <v>0</v>
      </c>
      <c r="AW63" s="961">
        <f t="shared" si="97"/>
        <v>0</v>
      </c>
      <c r="AX63" s="961">
        <f t="shared" si="98"/>
        <v>34.166666666666664</v>
      </c>
      <c r="AY63" s="961">
        <f t="shared" si="120"/>
        <v>37.777777777777779</v>
      </c>
      <c r="AZ63" s="1055">
        <f t="shared" si="31"/>
        <v>39.444444444444443</v>
      </c>
      <c r="BA63" s="1057">
        <f t="shared" si="99"/>
        <v>0</v>
      </c>
      <c r="BB63" s="293">
        <f t="shared" si="100"/>
        <v>0</v>
      </c>
      <c r="BC63" s="293">
        <f t="shared" si="101"/>
        <v>0</v>
      </c>
      <c r="BD63" s="293">
        <f t="shared" si="102"/>
        <v>0</v>
      </c>
      <c r="BE63" s="293">
        <f t="shared" si="103"/>
        <v>0</v>
      </c>
      <c r="BF63" s="293">
        <f t="shared" si="104"/>
        <v>0</v>
      </c>
      <c r="BG63" s="293">
        <f t="shared" si="105"/>
        <v>34.69863749434645</v>
      </c>
      <c r="BH63" s="293">
        <f t="shared" si="121"/>
        <v>44.804935264131366</v>
      </c>
      <c r="BI63" s="765">
        <f t="shared" si="33"/>
        <v>44.027378097521982</v>
      </c>
      <c r="BJ63" s="218">
        <f t="shared" si="106"/>
        <v>0</v>
      </c>
      <c r="BK63" s="218">
        <f t="shared" si="107"/>
        <v>0</v>
      </c>
      <c r="BL63" s="218">
        <f t="shared" si="108"/>
        <v>0</v>
      </c>
      <c r="BM63" s="218">
        <f t="shared" si="109"/>
        <v>0</v>
      </c>
      <c r="BN63" s="218">
        <f t="shared" si="110"/>
        <v>0</v>
      </c>
      <c r="BO63" s="218">
        <f t="shared" si="111"/>
        <v>0</v>
      </c>
      <c r="BP63" s="218">
        <f t="shared" si="112"/>
        <v>2.8713434814309133</v>
      </c>
      <c r="BQ63" s="218">
        <f t="shared" si="122"/>
        <v>3.4078677777412478</v>
      </c>
      <c r="BR63" s="762">
        <f t="shared" si="34"/>
        <v>3.3020533573141488</v>
      </c>
      <c r="BS63" s="417">
        <f t="shared" si="113"/>
        <v>0</v>
      </c>
      <c r="BT63" s="417">
        <f t="shared" si="114"/>
        <v>0</v>
      </c>
      <c r="BU63" s="417">
        <f t="shared" si="115"/>
        <v>0</v>
      </c>
      <c r="BV63" s="417">
        <f t="shared" si="116"/>
        <v>0</v>
      </c>
      <c r="BW63" s="417">
        <f t="shared" si="117"/>
        <v>0</v>
      </c>
      <c r="BX63" s="417">
        <f t="shared" si="118"/>
        <v>0</v>
      </c>
      <c r="BY63" s="772"/>
      <c r="BZ63" s="772"/>
      <c r="CA63" s="773">
        <f t="shared" si="35"/>
        <v>0</v>
      </c>
      <c r="CB63" s="773">
        <f t="shared" si="36"/>
        <v>14355.501258627692</v>
      </c>
      <c r="CC63" s="1221">
        <f t="shared" si="37"/>
        <v>-14355.501258627692</v>
      </c>
      <c r="CD63" s="772"/>
      <c r="CE63" s="417"/>
      <c r="CF63" s="418">
        <f t="shared" si="119"/>
        <v>0</v>
      </c>
      <c r="CG63" s="773">
        <f t="shared" si="38"/>
        <v>14106.371942446045</v>
      </c>
      <c r="CH63" s="445">
        <f t="shared" si="91"/>
        <v>-14106.371942446045</v>
      </c>
    </row>
    <row r="64" spans="1:86">
      <c r="A64" s="753">
        <v>314200700</v>
      </c>
      <c r="B64" s="753">
        <v>1663</v>
      </c>
      <c r="C64" s="753" t="s">
        <v>105</v>
      </c>
      <c r="D64" s="16" t="s">
        <v>1117</v>
      </c>
      <c r="E64" s="753"/>
      <c r="F64" s="16" t="s">
        <v>1128</v>
      </c>
      <c r="G64" s="16" t="s">
        <v>587</v>
      </c>
      <c r="H64" s="17">
        <v>7</v>
      </c>
      <c r="I64" s="753"/>
      <c r="J64" s="17" t="s">
        <v>552</v>
      </c>
      <c r="K64" s="965"/>
      <c r="L64" s="965"/>
      <c r="M64" s="965"/>
      <c r="N64" s="965">
        <v>89</v>
      </c>
      <c r="O64" s="961">
        <v>268.81</v>
      </c>
      <c r="P64" s="961">
        <v>263.43</v>
      </c>
      <c r="Q64" s="753"/>
      <c r="R64" s="761"/>
      <c r="S64" s="761"/>
      <c r="T64" s="761"/>
      <c r="U64" s="761"/>
      <c r="V64" s="761"/>
      <c r="W64" s="761"/>
      <c r="X64" s="761"/>
      <c r="Y64" s="761"/>
      <c r="Z64" s="761"/>
      <c r="AA64" s="761"/>
      <c r="AB64" s="761"/>
      <c r="AC64" s="761"/>
      <c r="AD64" s="761"/>
      <c r="AE64" s="761"/>
      <c r="AF64" s="761"/>
      <c r="AG64" s="761"/>
      <c r="AH64" s="761"/>
      <c r="AI64" s="761"/>
      <c r="AJ64" s="761"/>
      <c r="AK64" s="761"/>
      <c r="AL64" s="761"/>
      <c r="AM64" s="761"/>
      <c r="AN64" s="761"/>
      <c r="AO64" s="963">
        <v>271</v>
      </c>
      <c r="AP64" s="964">
        <v>212</v>
      </c>
      <c r="AQ64" s="963">
        <v>231</v>
      </c>
      <c r="AR64" s="1054">
        <f t="shared" si="92"/>
        <v>0</v>
      </c>
      <c r="AS64" s="961">
        <f t="shared" si="93"/>
        <v>0</v>
      </c>
      <c r="AT64" s="961">
        <f t="shared" si="94"/>
        <v>0</v>
      </c>
      <c r="AU64" s="961">
        <f t="shared" si="95"/>
        <v>24.722222222222221</v>
      </c>
      <c r="AV64" s="961">
        <f t="shared" si="96"/>
        <v>74.669444444444437</v>
      </c>
      <c r="AW64" s="961">
        <f t="shared" si="97"/>
        <v>73.174999999999997</v>
      </c>
      <c r="AX64" s="961">
        <f t="shared" si="98"/>
        <v>75.277777777777771</v>
      </c>
      <c r="AY64" s="961">
        <f t="shared" si="120"/>
        <v>58.888888888888886</v>
      </c>
      <c r="AZ64" s="1055">
        <f t="shared" si="31"/>
        <v>64.166666666666671</v>
      </c>
      <c r="BA64" s="1057">
        <f t="shared" si="99"/>
        <v>0</v>
      </c>
      <c r="BB64" s="293">
        <f t="shared" si="100"/>
        <v>0</v>
      </c>
      <c r="BC64" s="293">
        <f t="shared" si="101"/>
        <v>0</v>
      </c>
      <c r="BD64" s="293">
        <f t="shared" si="102"/>
        <v>23.263105324791621</v>
      </c>
      <c r="BE64" s="293">
        <f t="shared" si="103"/>
        <v>81.560099602002296</v>
      </c>
      <c r="BF64" s="293">
        <f t="shared" si="104"/>
        <v>74.965505483207664</v>
      </c>
      <c r="BG64" s="293">
        <f t="shared" si="105"/>
        <v>76.449843585104787</v>
      </c>
      <c r="BH64" s="293">
        <f t="shared" si="121"/>
        <v>69.842987323498889</v>
      </c>
      <c r="BI64" s="765">
        <f t="shared" si="33"/>
        <v>71.622002398081548</v>
      </c>
      <c r="BJ64" s="218">
        <f t="shared" si="106"/>
        <v>0</v>
      </c>
      <c r="BK64" s="218">
        <f t="shared" si="107"/>
        <v>0</v>
      </c>
      <c r="BL64" s="218">
        <f t="shared" si="108"/>
        <v>0</v>
      </c>
      <c r="BM64" s="218">
        <f t="shared" si="109"/>
        <v>4.2163579420034116</v>
      </c>
      <c r="BN64" s="218">
        <f t="shared" si="110"/>
        <v>14.362428221435389</v>
      </c>
      <c r="BO64" s="218">
        <f t="shared" si="111"/>
        <v>10.180937797602146</v>
      </c>
      <c r="BP64" s="218">
        <f t="shared" si="112"/>
        <v>6.3262933615266475</v>
      </c>
      <c r="BQ64" s="218">
        <f t="shared" si="122"/>
        <v>5.3122644770672389</v>
      </c>
      <c r="BR64" s="762">
        <f t="shared" si="34"/>
        <v>5.3716501798561156</v>
      </c>
      <c r="BS64" s="417">
        <f t="shared" si="113"/>
        <v>0</v>
      </c>
      <c r="BT64" s="417">
        <f t="shared" si="114"/>
        <v>0</v>
      </c>
      <c r="BU64" s="417">
        <f t="shared" si="115"/>
        <v>0</v>
      </c>
      <c r="BV64" s="417">
        <f t="shared" si="116"/>
        <v>6281.0384376937373</v>
      </c>
      <c r="BW64" s="417">
        <f t="shared" si="117"/>
        <v>23489.308685376662</v>
      </c>
      <c r="BX64" s="417">
        <f t="shared" si="118"/>
        <v>21590.065579163806</v>
      </c>
      <c r="BY64" s="772"/>
      <c r="BZ64" s="772"/>
      <c r="CA64" s="773">
        <f t="shared" si="35"/>
        <v>0</v>
      </c>
      <c r="CB64" s="773">
        <f t="shared" si="36"/>
        <v>22377.693138449045</v>
      </c>
      <c r="CC64" s="1221">
        <f t="shared" si="37"/>
        <v>-22377.693138449045</v>
      </c>
      <c r="CD64" s="772"/>
      <c r="CE64" s="417"/>
      <c r="CF64" s="418">
        <f t="shared" si="119"/>
        <v>0</v>
      </c>
      <c r="CG64" s="773">
        <f t="shared" si="38"/>
        <v>22947.689568345329</v>
      </c>
      <c r="CH64" s="445">
        <f t="shared" si="91"/>
        <v>-22947.689568345329</v>
      </c>
    </row>
    <row r="65" spans="1:86">
      <c r="A65" s="16">
        <v>205307202</v>
      </c>
      <c r="B65" s="16">
        <v>5227</v>
      </c>
      <c r="C65" s="16" t="s">
        <v>105</v>
      </c>
      <c r="D65" s="16" t="s">
        <v>1117</v>
      </c>
      <c r="E65" s="16">
        <v>1</v>
      </c>
      <c r="F65" s="16" t="s">
        <v>568</v>
      </c>
      <c r="G65" s="16" t="s">
        <v>1960</v>
      </c>
      <c r="H65" s="17">
        <v>72</v>
      </c>
      <c r="I65" s="16" t="s">
        <v>559</v>
      </c>
      <c r="J65" s="17" t="s">
        <v>552</v>
      </c>
      <c r="K65" s="961">
        <v>66</v>
      </c>
      <c r="L65" s="962">
        <v>66</v>
      </c>
      <c r="M65" s="962">
        <v>67</v>
      </c>
      <c r="N65" s="962">
        <v>74</v>
      </c>
      <c r="O65" s="962">
        <v>70.400000000000006</v>
      </c>
      <c r="P65" s="962">
        <v>72.33</v>
      </c>
      <c r="Q65" s="753"/>
      <c r="R65" s="761"/>
      <c r="S65" s="761"/>
      <c r="T65" s="761"/>
      <c r="U65" s="761"/>
      <c r="V65" s="761"/>
      <c r="W65" s="761"/>
      <c r="X65" s="761"/>
      <c r="Y65" s="761"/>
      <c r="Z65" s="761"/>
      <c r="AA65" s="761"/>
      <c r="AB65" s="761"/>
      <c r="AC65" s="761"/>
      <c r="AD65" s="761"/>
      <c r="AE65" s="761"/>
      <c r="AF65" s="761"/>
      <c r="AG65" s="761"/>
      <c r="AH65" s="761"/>
      <c r="AI65" s="761"/>
      <c r="AJ65" s="761"/>
      <c r="AK65" s="761"/>
      <c r="AL65" s="761"/>
      <c r="AM65" s="761"/>
      <c r="AN65" s="761"/>
      <c r="AO65" s="963">
        <v>71</v>
      </c>
      <c r="AP65" s="964">
        <v>63</v>
      </c>
      <c r="AQ65" s="963">
        <v>67</v>
      </c>
      <c r="AR65" s="1054">
        <f t="shared" si="92"/>
        <v>18.333333333333332</v>
      </c>
      <c r="AS65" s="961">
        <f t="shared" si="93"/>
        <v>18.333333333333332</v>
      </c>
      <c r="AT65" s="961">
        <f t="shared" si="94"/>
        <v>18.611111111111111</v>
      </c>
      <c r="AU65" s="961">
        <f t="shared" si="95"/>
        <v>20.555555555555554</v>
      </c>
      <c r="AV65" s="961">
        <f t="shared" si="96"/>
        <v>19.555555555555557</v>
      </c>
      <c r="AW65" s="961">
        <f t="shared" si="97"/>
        <v>20.091666666666665</v>
      </c>
      <c r="AX65" s="961">
        <f t="shared" si="98"/>
        <v>19.722222222222221</v>
      </c>
      <c r="AY65" s="961">
        <f t="shared" si="120"/>
        <v>17.5</v>
      </c>
      <c r="AZ65" s="1055">
        <f t="shared" si="31"/>
        <v>18.611111111111111</v>
      </c>
      <c r="BA65" s="1057">
        <f t="shared" si="99"/>
        <v>24.130789152955511</v>
      </c>
      <c r="BB65" s="293">
        <f t="shared" si="100"/>
        <v>20.383308204548307</v>
      </c>
      <c r="BC65" s="293">
        <f t="shared" si="101"/>
        <v>19.985718883256897</v>
      </c>
      <c r="BD65" s="293">
        <f t="shared" si="102"/>
        <v>19.342357236343595</v>
      </c>
      <c r="BE65" s="293">
        <f t="shared" si="103"/>
        <v>21.360183817495489</v>
      </c>
      <c r="BF65" s="293">
        <f t="shared" si="104"/>
        <v>20.583285926433625</v>
      </c>
      <c r="BG65" s="293">
        <f t="shared" si="105"/>
        <v>20.029294813809738</v>
      </c>
      <c r="BH65" s="293">
        <f t="shared" si="121"/>
        <v>20.755227365002028</v>
      </c>
      <c r="BI65" s="765">
        <f t="shared" si="33"/>
        <v>20.773481215027978</v>
      </c>
      <c r="BJ65" s="218">
        <f t="shared" si="106"/>
        <v>4.195324507628535</v>
      </c>
      <c r="BK65" s="218">
        <f t="shared" si="107"/>
        <v>3.4953177297014562</v>
      </c>
      <c r="BL65" s="218">
        <f t="shared" si="108"/>
        <v>3.4957732336589098</v>
      </c>
      <c r="BM65" s="218">
        <f t="shared" si="109"/>
        <v>3.505735816946657</v>
      </c>
      <c r="BN65" s="218">
        <f t="shared" si="110"/>
        <v>3.7614484088726288</v>
      </c>
      <c r="BO65" s="218">
        <f t="shared" si="111"/>
        <v>2.7953810534129113</v>
      </c>
      <c r="BP65" s="218">
        <f t="shared" si="112"/>
        <v>1.6574421722080883</v>
      </c>
      <c r="BQ65" s="218">
        <f t="shared" si="122"/>
        <v>1.578644632336019</v>
      </c>
      <c r="BR65" s="762">
        <f t="shared" si="34"/>
        <v>1.5580110911270983</v>
      </c>
      <c r="BS65" s="417">
        <f t="shared" si="113"/>
        <v>5559.7338208409501</v>
      </c>
      <c r="BT65" s="417">
        <f t="shared" si="114"/>
        <v>4696.3142103279297</v>
      </c>
      <c r="BU65" s="417">
        <f t="shared" si="115"/>
        <v>5396.1440984793626</v>
      </c>
      <c r="BV65" s="417">
        <f t="shared" si="116"/>
        <v>5222.4364538127711</v>
      </c>
      <c r="BW65" s="417">
        <f t="shared" si="117"/>
        <v>6151.7329394387007</v>
      </c>
      <c r="BX65" s="417">
        <f t="shared" si="118"/>
        <v>5927.9863468128842</v>
      </c>
      <c r="BY65" s="772"/>
      <c r="BZ65" s="772"/>
      <c r="CA65" s="773">
        <f t="shared" si="35"/>
        <v>7731.5048446069468</v>
      </c>
      <c r="CB65" s="773">
        <f t="shared" si="36"/>
        <v>6649.974847746651</v>
      </c>
      <c r="CC65" s="1221">
        <f t="shared" si="37"/>
        <v>1081.5299968602958</v>
      </c>
      <c r="CD65" s="772"/>
      <c r="CE65" s="417"/>
      <c r="CF65" s="418">
        <f t="shared" si="119"/>
        <v>7731.5048446069468</v>
      </c>
      <c r="CG65" s="773">
        <f t="shared" si="38"/>
        <v>6655.8233812949647</v>
      </c>
      <c r="CH65" s="445">
        <f t="shared" si="91"/>
        <v>1075.681463311982</v>
      </c>
    </row>
    <row r="66" spans="1:86">
      <c r="A66" s="742">
        <v>205307400</v>
      </c>
      <c r="B66" s="742">
        <v>5316</v>
      </c>
      <c r="C66" s="742" t="s">
        <v>1109</v>
      </c>
      <c r="D66" s="742" t="s">
        <v>1117</v>
      </c>
      <c r="E66" s="742">
        <v>2</v>
      </c>
      <c r="F66" s="742" t="s">
        <v>1274</v>
      </c>
      <c r="G66" s="742" t="s">
        <v>1960</v>
      </c>
      <c r="H66" s="743">
        <v>74</v>
      </c>
      <c r="I66" s="742"/>
      <c r="J66" s="743" t="s">
        <v>552</v>
      </c>
      <c r="K66" s="962">
        <v>4478.8999999999996</v>
      </c>
      <c r="L66" s="962">
        <v>4063.1</v>
      </c>
      <c r="M66" s="962">
        <v>4458.8</v>
      </c>
      <c r="N66" s="962">
        <v>5840.4</v>
      </c>
      <c r="O66" s="962">
        <v>3988.6</v>
      </c>
      <c r="P66" s="962">
        <v>3949.4</v>
      </c>
      <c r="Q66" s="753"/>
      <c r="R66" s="761"/>
      <c r="S66" s="761"/>
      <c r="T66" s="761"/>
      <c r="U66" s="761"/>
      <c r="V66" s="761"/>
      <c r="W66" s="761"/>
      <c r="X66" s="761"/>
      <c r="Y66" s="761"/>
      <c r="Z66" s="761"/>
      <c r="AA66" s="761"/>
      <c r="AB66" s="761"/>
      <c r="AC66" s="761"/>
      <c r="AD66" s="761"/>
      <c r="AE66" s="761"/>
      <c r="AF66" s="761"/>
      <c r="AG66" s="761"/>
      <c r="AH66" s="761"/>
      <c r="AI66" s="761"/>
      <c r="AJ66" s="761"/>
      <c r="AK66" s="761"/>
      <c r="AL66" s="761"/>
      <c r="AM66" s="761"/>
      <c r="AN66" s="761"/>
      <c r="AO66" s="963">
        <v>3868</v>
      </c>
      <c r="AP66" s="964">
        <v>3119</v>
      </c>
      <c r="AQ66" s="963">
        <v>3531</v>
      </c>
      <c r="AR66" s="1054">
        <f t="shared" si="92"/>
        <v>1244.1388888888887</v>
      </c>
      <c r="AS66" s="961">
        <f t="shared" si="93"/>
        <v>1128.6388888888889</v>
      </c>
      <c r="AT66" s="961">
        <f t="shared" si="94"/>
        <v>1238.5555555555557</v>
      </c>
      <c r="AU66" s="961">
        <f t="shared" si="95"/>
        <v>1622.3333333333333</v>
      </c>
      <c r="AV66" s="961">
        <f t="shared" si="96"/>
        <v>1107.9444444444443</v>
      </c>
      <c r="AW66" s="961">
        <f t="shared" si="97"/>
        <v>1097.0555555555557</v>
      </c>
      <c r="AX66" s="961">
        <f t="shared" si="98"/>
        <v>1074.4444444444443</v>
      </c>
      <c r="AY66" s="961">
        <f t="shared" si="120"/>
        <v>866.38888888888891</v>
      </c>
      <c r="AZ66" s="1055">
        <f t="shared" si="31"/>
        <v>980.83333333333326</v>
      </c>
      <c r="BA66" s="1057">
        <f t="shared" si="99"/>
        <v>1637.5665384420065</v>
      </c>
      <c r="BB66" s="293">
        <f t="shared" si="100"/>
        <v>1254.8396903924279</v>
      </c>
      <c r="BC66" s="293">
        <f t="shared" si="101"/>
        <v>1330.0346769651621</v>
      </c>
      <c r="BD66" s="293">
        <f t="shared" si="102"/>
        <v>1526.5824757181231</v>
      </c>
      <c r="BE66" s="293">
        <f t="shared" si="103"/>
        <v>1210.1879144099785</v>
      </c>
      <c r="BF66" s="293">
        <f t="shared" si="104"/>
        <v>1123.8992041733302</v>
      </c>
      <c r="BG66" s="293">
        <f t="shared" si="105"/>
        <v>1091.173413236846</v>
      </c>
      <c r="BH66" s="293">
        <f t="shared" si="121"/>
        <v>1027.5484785943067</v>
      </c>
      <c r="BI66" s="765">
        <f t="shared" si="33"/>
        <v>1094.7934652278175</v>
      </c>
      <c r="BJ66" s="218">
        <f t="shared" si="106"/>
        <v>284.70362026087037</v>
      </c>
      <c r="BK66" s="218">
        <f t="shared" si="107"/>
        <v>215.17917375075743</v>
      </c>
      <c r="BL66" s="218">
        <f t="shared" si="108"/>
        <v>232.6410999140052</v>
      </c>
      <c r="BM66" s="218">
        <f t="shared" si="109"/>
        <v>276.68783061209797</v>
      </c>
      <c r="BN66" s="218">
        <f t="shared" si="110"/>
        <v>213.10956141518983</v>
      </c>
      <c r="BO66" s="218">
        <f t="shared" si="111"/>
        <v>152.63483937991089</v>
      </c>
      <c r="BP66" s="218">
        <f t="shared" si="112"/>
        <v>90.295582001420925</v>
      </c>
      <c r="BQ66" s="218">
        <f t="shared" si="122"/>
        <v>78.155438226286392</v>
      </c>
      <c r="BR66" s="762">
        <f>BR$4*BI66/1000</f>
        <v>82.109509892086308</v>
      </c>
      <c r="BS66" s="417">
        <f t="shared" si="113"/>
        <v>377295.3304570383</v>
      </c>
      <c r="BT66" s="417">
        <f t="shared" si="114"/>
        <v>289115.06466641539</v>
      </c>
      <c r="BU66" s="417">
        <f t="shared" si="115"/>
        <v>359109.3627805938</v>
      </c>
      <c r="BV66" s="417">
        <f t="shared" si="116"/>
        <v>412177.26844389323</v>
      </c>
      <c r="BW66" s="417">
        <f t="shared" si="117"/>
        <v>348534.1193500738</v>
      </c>
      <c r="BX66" s="417">
        <f t="shared" si="118"/>
        <v>323682.97080191912</v>
      </c>
      <c r="BY66" s="772"/>
      <c r="BZ66" s="772"/>
      <c r="CA66" s="773">
        <f t="shared" si="35"/>
        <v>524676.31891681894</v>
      </c>
      <c r="CB66" s="773">
        <f t="shared" si="36"/>
        <v>329226.53254161589</v>
      </c>
      <c r="CC66" s="1221">
        <f t="shared" si="37"/>
        <v>195449.78637520305</v>
      </c>
      <c r="CD66" s="772"/>
      <c r="CE66" s="417"/>
      <c r="CF66" s="418">
        <f t="shared" si="119"/>
        <v>524676.31891681894</v>
      </c>
      <c r="CG66" s="773">
        <f t="shared" si="38"/>
        <v>350771.82625899278</v>
      </c>
      <c r="CH66" s="445">
        <f t="shared" si="91"/>
        <v>173904.49265782617</v>
      </c>
    </row>
    <row r="67" spans="1:86">
      <c r="A67" s="16">
        <v>213200000</v>
      </c>
      <c r="B67" s="16">
        <v>3557</v>
      </c>
      <c r="C67" s="16" t="s">
        <v>1108</v>
      </c>
      <c r="D67" s="16" t="s">
        <v>1117</v>
      </c>
      <c r="E67" s="16">
        <v>1</v>
      </c>
      <c r="F67" s="16" t="s">
        <v>89</v>
      </c>
      <c r="G67" s="16" t="s">
        <v>529</v>
      </c>
      <c r="H67" s="17">
        <v>10</v>
      </c>
      <c r="I67" s="16"/>
      <c r="J67" s="17" t="s">
        <v>552</v>
      </c>
      <c r="K67" s="961">
        <v>1722.6</v>
      </c>
      <c r="L67" s="961">
        <v>1907.1</v>
      </c>
      <c r="M67" s="961">
        <v>1813.5</v>
      </c>
      <c r="N67" s="961">
        <v>1923.3</v>
      </c>
      <c r="O67" s="962">
        <v>1541.6</v>
      </c>
      <c r="P67" s="962">
        <v>1541.9</v>
      </c>
      <c r="Q67" s="753"/>
      <c r="R67" s="761"/>
      <c r="S67" s="761"/>
      <c r="T67" s="761"/>
      <c r="U67" s="761"/>
      <c r="V67" s="761"/>
      <c r="W67" s="761"/>
      <c r="X67" s="761"/>
      <c r="Y67" s="761"/>
      <c r="Z67" s="761"/>
      <c r="AA67" s="761"/>
      <c r="AB67" s="761"/>
      <c r="AC67" s="761"/>
      <c r="AD67" s="761"/>
      <c r="AE67" s="761"/>
      <c r="AF67" s="761"/>
      <c r="AG67" s="761"/>
      <c r="AH67" s="761"/>
      <c r="AI67" s="761"/>
      <c r="AJ67" s="761"/>
      <c r="AK67" s="761"/>
      <c r="AL67" s="761"/>
      <c r="AM67" s="761"/>
      <c r="AN67" s="761"/>
      <c r="AO67" s="963">
        <v>1544</v>
      </c>
      <c r="AP67" s="964">
        <v>1262</v>
      </c>
      <c r="AQ67" s="963">
        <v>1367</v>
      </c>
      <c r="AR67" s="1054">
        <f t="shared" si="92"/>
        <v>478.49999999999994</v>
      </c>
      <c r="AS67" s="961">
        <f t="shared" si="93"/>
        <v>529.75</v>
      </c>
      <c r="AT67" s="961">
        <f t="shared" si="94"/>
        <v>503.75</v>
      </c>
      <c r="AU67" s="961">
        <f t="shared" si="95"/>
        <v>534.25</v>
      </c>
      <c r="AV67" s="961">
        <f t="shared" si="96"/>
        <v>428.22222222222217</v>
      </c>
      <c r="AW67" s="961">
        <f t="shared" si="97"/>
        <v>428.30555555555554</v>
      </c>
      <c r="AX67" s="961">
        <f t="shared" si="98"/>
        <v>428.88888888888886</v>
      </c>
      <c r="AY67" s="961">
        <f t="shared" si="120"/>
        <v>350.55555555555554</v>
      </c>
      <c r="AZ67" s="1055">
        <f t="shared" si="31"/>
        <v>379.72222222222223</v>
      </c>
      <c r="BA67" s="1057">
        <f t="shared" si="99"/>
        <v>629.81359689213878</v>
      </c>
      <c r="BB67" s="293">
        <f t="shared" si="100"/>
        <v>588.98495571051637</v>
      </c>
      <c r="BC67" s="293">
        <f t="shared" si="101"/>
        <v>540.95673425054315</v>
      </c>
      <c r="BD67" s="293">
        <f t="shared" si="102"/>
        <v>502.71831990080591</v>
      </c>
      <c r="BE67" s="293">
        <f t="shared" si="103"/>
        <v>467.73947973083864</v>
      </c>
      <c r="BF67" s="293">
        <f t="shared" si="104"/>
        <v>438.78568463940292</v>
      </c>
      <c r="BG67" s="293">
        <f t="shared" si="105"/>
        <v>435.56663651439771</v>
      </c>
      <c r="BH67" s="293">
        <f t="shared" si="121"/>
        <v>415.76344340686603</v>
      </c>
      <c r="BI67" s="765">
        <f t="shared" si="33"/>
        <v>423.84102717825738</v>
      </c>
      <c r="BJ67" s="218">
        <f t="shared" si="106"/>
        <v>109.49796964910475</v>
      </c>
      <c r="BK67" s="218">
        <f t="shared" si="107"/>
        <v>100.99879458050981</v>
      </c>
      <c r="BL67" s="218">
        <f t="shared" si="108"/>
        <v>94.620668048364678</v>
      </c>
      <c r="BM67" s="218">
        <f t="shared" si="109"/>
        <v>91.115968874777096</v>
      </c>
      <c r="BN67" s="218">
        <f t="shared" si="110"/>
        <v>82.367171407926762</v>
      </c>
      <c r="BO67" s="218">
        <f t="shared" si="111"/>
        <v>59.590737539850245</v>
      </c>
      <c r="BP67" s="218">
        <f t="shared" si="112"/>
        <v>36.043531181539279</v>
      </c>
      <c r="BQ67" s="218">
        <f t="shared" si="122"/>
        <v>31.623008349334224</v>
      </c>
      <c r="BR67" s="762">
        <f t="shared" si="34"/>
        <v>31.788077038369302</v>
      </c>
      <c r="BS67" s="417">
        <f t="shared" si="113"/>
        <v>145109.05272394879</v>
      </c>
      <c r="BT67" s="417">
        <f t="shared" si="114"/>
        <v>135702.13379570298</v>
      </c>
      <c r="BU67" s="417">
        <f t="shared" si="115"/>
        <v>146058.31824764665</v>
      </c>
      <c r="BV67" s="417">
        <f t="shared" si="116"/>
        <v>135733.94637321759</v>
      </c>
      <c r="BW67" s="417">
        <f t="shared" si="117"/>
        <v>134708.97016248154</v>
      </c>
      <c r="BX67" s="417">
        <f t="shared" si="118"/>
        <v>126370.27717614804</v>
      </c>
      <c r="BY67" s="772"/>
      <c r="BZ67" s="772"/>
      <c r="CA67" s="773">
        <f t="shared" si="35"/>
        <v>201792.27644424129</v>
      </c>
      <c r="CB67" s="773">
        <f t="shared" si="36"/>
        <v>133210.60726755988</v>
      </c>
      <c r="CC67" s="1221">
        <f t="shared" si="37"/>
        <v>68581.669176681404</v>
      </c>
      <c r="CD67" s="772"/>
      <c r="CE67" s="417"/>
      <c r="CF67" s="418">
        <f t="shared" si="119"/>
        <v>201792.27644424129</v>
      </c>
      <c r="CG67" s="773">
        <f t="shared" si="38"/>
        <v>135798.66510791366</v>
      </c>
      <c r="CH67" s="445">
        <f t="shared" si="91"/>
        <v>65993.611336327624</v>
      </c>
    </row>
    <row r="68" spans="1:86">
      <c r="A68" s="742">
        <v>213200001</v>
      </c>
      <c r="B68" s="742">
        <v>7022</v>
      </c>
      <c r="C68" s="742" t="s">
        <v>1108</v>
      </c>
      <c r="D68" s="16" t="s">
        <v>1117</v>
      </c>
      <c r="E68" s="742">
        <v>1</v>
      </c>
      <c r="F68" s="16" t="s">
        <v>98</v>
      </c>
      <c r="G68" s="16" t="s">
        <v>529</v>
      </c>
      <c r="H68" s="17">
        <v>10</v>
      </c>
      <c r="I68" s="742"/>
      <c r="J68" s="17" t="s">
        <v>552</v>
      </c>
      <c r="K68" s="961">
        <v>697.4</v>
      </c>
      <c r="L68" s="961">
        <v>828.3</v>
      </c>
      <c r="M68" s="961">
        <v>796.9</v>
      </c>
      <c r="N68" s="961">
        <v>748.9</v>
      </c>
      <c r="O68" s="962">
        <v>769</v>
      </c>
      <c r="P68" s="962">
        <v>696.3</v>
      </c>
      <c r="Q68" s="753"/>
      <c r="R68" s="761"/>
      <c r="S68" s="761"/>
      <c r="T68" s="761"/>
      <c r="U68" s="761"/>
      <c r="V68" s="761"/>
      <c r="W68" s="761"/>
      <c r="X68" s="761"/>
      <c r="Y68" s="761"/>
      <c r="Z68" s="761"/>
      <c r="AA68" s="761"/>
      <c r="AB68" s="761"/>
      <c r="AC68" s="761"/>
      <c r="AD68" s="761"/>
      <c r="AE68" s="761"/>
      <c r="AF68" s="761"/>
      <c r="AG68" s="761"/>
      <c r="AH68" s="761"/>
      <c r="AI68" s="761"/>
      <c r="AJ68" s="761"/>
      <c r="AK68" s="761"/>
      <c r="AL68" s="761"/>
      <c r="AM68" s="761"/>
      <c r="AN68" s="761"/>
      <c r="AO68" s="963">
        <v>554</v>
      </c>
      <c r="AP68" s="964">
        <v>511</v>
      </c>
      <c r="AQ68" s="963">
        <v>602</v>
      </c>
      <c r="AR68" s="1054">
        <f t="shared" si="92"/>
        <v>193.7222222222222</v>
      </c>
      <c r="AS68" s="961">
        <f t="shared" si="93"/>
        <v>230.08333333333331</v>
      </c>
      <c r="AT68" s="961">
        <f t="shared" si="94"/>
        <v>221.36111111111109</v>
      </c>
      <c r="AU68" s="961">
        <f t="shared" si="95"/>
        <v>208.02777777777777</v>
      </c>
      <c r="AV68" s="961">
        <f t="shared" si="96"/>
        <v>213.61111111111111</v>
      </c>
      <c r="AW68" s="961">
        <f t="shared" si="97"/>
        <v>193.41666666666666</v>
      </c>
      <c r="AX68" s="961">
        <f t="shared" si="98"/>
        <v>153.88888888888889</v>
      </c>
      <c r="AY68" s="961">
        <f t="shared" si="120"/>
        <v>141.94444444444443</v>
      </c>
      <c r="AZ68" s="1055">
        <f t="shared" si="31"/>
        <v>167.22222222222223</v>
      </c>
      <c r="BA68" s="1057">
        <f t="shared" si="99"/>
        <v>254.98200538289657</v>
      </c>
      <c r="BB68" s="293">
        <f t="shared" si="100"/>
        <v>255.81051796708127</v>
      </c>
      <c r="BC68" s="293">
        <f t="shared" si="101"/>
        <v>237.71073698608089</v>
      </c>
      <c r="BD68" s="293">
        <f t="shared" si="102"/>
        <v>195.74988289591511</v>
      </c>
      <c r="BE68" s="293">
        <f t="shared" si="103"/>
        <v>233.32359880190381</v>
      </c>
      <c r="BF68" s="293">
        <f t="shared" si="104"/>
        <v>198.14934315741371</v>
      </c>
      <c r="BG68" s="293">
        <f t="shared" si="105"/>
        <v>156.28492009648727</v>
      </c>
      <c r="BH68" s="293">
        <f t="shared" si="121"/>
        <v>168.3479552939053</v>
      </c>
      <c r="BI68" s="765">
        <f t="shared" si="33"/>
        <v>186.65127897681856</v>
      </c>
      <c r="BJ68" s="218">
        <f t="shared" si="106"/>
        <v>44.330595630608187</v>
      </c>
      <c r="BK68" s="218">
        <f t="shared" si="107"/>
        <v>43.866237507753276</v>
      </c>
      <c r="BL68" s="218">
        <f t="shared" si="108"/>
        <v>41.578831192578875</v>
      </c>
      <c r="BM68" s="218">
        <f t="shared" si="109"/>
        <v>35.478993963666909</v>
      </c>
      <c r="BN68" s="218">
        <f t="shared" si="110"/>
        <v>41.087412307145613</v>
      </c>
      <c r="BO68" s="218">
        <f t="shared" si="111"/>
        <v>26.91032527984806</v>
      </c>
      <c r="BP68" s="218">
        <f t="shared" si="112"/>
        <v>12.932717794412408</v>
      </c>
      <c r="BQ68" s="218">
        <f t="shared" si="122"/>
        <v>12.804562017836595</v>
      </c>
      <c r="BR68" s="762">
        <f t="shared" si="34"/>
        <v>13.998845923261392</v>
      </c>
      <c r="BS68" s="417">
        <f t="shared" si="113"/>
        <v>58747.854040219368</v>
      </c>
      <c r="BT68" s="417">
        <f t="shared" si="114"/>
        <v>58938.743339615525</v>
      </c>
      <c r="BU68" s="417">
        <f t="shared" si="115"/>
        <v>64181.898986241838</v>
      </c>
      <c r="BV68" s="417">
        <f t="shared" si="116"/>
        <v>52852.468381897081</v>
      </c>
      <c r="BW68" s="417">
        <f t="shared" si="117"/>
        <v>67197.196454948295</v>
      </c>
      <c r="BX68" s="417">
        <f t="shared" si="118"/>
        <v>57067.010829335151</v>
      </c>
      <c r="BY68" s="772"/>
      <c r="BZ68" s="772"/>
      <c r="CA68" s="773">
        <f t="shared" si="35"/>
        <v>81696.234524680069</v>
      </c>
      <c r="CB68" s="773">
        <f t="shared" si="36"/>
        <v>53938.684876167266</v>
      </c>
      <c r="CC68" s="1221">
        <f t="shared" si="37"/>
        <v>27757.549648512802</v>
      </c>
      <c r="CD68" s="772"/>
      <c r="CE68" s="417"/>
      <c r="CF68" s="418">
        <f t="shared" si="119"/>
        <v>81696.234524680069</v>
      </c>
      <c r="CG68" s="773">
        <f t="shared" si="38"/>
        <v>59803.069784172672</v>
      </c>
      <c r="CH68" s="445">
        <f t="shared" si="91"/>
        <v>21893.164740507396</v>
      </c>
    </row>
    <row r="69" spans="1:86">
      <c r="A69" s="742">
        <v>213200002</v>
      </c>
      <c r="B69" s="742">
        <v>3243</v>
      </c>
      <c r="C69" s="742" t="s">
        <v>1108</v>
      </c>
      <c r="D69" s="16" t="s">
        <v>1117</v>
      </c>
      <c r="E69" s="742">
        <v>1</v>
      </c>
      <c r="F69" s="16" t="s">
        <v>98</v>
      </c>
      <c r="G69" s="16" t="s">
        <v>529</v>
      </c>
      <c r="H69" s="17">
        <v>10</v>
      </c>
      <c r="I69" s="742"/>
      <c r="J69" s="17" t="s">
        <v>552</v>
      </c>
      <c r="K69" s="961">
        <v>537.4</v>
      </c>
      <c r="L69" s="961">
        <v>604.4</v>
      </c>
      <c r="M69" s="961">
        <v>569</v>
      </c>
      <c r="N69" s="961">
        <v>607</v>
      </c>
      <c r="O69" s="962">
        <v>558</v>
      </c>
      <c r="P69" s="962">
        <v>579.99</v>
      </c>
      <c r="Q69" s="753"/>
      <c r="R69" s="761"/>
      <c r="S69" s="761"/>
      <c r="T69" s="761"/>
      <c r="U69" s="761"/>
      <c r="V69" s="761"/>
      <c r="W69" s="761"/>
      <c r="X69" s="761"/>
      <c r="Y69" s="761"/>
      <c r="Z69" s="761"/>
      <c r="AA69" s="761"/>
      <c r="AB69" s="761"/>
      <c r="AC69" s="761"/>
      <c r="AD69" s="761"/>
      <c r="AE69" s="761"/>
      <c r="AF69" s="761"/>
      <c r="AG69" s="761"/>
      <c r="AH69" s="761"/>
      <c r="AI69" s="761"/>
      <c r="AJ69" s="761"/>
      <c r="AK69" s="761"/>
      <c r="AL69" s="761"/>
      <c r="AM69" s="761"/>
      <c r="AN69" s="761"/>
      <c r="AO69" s="963">
        <v>449</v>
      </c>
      <c r="AP69" s="964">
        <v>411</v>
      </c>
      <c r="AQ69" s="963">
        <v>483</v>
      </c>
      <c r="AR69" s="1054">
        <f t="shared" si="92"/>
        <v>149.27777777777777</v>
      </c>
      <c r="AS69" s="961">
        <f t="shared" si="93"/>
        <v>167.88888888888889</v>
      </c>
      <c r="AT69" s="961">
        <f t="shared" si="94"/>
        <v>158.05555555555554</v>
      </c>
      <c r="AU69" s="961">
        <f t="shared" si="95"/>
        <v>168.61111111111111</v>
      </c>
      <c r="AV69" s="961">
        <f t="shared" si="96"/>
        <v>155</v>
      </c>
      <c r="AW69" s="961">
        <f t="shared" si="97"/>
        <v>161.10833333333332</v>
      </c>
      <c r="AX69" s="961">
        <f t="shared" si="98"/>
        <v>124.72222222222221</v>
      </c>
      <c r="AY69" s="961">
        <f t="shared" si="120"/>
        <v>114.16666666666666</v>
      </c>
      <c r="AZ69" s="1055">
        <f t="shared" si="31"/>
        <v>134.16666666666666</v>
      </c>
      <c r="BA69" s="1057">
        <f t="shared" si="99"/>
        <v>196.4831225878529</v>
      </c>
      <c r="BB69" s="293">
        <f t="shared" si="100"/>
        <v>186.66168907316663</v>
      </c>
      <c r="BC69" s="293">
        <f t="shared" si="101"/>
        <v>169.72946335183843</v>
      </c>
      <c r="BD69" s="293">
        <f t="shared" si="102"/>
        <v>158.65960597919678</v>
      </c>
      <c r="BE69" s="293">
        <f t="shared" si="103"/>
        <v>169.30372968980797</v>
      </c>
      <c r="BF69" s="293">
        <f t="shared" si="104"/>
        <v>165.05046321681516</v>
      </c>
      <c r="BG69" s="293">
        <f t="shared" si="105"/>
        <v>126.66413199155735</v>
      </c>
      <c r="BH69" s="293">
        <f t="shared" si="121"/>
        <v>135.40314995263228</v>
      </c>
      <c r="BI69" s="765">
        <f t="shared" si="33"/>
        <v>149.75509592326136</v>
      </c>
      <c r="BJ69" s="218">
        <f t="shared" si="106"/>
        <v>34.160111975751136</v>
      </c>
      <c r="BK69" s="218">
        <f t="shared" si="107"/>
        <v>32.00863690653879</v>
      </c>
      <c r="BL69" s="218">
        <f t="shared" si="108"/>
        <v>29.687984626148051</v>
      </c>
      <c r="BM69" s="218">
        <f t="shared" si="109"/>
        <v>28.756508660630011</v>
      </c>
      <c r="BN69" s="218">
        <f t="shared" si="110"/>
        <v>29.81375301350748</v>
      </c>
      <c r="BO69" s="218">
        <f t="shared" si="111"/>
        <v>22.415222690017348</v>
      </c>
      <c r="BP69" s="218">
        <f t="shared" si="112"/>
        <v>10.481570920020163</v>
      </c>
      <c r="BQ69" s="218">
        <f t="shared" si="122"/>
        <v>10.298776887144504</v>
      </c>
      <c r="BR69" s="762">
        <f t="shared" si="34"/>
        <v>11.231632194244604</v>
      </c>
      <c r="BS69" s="417">
        <f t="shared" si="113"/>
        <v>45269.711444241308</v>
      </c>
      <c r="BT69" s="417">
        <f t="shared" si="114"/>
        <v>43006.853162457592</v>
      </c>
      <c r="BU69" s="417">
        <f t="shared" si="115"/>
        <v>45826.955104996377</v>
      </c>
      <c r="BV69" s="417">
        <f t="shared" si="116"/>
        <v>42838.093614383135</v>
      </c>
      <c r="BW69" s="417">
        <f t="shared" si="117"/>
        <v>48759.474150664697</v>
      </c>
      <c r="BX69" s="417">
        <f t="shared" si="118"/>
        <v>47534.533406442766</v>
      </c>
      <c r="BY69" s="772"/>
      <c r="BZ69" s="772"/>
      <c r="CA69" s="773">
        <f t="shared" si="35"/>
        <v>62953.192477148077</v>
      </c>
      <c r="CB69" s="773">
        <f t="shared" si="36"/>
        <v>43383.169244823388</v>
      </c>
      <c r="CC69" s="1221">
        <f t="shared" si="37"/>
        <v>19570.023232324689</v>
      </c>
      <c r="CD69" s="772"/>
      <c r="CE69" s="417"/>
      <c r="CF69" s="418">
        <f t="shared" si="119"/>
        <v>62953.192477148077</v>
      </c>
      <c r="CG69" s="773">
        <f t="shared" si="38"/>
        <v>47981.53273381295</v>
      </c>
      <c r="CH69" s="445">
        <f t="shared" ref="CH69:CH71" si="123">CF69-CG69</f>
        <v>14971.659743335127</v>
      </c>
    </row>
    <row r="70" spans="1:86">
      <c r="A70" s="742">
        <v>229706600</v>
      </c>
      <c r="B70" s="742">
        <v>1018</v>
      </c>
      <c r="C70" s="742" t="s">
        <v>105</v>
      </c>
      <c r="D70" s="16" t="s">
        <v>1117</v>
      </c>
      <c r="E70" s="742">
        <v>1</v>
      </c>
      <c r="F70" s="16" t="s">
        <v>569</v>
      </c>
      <c r="G70" s="16" t="s">
        <v>542</v>
      </c>
      <c r="H70" s="17">
        <v>66</v>
      </c>
      <c r="I70" s="742"/>
      <c r="J70" s="17" t="s">
        <v>552</v>
      </c>
      <c r="K70" s="961">
        <v>122.91</v>
      </c>
      <c r="L70" s="961">
        <v>141.97999999999999</v>
      </c>
      <c r="M70" s="962">
        <v>152.62</v>
      </c>
      <c r="N70" s="961">
        <v>167.72</v>
      </c>
      <c r="O70" s="962">
        <v>141.4</v>
      </c>
      <c r="P70" s="962">
        <v>148.94</v>
      </c>
      <c r="Q70" s="753"/>
      <c r="R70" s="761"/>
      <c r="S70" s="761"/>
      <c r="T70" s="761"/>
      <c r="U70" s="761"/>
      <c r="V70" s="761"/>
      <c r="W70" s="761"/>
      <c r="X70" s="761"/>
      <c r="Y70" s="761"/>
      <c r="Z70" s="761"/>
      <c r="AA70" s="761"/>
      <c r="AB70" s="761"/>
      <c r="AC70" s="761"/>
      <c r="AD70" s="761"/>
      <c r="AE70" s="761"/>
      <c r="AF70" s="761"/>
      <c r="AG70" s="761"/>
      <c r="AH70" s="761"/>
      <c r="AI70" s="761"/>
      <c r="AJ70" s="761"/>
      <c r="AK70" s="761"/>
      <c r="AL70" s="761"/>
      <c r="AM70" s="761"/>
      <c r="AN70" s="761"/>
      <c r="AO70" s="963">
        <v>162</v>
      </c>
      <c r="AP70" s="964">
        <v>141</v>
      </c>
      <c r="AQ70" s="963">
        <v>151</v>
      </c>
      <c r="AR70" s="1054">
        <f t="shared" si="92"/>
        <v>34.141666666666666</v>
      </c>
      <c r="AS70" s="961">
        <f t="shared" si="93"/>
        <v>39.438888888888883</v>
      </c>
      <c r="AT70" s="961">
        <f t="shared" si="94"/>
        <v>42.394444444444446</v>
      </c>
      <c r="AU70" s="961">
        <f t="shared" si="95"/>
        <v>46.588888888888889</v>
      </c>
      <c r="AV70" s="961">
        <f t="shared" si="96"/>
        <v>39.277777777777779</v>
      </c>
      <c r="AW70" s="961">
        <f t="shared" si="97"/>
        <v>41.37222222222222</v>
      </c>
      <c r="AX70" s="961">
        <f t="shared" si="98"/>
        <v>45</v>
      </c>
      <c r="AY70" s="961">
        <f t="shared" si="120"/>
        <v>39.166666666666664</v>
      </c>
      <c r="AZ70" s="1055">
        <f t="shared" ref="AZ70:AZ78" si="124">AQ70/AZ$4</f>
        <v>41.944444444444443</v>
      </c>
      <c r="BA70" s="1057">
        <f t="shared" si="99"/>
        <v>44.938110527117601</v>
      </c>
      <c r="BB70" s="293">
        <f t="shared" si="100"/>
        <v>43.848819680026793</v>
      </c>
      <c r="BC70" s="293">
        <f t="shared" si="101"/>
        <v>45.525677850189076</v>
      </c>
      <c r="BD70" s="293">
        <f t="shared" si="102"/>
        <v>43.839191292966859</v>
      </c>
      <c r="BE70" s="293">
        <f t="shared" si="103"/>
        <v>42.902414656162811</v>
      </c>
      <c r="BF70" s="293">
        <f t="shared" si="104"/>
        <v>42.384551443149796</v>
      </c>
      <c r="BG70" s="293">
        <f t="shared" si="105"/>
        <v>45.700644504748986</v>
      </c>
      <c r="BH70" s="293">
        <f t="shared" si="121"/>
        <v>46.452175531195017</v>
      </c>
      <c r="BI70" s="765">
        <f t="shared" ref="BI70:BI73" si="125">0.85*AZ70/BI$4+0.15*AZ70</f>
        <v>46.817845723421257</v>
      </c>
      <c r="BJ70" s="218">
        <f t="shared" si="106"/>
        <v>7.8128384126155028</v>
      </c>
      <c r="BK70" s="218">
        <f t="shared" si="107"/>
        <v>7.5191698676214047</v>
      </c>
      <c r="BL70" s="218">
        <f t="shared" si="108"/>
        <v>7.9630583719555652</v>
      </c>
      <c r="BM70" s="218">
        <f t="shared" si="109"/>
        <v>7.9457028543012607</v>
      </c>
      <c r="BN70" s="218">
        <f t="shared" si="110"/>
        <v>7.5549546166845127</v>
      </c>
      <c r="BO70" s="218">
        <f t="shared" si="111"/>
        <v>5.7561738434303757</v>
      </c>
      <c r="BP70" s="218">
        <f t="shared" si="112"/>
        <v>3.781769463348033</v>
      </c>
      <c r="BQ70" s="218">
        <f t="shared" si="122"/>
        <v>3.5331570342758525</v>
      </c>
      <c r="BR70" s="762">
        <f t="shared" ref="BR70:BR78" si="126">BR$4*BI70/1000</f>
        <v>3.5113384292565941</v>
      </c>
      <c r="BS70" s="417">
        <f t="shared" si="113"/>
        <v>10353.740665447896</v>
      </c>
      <c r="BT70" s="417">
        <f t="shared" si="114"/>
        <v>10102.768054278173</v>
      </c>
      <c r="BU70" s="417">
        <f t="shared" si="115"/>
        <v>12291.93301955105</v>
      </c>
      <c r="BV70" s="417">
        <f t="shared" si="116"/>
        <v>11836.581649101052</v>
      </c>
      <c r="BW70" s="417">
        <f t="shared" si="117"/>
        <v>12355.89542097489</v>
      </c>
      <c r="BX70" s="417">
        <f t="shared" si="118"/>
        <v>12206.750815627141</v>
      </c>
      <c r="BY70" s="772"/>
      <c r="BZ70" s="772"/>
      <c r="CA70" s="773">
        <f t="shared" ref="CA70:CA78" si="127">$CF$4*BA70</f>
        <v>14398.170612888482</v>
      </c>
      <c r="CB70" s="773">
        <f t="shared" ref="CB70:CB78" si="128">$CG$4*BH70</f>
        <v>14883.277040194886</v>
      </c>
      <c r="CC70" s="1221">
        <f t="shared" ref="CC70:CC78" si="129">CA70-CB70</f>
        <v>-485.10642730640393</v>
      </c>
      <c r="CD70" s="772"/>
      <c r="CE70" s="417"/>
      <c r="CF70" s="418">
        <f t="shared" si="119"/>
        <v>14398.170612888482</v>
      </c>
      <c r="CG70" s="773">
        <f t="shared" ref="CG70:CG78" si="130">$CG$4*BI70</f>
        <v>15000.437769784172</v>
      </c>
      <c r="CH70" s="445">
        <f t="shared" si="123"/>
        <v>-602.26715689569028</v>
      </c>
    </row>
    <row r="71" spans="1:86">
      <c r="A71" s="759">
        <v>243001000</v>
      </c>
      <c r="B71" s="759">
        <v>5603</v>
      </c>
      <c r="C71" s="759" t="s">
        <v>1107</v>
      </c>
      <c r="D71" s="759" t="s">
        <v>1117</v>
      </c>
      <c r="E71" s="759"/>
      <c r="F71" s="759" t="s">
        <v>589</v>
      </c>
      <c r="G71" s="759" t="s">
        <v>590</v>
      </c>
      <c r="H71" s="760">
        <v>10</v>
      </c>
      <c r="I71" s="759"/>
      <c r="J71" s="760" t="s">
        <v>552</v>
      </c>
      <c r="K71" s="967">
        <v>409</v>
      </c>
      <c r="L71" s="967">
        <v>449</v>
      </c>
      <c r="M71" s="967">
        <v>495</v>
      </c>
      <c r="N71" s="967">
        <v>648</v>
      </c>
      <c r="O71" s="968">
        <v>586.08000000000004</v>
      </c>
      <c r="P71" s="968">
        <v>806.06</v>
      </c>
      <c r="Q71" s="763"/>
      <c r="R71" s="761"/>
      <c r="S71" s="761"/>
      <c r="T71" s="761"/>
      <c r="U71" s="761"/>
      <c r="V71" s="761"/>
      <c r="W71" s="761"/>
      <c r="X71" s="761"/>
      <c r="Y71" s="761"/>
      <c r="Z71" s="761"/>
      <c r="AA71" s="761"/>
      <c r="AB71" s="761"/>
      <c r="AC71" s="761"/>
      <c r="AD71" s="761"/>
      <c r="AE71" s="761"/>
      <c r="AF71" s="761"/>
      <c r="AG71" s="761"/>
      <c r="AH71" s="761"/>
      <c r="AI71" s="761"/>
      <c r="AJ71" s="761"/>
      <c r="AK71" s="761"/>
      <c r="AL71" s="761"/>
      <c r="AM71" s="761"/>
      <c r="AN71" s="761"/>
      <c r="AO71" s="963">
        <v>738</v>
      </c>
      <c r="AP71" s="964">
        <v>545</v>
      </c>
      <c r="AQ71" s="963">
        <v>543</v>
      </c>
      <c r="AR71" s="1054">
        <f t="shared" si="92"/>
        <v>113.61111111111111</v>
      </c>
      <c r="AS71" s="961">
        <f t="shared" si="93"/>
        <v>124.72222222222221</v>
      </c>
      <c r="AT71" s="961">
        <f t="shared" si="94"/>
        <v>137.5</v>
      </c>
      <c r="AU71" s="961">
        <f t="shared" si="95"/>
        <v>180</v>
      </c>
      <c r="AV71" s="961">
        <f t="shared" si="96"/>
        <v>162.80000000000001</v>
      </c>
      <c r="AW71" s="961">
        <f t="shared" si="97"/>
        <v>223.90555555555554</v>
      </c>
      <c r="AX71" s="961">
        <f t="shared" si="98"/>
        <v>205</v>
      </c>
      <c r="AY71" s="961">
        <f t="shared" si="120"/>
        <v>151.38888888888889</v>
      </c>
      <c r="AZ71" s="1055">
        <f t="shared" si="124"/>
        <v>150.83333333333334</v>
      </c>
      <c r="BA71" s="1057">
        <f t="shared" si="99"/>
        <v>149.53776914483038</v>
      </c>
      <c r="BB71" s="293">
        <f t="shared" si="100"/>
        <v>138.66826339154835</v>
      </c>
      <c r="BC71" s="293">
        <f t="shared" si="101"/>
        <v>147.65568428674874</v>
      </c>
      <c r="BD71" s="293">
        <f t="shared" si="102"/>
        <v>169.37631742095473</v>
      </c>
      <c r="BE71" s="293">
        <f t="shared" si="103"/>
        <v>177.82353028064995</v>
      </c>
      <c r="BF71" s="293">
        <f t="shared" si="104"/>
        <v>229.38425900540699</v>
      </c>
      <c r="BG71" s="293">
        <f t="shared" si="105"/>
        <v>208.19182496607871</v>
      </c>
      <c r="BH71" s="293">
        <f t="shared" si="121"/>
        <v>179.5491891099382</v>
      </c>
      <c r="BI71" s="765">
        <f t="shared" si="125"/>
        <v>168.35821342925661</v>
      </c>
      <c r="BJ71" s="218">
        <f t="shared" si="106"/>
        <v>25.998298842728349</v>
      </c>
      <c r="BK71" s="218">
        <f t="shared" si="107"/>
        <v>23.778752433878093</v>
      </c>
      <c r="BL71" s="218">
        <f t="shared" si="108"/>
        <v>25.826981353151648</v>
      </c>
      <c r="BM71" s="218">
        <f t="shared" si="109"/>
        <v>30.698875802451809</v>
      </c>
      <c r="BN71" s="218">
        <f t="shared" si="110"/>
        <v>31.314058003864638</v>
      </c>
      <c r="BO71" s="218">
        <f t="shared" si="111"/>
        <v>31.152286076510595</v>
      </c>
      <c r="BP71" s="218">
        <f t="shared" si="112"/>
        <v>17.228060888585482</v>
      </c>
      <c r="BQ71" s="218">
        <f t="shared" si="122"/>
        <v>13.656528962271912</v>
      </c>
      <c r="BR71" s="762">
        <f t="shared" si="126"/>
        <v>12.626866007194245</v>
      </c>
      <c r="BS71" s="417">
        <f t="shared" si="113"/>
        <v>34453.502010968921</v>
      </c>
      <c r="BT71" s="417">
        <f t="shared" si="114"/>
        <v>31949.167885412742</v>
      </c>
      <c r="BU71" s="417">
        <f t="shared" si="115"/>
        <v>39867.03475742216</v>
      </c>
      <c r="BV71" s="417">
        <f t="shared" si="116"/>
        <v>45731.605703657777</v>
      </c>
      <c r="BW71" s="417">
        <f t="shared" si="117"/>
        <v>51213.176720827185</v>
      </c>
      <c r="BX71" s="417">
        <f t="shared" si="118"/>
        <v>66062.666593557209</v>
      </c>
      <c r="BY71" s="772"/>
      <c r="BZ71" s="772"/>
      <c r="CA71" s="773">
        <f t="shared" si="127"/>
        <v>47911.901234003657</v>
      </c>
      <c r="CB71" s="773">
        <f t="shared" si="128"/>
        <v>57527.560190824202</v>
      </c>
      <c r="CC71" s="1221">
        <f t="shared" si="129"/>
        <v>-9615.6589568205454</v>
      </c>
      <c r="CD71" s="772"/>
      <c r="CE71" s="417"/>
      <c r="CF71" s="418">
        <f t="shared" si="119"/>
        <v>47911.901234003657</v>
      </c>
      <c r="CG71" s="773">
        <f t="shared" si="130"/>
        <v>53941.971582733822</v>
      </c>
      <c r="CH71" s="445">
        <f t="shared" si="123"/>
        <v>-6030.0703487301653</v>
      </c>
    </row>
    <row r="72" spans="1:86" s="752" customFormat="1">
      <c r="A72" s="759">
        <v>243900100</v>
      </c>
      <c r="B72" s="759">
        <v>2084</v>
      </c>
      <c r="C72" s="759" t="s">
        <v>1107</v>
      </c>
      <c r="D72" s="759" t="s">
        <v>1117</v>
      </c>
      <c r="E72" s="759"/>
      <c r="F72" s="759" t="s">
        <v>2082</v>
      </c>
      <c r="G72" s="759" t="s">
        <v>2134</v>
      </c>
      <c r="H72" s="760">
        <v>1</v>
      </c>
      <c r="I72" s="759"/>
      <c r="J72" s="760" t="s">
        <v>552</v>
      </c>
      <c r="K72" s="967"/>
      <c r="L72" s="967"/>
      <c r="M72" s="967"/>
      <c r="N72" s="967"/>
      <c r="O72" s="968"/>
      <c r="P72" s="968"/>
      <c r="Q72" s="763"/>
      <c r="R72" s="761"/>
      <c r="S72" s="761"/>
      <c r="T72" s="761"/>
      <c r="U72" s="761"/>
      <c r="V72" s="761"/>
      <c r="W72" s="761"/>
      <c r="X72" s="761"/>
      <c r="Y72" s="761"/>
      <c r="Z72" s="761"/>
      <c r="AA72" s="761"/>
      <c r="AB72" s="761"/>
      <c r="AC72" s="761"/>
      <c r="AD72" s="761"/>
      <c r="AE72" s="761"/>
      <c r="AF72" s="761"/>
      <c r="AG72" s="761"/>
      <c r="AH72" s="761"/>
      <c r="AI72" s="761"/>
      <c r="AJ72" s="761"/>
      <c r="AK72" s="761"/>
      <c r="AL72" s="761"/>
      <c r="AM72" s="761"/>
      <c r="AN72" s="761"/>
      <c r="AO72" s="963"/>
      <c r="AP72" s="964">
        <v>375</v>
      </c>
      <c r="AQ72" s="963">
        <v>394</v>
      </c>
      <c r="AR72" s="1054"/>
      <c r="AS72" s="961"/>
      <c r="AT72" s="961"/>
      <c r="AU72" s="961"/>
      <c r="AV72" s="961"/>
      <c r="AW72" s="961"/>
      <c r="AX72" s="961"/>
      <c r="AY72" s="961">
        <f t="shared" si="120"/>
        <v>104.16666666666666</v>
      </c>
      <c r="AZ72" s="1055">
        <f t="shared" si="124"/>
        <v>109.44444444444444</v>
      </c>
      <c r="BA72" s="1057"/>
      <c r="BB72" s="765"/>
      <c r="BC72" s="765"/>
      <c r="BD72" s="765"/>
      <c r="BE72" s="765"/>
      <c r="BF72" s="765"/>
      <c r="BG72" s="765"/>
      <c r="BH72" s="765">
        <f t="shared" si="121"/>
        <v>123.54302002977397</v>
      </c>
      <c r="BI72" s="765">
        <f t="shared" si="125"/>
        <v>122.16047162270183</v>
      </c>
      <c r="BJ72" s="762"/>
      <c r="BK72" s="762"/>
      <c r="BL72" s="762"/>
      <c r="BM72" s="762"/>
      <c r="BN72" s="762"/>
      <c r="BO72" s="762"/>
      <c r="BP72" s="762"/>
      <c r="BQ72" s="762">
        <f t="shared" si="122"/>
        <v>9.3966942400953499</v>
      </c>
      <c r="BR72" s="762">
        <f t="shared" si="126"/>
        <v>9.1620353717026379</v>
      </c>
      <c r="BS72" s="772"/>
      <c r="BT72" s="772"/>
      <c r="BU72" s="772"/>
      <c r="BV72" s="772"/>
      <c r="BW72" s="772"/>
      <c r="BX72" s="772"/>
      <c r="BY72" s="772"/>
      <c r="BZ72" s="772"/>
      <c r="CA72" s="773">
        <f t="shared" si="127"/>
        <v>0</v>
      </c>
      <c r="CB72" s="773">
        <f t="shared" si="128"/>
        <v>39583.183617539587</v>
      </c>
      <c r="CC72" s="1221">
        <f t="shared" si="129"/>
        <v>-39583.183617539587</v>
      </c>
      <c r="CD72" s="772"/>
      <c r="CE72" s="772"/>
      <c r="CF72" s="773">
        <f t="shared" ref="CF72:CF75" si="131">$CF$4*BA72</f>
        <v>0</v>
      </c>
      <c r="CG72" s="773">
        <f t="shared" si="130"/>
        <v>39140.215107913675</v>
      </c>
      <c r="CH72" s="775">
        <f t="shared" ref="CH72:CH75" si="132">CF72-CG72</f>
        <v>-39140.215107913675</v>
      </c>
    </row>
    <row r="73" spans="1:86">
      <c r="A73" s="759">
        <v>243904201</v>
      </c>
      <c r="B73" s="759">
        <v>3071</v>
      </c>
      <c r="C73" s="759" t="s">
        <v>1109</v>
      </c>
      <c r="D73" s="759" t="s">
        <v>1117</v>
      </c>
      <c r="E73" s="759"/>
      <c r="F73" s="759" t="s">
        <v>2029</v>
      </c>
      <c r="G73" s="759" t="s">
        <v>2028</v>
      </c>
      <c r="H73" s="760">
        <v>42</v>
      </c>
      <c r="I73" s="759"/>
      <c r="J73" s="760" t="s">
        <v>552</v>
      </c>
      <c r="K73" s="967"/>
      <c r="L73" s="967"/>
      <c r="M73" s="967"/>
      <c r="N73" s="967"/>
      <c r="O73" s="968"/>
      <c r="P73" s="968"/>
      <c r="Q73" s="763"/>
      <c r="R73" s="761"/>
      <c r="S73" s="761"/>
      <c r="T73" s="761"/>
      <c r="U73" s="761"/>
      <c r="V73" s="761"/>
      <c r="W73" s="761"/>
      <c r="X73" s="761"/>
      <c r="Y73" s="761"/>
      <c r="Z73" s="761"/>
      <c r="AA73" s="761"/>
      <c r="AB73" s="761"/>
      <c r="AC73" s="761"/>
      <c r="AD73" s="761"/>
      <c r="AE73" s="761"/>
      <c r="AF73" s="761"/>
      <c r="AG73" s="761"/>
      <c r="AH73" s="761"/>
      <c r="AI73" s="761"/>
      <c r="AJ73" s="761"/>
      <c r="AK73" s="761"/>
      <c r="AL73" s="761"/>
      <c r="AM73" s="761"/>
      <c r="AN73" s="761"/>
      <c r="AO73" s="963"/>
      <c r="AP73" s="964">
        <v>1103</v>
      </c>
      <c r="AQ73" s="963">
        <v>3184</v>
      </c>
      <c r="AR73" s="1054"/>
      <c r="AS73" s="961"/>
      <c r="AT73" s="961"/>
      <c r="AU73" s="961"/>
      <c r="AV73" s="961"/>
      <c r="AW73" s="961"/>
      <c r="AX73" s="961"/>
      <c r="AY73" s="961">
        <f t="shared" si="120"/>
        <v>306.38888888888886</v>
      </c>
      <c r="AZ73" s="1055">
        <f t="shared" si="124"/>
        <v>884.44444444444446</v>
      </c>
      <c r="BA73" s="1057"/>
      <c r="BB73" s="293"/>
      <c r="BC73" s="293"/>
      <c r="BD73" s="293"/>
      <c r="BE73" s="293"/>
      <c r="BF73" s="293"/>
      <c r="BG73" s="293"/>
      <c r="BH73" s="293">
        <f t="shared" si="121"/>
        <v>363.38120291424184</v>
      </c>
      <c r="BI73" s="765">
        <f t="shared" si="125"/>
        <v>987.20543565147864</v>
      </c>
      <c r="BJ73" s="218"/>
      <c r="BK73" s="218"/>
      <c r="BL73" s="218"/>
      <c r="BM73" s="218"/>
      <c r="BN73" s="218"/>
      <c r="BO73" s="218"/>
      <c r="BP73" s="218"/>
      <c r="BQ73" s="218">
        <f t="shared" si="122"/>
        <v>27.63880999153379</v>
      </c>
      <c r="BR73" s="762">
        <f t="shared" si="126"/>
        <v>74.040407673860898</v>
      </c>
      <c r="BS73" s="417"/>
      <c r="BT73" s="417"/>
      <c r="BU73" s="417"/>
      <c r="BV73" s="417"/>
      <c r="BW73" s="417"/>
      <c r="BX73" s="417"/>
      <c r="BY73" s="772"/>
      <c r="BZ73" s="772"/>
      <c r="CA73" s="773">
        <f t="shared" si="127"/>
        <v>0</v>
      </c>
      <c r="CB73" s="773">
        <f t="shared" si="128"/>
        <v>116427.3374137231</v>
      </c>
      <c r="CC73" s="1221">
        <f t="shared" si="129"/>
        <v>-116427.3374137231</v>
      </c>
      <c r="CD73" s="772"/>
      <c r="CE73" s="417"/>
      <c r="CF73" s="773">
        <f t="shared" si="131"/>
        <v>0</v>
      </c>
      <c r="CG73" s="773">
        <f t="shared" si="130"/>
        <v>316300.62158273382</v>
      </c>
      <c r="CH73" s="775">
        <f t="shared" si="132"/>
        <v>-316300.62158273382</v>
      </c>
    </row>
    <row r="74" spans="1:86">
      <c r="A74" s="759">
        <v>243904202</v>
      </c>
      <c r="B74" s="759">
        <v>7064</v>
      </c>
      <c r="C74" s="759" t="s">
        <v>1107</v>
      </c>
      <c r="D74" s="759" t="s">
        <v>1117</v>
      </c>
      <c r="E74" s="759"/>
      <c r="F74" s="759" t="s">
        <v>2030</v>
      </c>
      <c r="G74" s="759" t="s">
        <v>2028</v>
      </c>
      <c r="H74" s="760">
        <v>42</v>
      </c>
      <c r="I74" s="759"/>
      <c r="J74" s="760" t="s">
        <v>552</v>
      </c>
      <c r="K74" s="967"/>
      <c r="L74" s="967"/>
      <c r="M74" s="967"/>
      <c r="N74" s="967"/>
      <c r="O74" s="968"/>
      <c r="P74" s="968"/>
      <c r="Q74" s="763"/>
      <c r="R74" s="761"/>
      <c r="S74" s="761"/>
      <c r="T74" s="761"/>
      <c r="U74" s="761"/>
      <c r="V74" s="761"/>
      <c r="W74" s="761"/>
      <c r="X74" s="761"/>
      <c r="Y74" s="761"/>
      <c r="Z74" s="761"/>
      <c r="AA74" s="761"/>
      <c r="AB74" s="761"/>
      <c r="AC74" s="761"/>
      <c r="AD74" s="761"/>
      <c r="AE74" s="761"/>
      <c r="AF74" s="761"/>
      <c r="AG74" s="761"/>
      <c r="AH74" s="761"/>
      <c r="AI74" s="761"/>
      <c r="AJ74" s="761"/>
      <c r="AK74" s="761"/>
      <c r="AL74" s="761"/>
      <c r="AM74" s="761"/>
      <c r="AN74" s="761"/>
      <c r="AO74" s="963"/>
      <c r="AP74" s="964">
        <v>395</v>
      </c>
      <c r="AQ74" s="963">
        <v>890</v>
      </c>
      <c r="AR74" s="1054"/>
      <c r="AS74" s="961"/>
      <c r="AT74" s="961"/>
      <c r="AU74" s="961"/>
      <c r="AV74" s="961"/>
      <c r="AW74" s="961"/>
      <c r="AX74" s="961"/>
      <c r="AY74" s="961">
        <f t="shared" si="120"/>
        <v>109.72222222222221</v>
      </c>
      <c r="AZ74" s="1055">
        <f t="shared" si="124"/>
        <v>247.22222222222223</v>
      </c>
      <c r="BA74" s="1057"/>
      <c r="BB74" s="293"/>
      <c r="BC74" s="293"/>
      <c r="BD74" s="293"/>
      <c r="BE74" s="293"/>
      <c r="BF74" s="293"/>
      <c r="BG74" s="293"/>
      <c r="BH74" s="293">
        <f t="shared" si="121"/>
        <v>130.1319810980286</v>
      </c>
      <c r="BI74" s="765">
        <f>0.85*AZ74/BI$4+0.15*AZ74</f>
        <v>275.94624300559553</v>
      </c>
      <c r="BJ74" s="218"/>
      <c r="BK74" s="218"/>
      <c r="BL74" s="218"/>
      <c r="BM74" s="218"/>
      <c r="BN74" s="218"/>
      <c r="BO74" s="218"/>
      <c r="BP74" s="218"/>
      <c r="BQ74" s="218">
        <f t="shared" si="122"/>
        <v>9.8978512662337703</v>
      </c>
      <c r="BR74" s="762">
        <f t="shared" si="126"/>
        <v>20.695968225419666</v>
      </c>
      <c r="BS74" s="417"/>
      <c r="BT74" s="417"/>
      <c r="BU74" s="417"/>
      <c r="BV74" s="417"/>
      <c r="BW74" s="417"/>
      <c r="BX74" s="417"/>
      <c r="BY74" s="772"/>
      <c r="BZ74" s="772"/>
      <c r="CA74" s="773">
        <f t="shared" si="127"/>
        <v>0</v>
      </c>
      <c r="CB74" s="773">
        <f t="shared" si="128"/>
        <v>41694.28674380837</v>
      </c>
      <c r="CC74" s="1221">
        <f t="shared" si="129"/>
        <v>-41694.28674380837</v>
      </c>
      <c r="CD74" s="772"/>
      <c r="CE74" s="417"/>
      <c r="CF74" s="773">
        <f t="shared" si="131"/>
        <v>0</v>
      </c>
      <c r="CG74" s="773">
        <f t="shared" si="130"/>
        <v>88413.176258992811</v>
      </c>
      <c r="CH74" s="775">
        <f t="shared" si="132"/>
        <v>-88413.176258992811</v>
      </c>
    </row>
    <row r="75" spans="1:86">
      <c r="A75" s="742"/>
      <c r="B75" s="742"/>
      <c r="C75" s="214" t="s">
        <v>2007</v>
      </c>
      <c r="D75" s="214" t="s">
        <v>1117</v>
      </c>
      <c r="E75" s="214"/>
      <c r="F75" s="214" t="s">
        <v>2005</v>
      </c>
      <c r="G75" s="214" t="s">
        <v>2008</v>
      </c>
      <c r="H75" s="215">
        <v>5</v>
      </c>
      <c r="I75" s="214"/>
      <c r="J75" s="215" t="s">
        <v>552</v>
      </c>
      <c r="K75" s="967"/>
      <c r="L75" s="967"/>
      <c r="M75" s="967"/>
      <c r="N75" s="967"/>
      <c r="O75" s="968"/>
      <c r="P75" s="968"/>
      <c r="Q75" s="763"/>
      <c r="R75" s="761"/>
      <c r="S75" s="761"/>
      <c r="T75" s="761"/>
      <c r="U75" s="761"/>
      <c r="V75" s="761"/>
      <c r="W75" s="761"/>
      <c r="X75" s="761"/>
      <c r="Y75" s="761"/>
      <c r="Z75" s="761"/>
      <c r="AA75" s="761"/>
      <c r="AB75" s="761"/>
      <c r="AC75" s="761"/>
      <c r="AD75" s="761"/>
      <c r="AE75" s="761"/>
      <c r="AF75" s="761"/>
      <c r="AG75" s="761"/>
      <c r="AH75" s="761"/>
      <c r="AI75" s="761"/>
      <c r="AJ75" s="761"/>
      <c r="AK75" s="761"/>
      <c r="AL75" s="761"/>
      <c r="AM75" s="761"/>
      <c r="AN75" s="761"/>
      <c r="AO75" s="963"/>
      <c r="AP75" s="964"/>
      <c r="AQ75" s="963"/>
      <c r="AR75" s="1054"/>
      <c r="AS75" s="961"/>
      <c r="AT75" s="961"/>
      <c r="AU75" s="961"/>
      <c r="AV75" s="961"/>
      <c r="AW75" s="961"/>
      <c r="AX75" s="961"/>
      <c r="AY75" s="961">
        <f t="shared" si="120"/>
        <v>0</v>
      </c>
      <c r="AZ75" s="1055">
        <f t="shared" si="124"/>
        <v>0</v>
      </c>
      <c r="BA75" s="1057"/>
      <c r="BB75" s="293"/>
      <c r="BC75" s="293"/>
      <c r="BD75" s="293"/>
      <c r="BE75" s="293"/>
      <c r="BF75" s="293"/>
      <c r="BG75" s="293"/>
      <c r="BH75" s="293">
        <f t="shared" si="121"/>
        <v>0</v>
      </c>
      <c r="BI75" s="765">
        <f t="shared" ref="BI75:BI78" si="133">0.85*AZ75/BI$4+0.15*AZ75</f>
        <v>0</v>
      </c>
      <c r="BJ75" s="218"/>
      <c r="BK75" s="218"/>
      <c r="BL75" s="218"/>
      <c r="BM75" s="218"/>
      <c r="BN75" s="218"/>
      <c r="BO75" s="218"/>
      <c r="BP75" s="218"/>
      <c r="BQ75" s="218">
        <f t="shared" si="122"/>
        <v>0</v>
      </c>
      <c r="BR75" s="762">
        <f t="shared" si="126"/>
        <v>0</v>
      </c>
      <c r="BS75" s="417"/>
      <c r="BT75" s="417"/>
      <c r="BU75" s="417"/>
      <c r="BV75" s="417"/>
      <c r="BW75" s="417"/>
      <c r="BX75" s="417"/>
      <c r="BY75" s="772"/>
      <c r="BZ75" s="772"/>
      <c r="CA75" s="773">
        <f t="shared" si="127"/>
        <v>0</v>
      </c>
      <c r="CB75" s="773">
        <f t="shared" si="128"/>
        <v>0</v>
      </c>
      <c r="CC75" s="1221">
        <f t="shared" si="129"/>
        <v>0</v>
      </c>
      <c r="CD75" s="772"/>
      <c r="CE75" s="417"/>
      <c r="CF75" s="773">
        <f t="shared" si="131"/>
        <v>0</v>
      </c>
      <c r="CG75" s="773">
        <f t="shared" si="130"/>
        <v>0</v>
      </c>
      <c r="CH75" s="775">
        <f t="shared" si="132"/>
        <v>0</v>
      </c>
    </row>
    <row r="76" spans="1:86">
      <c r="A76" s="759"/>
      <c r="B76" s="759"/>
      <c r="C76" s="759" t="s">
        <v>1107</v>
      </c>
      <c r="D76" s="759" t="s">
        <v>1117</v>
      </c>
      <c r="E76" s="759"/>
      <c r="F76" s="759" t="s">
        <v>1284</v>
      </c>
      <c r="G76" s="759" t="s">
        <v>1283</v>
      </c>
      <c r="H76" s="760">
        <v>5</v>
      </c>
      <c r="I76" s="759"/>
      <c r="J76" s="760" t="s">
        <v>552</v>
      </c>
      <c r="K76" s="967">
        <v>2656</v>
      </c>
      <c r="L76" s="967">
        <v>2656</v>
      </c>
      <c r="M76" s="967">
        <v>2656</v>
      </c>
      <c r="N76" s="967">
        <v>3175</v>
      </c>
      <c r="O76" s="968">
        <v>2765</v>
      </c>
      <c r="P76" s="968">
        <v>2808</v>
      </c>
      <c r="Q76" s="763"/>
      <c r="R76" s="761"/>
      <c r="S76" s="761"/>
      <c r="T76" s="761"/>
      <c r="U76" s="761"/>
      <c r="V76" s="761"/>
      <c r="W76" s="761"/>
      <c r="X76" s="761"/>
      <c r="Y76" s="761"/>
      <c r="Z76" s="761"/>
      <c r="AA76" s="761"/>
      <c r="AB76" s="761"/>
      <c r="AC76" s="761"/>
      <c r="AD76" s="761"/>
      <c r="AE76" s="761"/>
      <c r="AF76" s="761"/>
      <c r="AG76" s="761"/>
      <c r="AH76" s="761"/>
      <c r="AI76" s="761"/>
      <c r="AJ76" s="761"/>
      <c r="AK76" s="761"/>
      <c r="AL76" s="761"/>
      <c r="AM76" s="761"/>
      <c r="AN76" s="761"/>
      <c r="AO76" s="963"/>
      <c r="AP76" s="964"/>
      <c r="AQ76" s="963"/>
      <c r="AR76" s="1054">
        <f>K76/$AR$4</f>
        <v>737.77777777777771</v>
      </c>
      <c r="AS76" s="961">
        <f>L76/$AS$4</f>
        <v>737.77777777777771</v>
      </c>
      <c r="AT76" s="961">
        <f>M76/$AT$4</f>
        <v>737.77777777777771</v>
      </c>
      <c r="AU76" s="961">
        <f>N76/$AU$4</f>
        <v>881.94444444444446</v>
      </c>
      <c r="AV76" s="961">
        <f>O76/$AV$4</f>
        <v>768.05555555555554</v>
      </c>
      <c r="AW76" s="961">
        <f>P76/$AW$4</f>
        <v>780</v>
      </c>
      <c r="AX76" s="961">
        <f>AO76/$AX$4</f>
        <v>0</v>
      </c>
      <c r="AY76" s="961">
        <f t="shared" si="120"/>
        <v>0</v>
      </c>
      <c r="AZ76" s="1055">
        <f t="shared" si="124"/>
        <v>0</v>
      </c>
      <c r="BA76" s="1057">
        <f>0.85*AR76/$BA$4+0.15*AR76</f>
        <v>971.08145439772488</v>
      </c>
      <c r="BB76" s="293">
        <f>0.85*AS76/$BB$4+0.15*AS76</f>
        <v>820.27373623151982</v>
      </c>
      <c r="BC76" s="293">
        <f>0.85*AT76/$BC$4+0.15*AT76</f>
        <v>792.26969184970619</v>
      </c>
      <c r="BD76" s="293">
        <f>0.85*AU76/$BD$4+0.15*AU76</f>
        <v>829.89167872149881</v>
      </c>
      <c r="BE76" s="293">
        <f>0.85*AV76/$BE$4+0.15*AV76</f>
        <v>838.93335590021331</v>
      </c>
      <c r="BF76" s="293">
        <f>0.85*AW76/$BF$4+0.15*AW76</f>
        <v>799.08567511994511</v>
      </c>
      <c r="BG76" s="293">
        <f>0.85*AX76/$BG$4+0.15*AX76</f>
        <v>0</v>
      </c>
      <c r="BH76" s="293">
        <f t="shared" si="121"/>
        <v>0</v>
      </c>
      <c r="BI76" s="765">
        <f t="shared" si="133"/>
        <v>0</v>
      </c>
      <c r="BJ76" s="218">
        <f>$BJ$4*BA76/1000</f>
        <v>168.83002867062709</v>
      </c>
      <c r="BK76" s="218">
        <f>$BK$4*BB76/1000</f>
        <v>140.66005894071316</v>
      </c>
      <c r="BL76" s="218">
        <f>$BL$4*BC76/1000</f>
        <v>138.57871206862779</v>
      </c>
      <c r="BM76" s="218">
        <f>$BM$4*BD76/1000</f>
        <v>150.41501647034642</v>
      </c>
      <c r="BN76" s="218">
        <f>$BN$4*BE76/1000</f>
        <v>147.73302344506843</v>
      </c>
      <c r="BO76" s="218">
        <f>$BO$4*BF76/1000</f>
        <v>108.52246644522958</v>
      </c>
      <c r="BP76" s="218">
        <f>$BP$4*BG76/1000</f>
        <v>0</v>
      </c>
      <c r="BQ76" s="218">
        <f t="shared" si="122"/>
        <v>0</v>
      </c>
      <c r="BR76" s="762">
        <f t="shared" si="126"/>
        <v>0</v>
      </c>
      <c r="BS76" s="417">
        <f>$BS$4*BA76</f>
        <v>223737.16709323582</v>
      </c>
      <c r="BT76" s="417">
        <f>$BT$4*BB76</f>
        <v>188991.06882774216</v>
      </c>
      <c r="BU76" s="417">
        <f>$BU$4*BC76</f>
        <v>213912.81679942066</v>
      </c>
      <c r="BV76" s="417">
        <f>$BV$4*BD76</f>
        <v>224070.75325480467</v>
      </c>
      <c r="BW76" s="417">
        <f>$BW$4*BE76</f>
        <v>241612.80649926144</v>
      </c>
      <c r="BX76" s="417">
        <f>$BX$4*BF76</f>
        <v>230136.6744345442</v>
      </c>
      <c r="BY76" s="772"/>
      <c r="BZ76" s="772"/>
      <c r="CA76" s="773">
        <f t="shared" si="127"/>
        <v>311134.49798903108</v>
      </c>
      <c r="CB76" s="773">
        <f t="shared" si="128"/>
        <v>0</v>
      </c>
      <c r="CC76" s="1221">
        <f t="shared" si="129"/>
        <v>311134.49798903108</v>
      </c>
      <c r="CD76" s="772"/>
      <c r="CE76" s="417"/>
      <c r="CF76" s="418">
        <f>$CF$4*BA76</f>
        <v>311134.49798903108</v>
      </c>
      <c r="CG76" s="773">
        <f t="shared" si="130"/>
        <v>0</v>
      </c>
      <c r="CH76" s="445">
        <f>CF76-CG76</f>
        <v>311134.49798903108</v>
      </c>
    </row>
    <row r="77" spans="1:86">
      <c r="A77" s="16"/>
      <c r="B77" s="16"/>
      <c r="C77" s="16" t="s">
        <v>105</v>
      </c>
      <c r="D77" s="16" t="s">
        <v>1117</v>
      </c>
      <c r="E77" s="16"/>
      <c r="F77" s="16" t="s">
        <v>1126</v>
      </c>
      <c r="G77" s="16" t="s">
        <v>1125</v>
      </c>
      <c r="H77" s="17">
        <v>4</v>
      </c>
      <c r="I77" s="16"/>
      <c r="J77" s="760" t="s">
        <v>552</v>
      </c>
      <c r="K77" s="961">
        <v>140.78</v>
      </c>
      <c r="L77" s="961">
        <v>180.6</v>
      </c>
      <c r="M77" s="961">
        <v>140.78</v>
      </c>
      <c r="N77" s="961">
        <v>180.6</v>
      </c>
      <c r="O77" s="962"/>
      <c r="P77" s="962"/>
      <c r="Q77" s="753"/>
      <c r="R77" s="761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761"/>
      <c r="AE77" s="761"/>
      <c r="AF77" s="761"/>
      <c r="AG77" s="761"/>
      <c r="AH77" s="761"/>
      <c r="AI77" s="761"/>
      <c r="AJ77" s="761"/>
      <c r="AK77" s="761"/>
      <c r="AL77" s="761"/>
      <c r="AM77" s="761"/>
      <c r="AN77" s="761"/>
      <c r="AO77" s="963"/>
      <c r="AP77" s="964"/>
      <c r="AQ77" s="963"/>
      <c r="AR77" s="1054">
        <f>K77/$AR$4</f>
        <v>39.105555555555554</v>
      </c>
      <c r="AS77" s="961">
        <f>L77/$AS$4</f>
        <v>50.166666666666664</v>
      </c>
      <c r="AT77" s="961">
        <f>M77/$AT$4</f>
        <v>39.105555555555554</v>
      </c>
      <c r="AU77" s="961">
        <f>N77/$AU$4</f>
        <v>50.166666666666664</v>
      </c>
      <c r="AV77" s="961">
        <f>O77/$AV$4</f>
        <v>0</v>
      </c>
      <c r="AW77" s="961">
        <f>P77/$AW$4</f>
        <v>0</v>
      </c>
      <c r="AX77" s="961">
        <f>AO77/$AX$4</f>
        <v>0</v>
      </c>
      <c r="AY77" s="961">
        <f>AP77/$AY$4</f>
        <v>0</v>
      </c>
      <c r="AZ77" s="1055">
        <f t="shared" si="124"/>
        <v>0</v>
      </c>
      <c r="BA77" s="1057">
        <f>0.85*AR77/$BA$4+0.15*AR77</f>
        <v>51.471704499289046</v>
      </c>
      <c r="BB77" s="293">
        <f>0.85*AS77/$BB$4+0.15*AS77</f>
        <v>55.776143359718553</v>
      </c>
      <c r="BC77" s="293">
        <f>0.85*AT77/$BC$4+0.15*AT77</f>
        <v>41.993873199774718</v>
      </c>
      <c r="BD77" s="293">
        <f>0.85*AU77/$BD$4+0.15*AU77</f>
        <v>47.205806984914233</v>
      </c>
      <c r="BE77" s="293">
        <f>0.85*AV77/$BE$4+0.15*AV77</f>
        <v>0</v>
      </c>
      <c r="BF77" s="293">
        <f>0.85*AW77/$BF$4+0.15*AW77</f>
        <v>0</v>
      </c>
      <c r="BG77" s="293">
        <f>0.85*AX77/$BG$4+0.15*AX77</f>
        <v>0</v>
      </c>
      <c r="BH77" s="293">
        <f>0.85*AY77/$BH$4+0.15*AY77</f>
        <v>0</v>
      </c>
      <c r="BI77" s="765">
        <f t="shared" si="133"/>
        <v>0</v>
      </c>
      <c r="BJ77" s="218">
        <f>$BJ$4*BA77/1000</f>
        <v>8.9487543058173511</v>
      </c>
      <c r="BK77" s="218">
        <f>$BK$4*BB77/1000</f>
        <v>9.5644603330921676</v>
      </c>
      <c r="BL77" s="218">
        <f>$BL$4*BC77/1000</f>
        <v>7.3452978482761395</v>
      </c>
      <c r="BM77" s="218">
        <f>$BM$4*BD77/1000</f>
        <v>8.5558903856833268</v>
      </c>
      <c r="BN77" s="218">
        <f>$BN$4*BE77/1000</f>
        <v>0</v>
      </c>
      <c r="BO77" s="218">
        <f>$BO$4*BF77/1000</f>
        <v>0</v>
      </c>
      <c r="BP77" s="218">
        <f>$BP$4*BG77/1000</f>
        <v>0</v>
      </c>
      <c r="BQ77" s="218">
        <f>$BQ$4*BH77/1000</f>
        <v>0</v>
      </c>
      <c r="BR77" s="762">
        <f t="shared" si="126"/>
        <v>0</v>
      </c>
      <c r="BS77" s="417">
        <f>$BS$4*BA77</f>
        <v>11859.080716636197</v>
      </c>
      <c r="BT77" s="417">
        <f>$BT$4*BB77</f>
        <v>12850.823430079156</v>
      </c>
      <c r="BU77" s="417">
        <f>$BU$4*BC77</f>
        <v>11338.345763939175</v>
      </c>
      <c r="BV77" s="417">
        <f>$BV$4*BD77</f>
        <v>12745.567885926843</v>
      </c>
      <c r="BW77" s="417">
        <f>$BW$4*BE77</f>
        <v>0</v>
      </c>
      <c r="BX77" s="417">
        <f>$BX$4*BF77</f>
        <v>0</v>
      </c>
      <c r="BY77" s="772"/>
      <c r="BZ77" s="772"/>
      <c r="CA77" s="773">
        <f t="shared" si="127"/>
        <v>16491.534121572211</v>
      </c>
      <c r="CB77" s="773">
        <f t="shared" si="128"/>
        <v>0</v>
      </c>
      <c r="CC77" s="1221">
        <f t="shared" si="129"/>
        <v>16491.534121572211</v>
      </c>
      <c r="CD77" s="772"/>
      <c r="CE77" s="417"/>
      <c r="CF77" s="418">
        <f>$CF$4*BA77</f>
        <v>16491.534121572211</v>
      </c>
      <c r="CG77" s="773">
        <f t="shared" si="130"/>
        <v>0</v>
      </c>
      <c r="CH77" s="445">
        <f>CF77-CG77</f>
        <v>16491.534121572211</v>
      </c>
    </row>
    <row r="78" spans="1:86">
      <c r="A78" s="16">
        <v>56300400</v>
      </c>
      <c r="B78" s="16">
        <v>7861</v>
      </c>
      <c r="C78" s="16" t="s">
        <v>1108</v>
      </c>
      <c r="D78" s="16" t="s">
        <v>1117</v>
      </c>
      <c r="E78" s="16"/>
      <c r="F78" s="742" t="s">
        <v>2127</v>
      </c>
      <c r="G78" s="16" t="s">
        <v>580</v>
      </c>
      <c r="H78" s="17">
        <v>4</v>
      </c>
      <c r="I78" s="16"/>
      <c r="J78" s="17" t="s">
        <v>552</v>
      </c>
      <c r="K78" s="961">
        <v>356</v>
      </c>
      <c r="L78" s="961">
        <v>338</v>
      </c>
      <c r="M78" s="961">
        <v>327</v>
      </c>
      <c r="N78" s="961">
        <v>397</v>
      </c>
      <c r="O78" s="962">
        <v>222.92</v>
      </c>
      <c r="P78" s="962">
        <v>390.69</v>
      </c>
      <c r="Q78" s="753"/>
      <c r="R78" s="761"/>
      <c r="S78" s="761"/>
      <c r="T78" s="761"/>
      <c r="U78" s="761"/>
      <c r="V78" s="761"/>
      <c r="W78" s="761"/>
      <c r="X78" s="761"/>
      <c r="Y78" s="761"/>
      <c r="Z78" s="761"/>
      <c r="AA78" s="761"/>
      <c r="AB78" s="761"/>
      <c r="AC78" s="761"/>
      <c r="AD78" s="761"/>
      <c r="AE78" s="761"/>
      <c r="AF78" s="761"/>
      <c r="AG78" s="761"/>
      <c r="AH78" s="761"/>
      <c r="AI78" s="761"/>
      <c r="AJ78" s="761"/>
      <c r="AK78" s="761"/>
      <c r="AL78" s="761"/>
      <c r="AM78" s="761"/>
      <c r="AN78" s="761"/>
      <c r="AO78" s="963">
        <v>419</v>
      </c>
      <c r="AP78" s="964">
        <v>364</v>
      </c>
      <c r="AQ78" s="963">
        <v>0</v>
      </c>
      <c r="AR78" s="1054">
        <f>K78/$AR$4</f>
        <v>98.888888888888886</v>
      </c>
      <c r="AS78" s="961">
        <f>L78/$AS$4</f>
        <v>93.888888888888886</v>
      </c>
      <c r="AT78" s="961">
        <f>M78/$AT$4</f>
        <v>90.833333333333329</v>
      </c>
      <c r="AU78" s="961">
        <f>N78/$AU$4</f>
        <v>110.27777777777777</v>
      </c>
      <c r="AV78" s="961">
        <f>O78/$AV$4</f>
        <v>61.922222222222217</v>
      </c>
      <c r="AW78" s="961">
        <f>P78/$AW$4</f>
        <v>108.52499999999999</v>
      </c>
      <c r="AX78" s="961">
        <f>AO78/$AX$4</f>
        <v>116.38888888888889</v>
      </c>
      <c r="AY78" s="961">
        <f>AP78/$AY$4</f>
        <v>101.11111111111111</v>
      </c>
      <c r="AZ78" s="1055">
        <f t="shared" si="124"/>
        <v>0</v>
      </c>
      <c r="BA78" s="1057">
        <f>0.85*AR78/$BA$4+0.15*AR78</f>
        <v>130.16001421897218</v>
      </c>
      <c r="BB78" s="293">
        <f>0.85*AS78/$BB$4+0.15*AS78</f>
        <v>104.38724504753527</v>
      </c>
      <c r="BC78" s="293">
        <f>0.85*AT78/$BC$4+0.15*AT78</f>
        <v>97.542239922761283</v>
      </c>
      <c r="BD78" s="293">
        <f>0.85*AU78/$BD$4+0.15*AU78</f>
        <v>103.76913274092442</v>
      </c>
      <c r="BE78" s="293">
        <f>0.85*AV78/$BE$4+0.15*AV78</f>
        <v>67.636536599376328</v>
      </c>
      <c r="BF78" s="293">
        <f>0.85*AW78/$BF$4+0.15*AW78</f>
        <v>111.18047806716928</v>
      </c>
      <c r="BG78" s="293">
        <f>0.85*AX78/$BG$4+0.15*AX78</f>
        <v>118.2010496758631</v>
      </c>
      <c r="BH78" s="293">
        <f>0.85*AY78/$BH$4+0.15*AY78</f>
        <v>119.91909144223395</v>
      </c>
      <c r="BI78" s="765">
        <f t="shared" si="133"/>
        <v>0</v>
      </c>
      <c r="BJ78" s="218">
        <f>$BJ$4*BA78/1000</f>
        <v>22.629326132056949</v>
      </c>
      <c r="BK78" s="218">
        <f>$BK$4*BB78/1000</f>
        <v>17.900263524834731</v>
      </c>
      <c r="BL78" s="218">
        <f>$BL$4*BC78/1000</f>
        <v>17.061460409051694</v>
      </c>
      <c r="BM78" s="218">
        <f>$BM$4*BD78/1000</f>
        <v>18.807798909835444</v>
      </c>
      <c r="BN78" s="218">
        <f>$BN$4*BE78/1000</f>
        <v>11.910540899231339</v>
      </c>
      <c r="BO78" s="218">
        <f>$BO$4*BF78/1000</f>
        <v>15.099231629446846</v>
      </c>
      <c r="BP78" s="218">
        <f>$BP$4*BG78/1000</f>
        <v>9.7812432416223807</v>
      </c>
      <c r="BQ78" s="218">
        <f>$BQ$4*BH78/1000</f>
        <v>9.121057875719222</v>
      </c>
      <c r="BR78" s="762">
        <f t="shared" si="126"/>
        <v>0</v>
      </c>
      <c r="BS78" s="417">
        <f>$BS$4*BA78</f>
        <v>29988.867276051191</v>
      </c>
      <c r="BT78" s="417">
        <f>$BT$4*BB78</f>
        <v>24050.821258952128</v>
      </c>
      <c r="BU78" s="417">
        <f>$BU$4*BC78</f>
        <v>26336.404779145545</v>
      </c>
      <c r="BV78" s="417">
        <f>$BV$4*BD78</f>
        <v>28017.665840049594</v>
      </c>
      <c r="BW78" s="417">
        <f>$BW$4*BE78</f>
        <v>19479.322540620382</v>
      </c>
      <c r="BX78" s="417">
        <f>$BX$4*BF78</f>
        <v>32019.97768334475</v>
      </c>
      <c r="BY78" s="772"/>
      <c r="BZ78" s="772"/>
      <c r="CA78" s="773">
        <f t="shared" si="127"/>
        <v>41703.268555758688</v>
      </c>
      <c r="CB78" s="773">
        <f t="shared" si="128"/>
        <v>38422.076898091764</v>
      </c>
      <c r="CC78" s="1221">
        <f t="shared" si="129"/>
        <v>3281.1916576669246</v>
      </c>
      <c r="CD78" s="772"/>
      <c r="CE78" s="417"/>
      <c r="CF78" s="418">
        <f>$CF$4*BA78</f>
        <v>41703.268555758688</v>
      </c>
      <c r="CG78" s="773">
        <f t="shared" si="130"/>
        <v>0</v>
      </c>
      <c r="CH78" s="445">
        <f>CF78-CG78</f>
        <v>41703.268555758688</v>
      </c>
    </row>
    <row r="79" spans="1:86" s="281" customFormat="1" ht="13.8" thickBot="1">
      <c r="A79" s="519"/>
      <c r="B79" s="519"/>
      <c r="C79" s="519"/>
      <c r="D79" s="519"/>
      <c r="E79" s="519"/>
      <c r="F79" s="519"/>
      <c r="G79" s="519"/>
      <c r="H79" s="529"/>
      <c r="I79" s="519"/>
      <c r="J79" s="529"/>
      <c r="K79" s="529"/>
      <c r="L79" s="529"/>
      <c r="M79" s="529"/>
      <c r="N79" s="529"/>
      <c r="O79" s="522"/>
      <c r="P79" s="522"/>
      <c r="Q79" s="518"/>
      <c r="AP79" s="518"/>
      <c r="AR79" s="1012">
        <f>SUM(AR5:AR78)</f>
        <v>15631.355555555556</v>
      </c>
      <c r="AS79" s="284">
        <f t="shared" ref="AS79:AZ79" si="134">SUM(AS5:AS78)</f>
        <v>16555.00277777778</v>
      </c>
      <c r="AT79" s="284">
        <f t="shared" si="134"/>
        <v>16757.219444444439</v>
      </c>
      <c r="AU79" s="284">
        <f t="shared" si="134"/>
        <v>18515.54722222222</v>
      </c>
      <c r="AV79" s="284">
        <f t="shared" si="134"/>
        <v>15760.974999999999</v>
      </c>
      <c r="AW79" s="284">
        <f t="shared" si="134"/>
        <v>16831.205555555556</v>
      </c>
      <c r="AX79" s="284">
        <f t="shared" si="134"/>
        <v>16599.444444444445</v>
      </c>
      <c r="AY79" s="284">
        <f t="shared" si="134"/>
        <v>15076.388888888885</v>
      </c>
      <c r="AZ79" s="284">
        <f t="shared" si="134"/>
        <v>16159.166666666672</v>
      </c>
      <c r="BA79" s="1012">
        <f>SUM(BA5:BA78)</f>
        <v>20574.378822872226</v>
      </c>
      <c r="BB79" s="1008">
        <f>SUM(BB5:BB78)</f>
        <v>18406.130397087152</v>
      </c>
      <c r="BC79" s="1008">
        <f t="shared" ref="BC79:BI79" si="135">SUM(BC5:BC78)</f>
        <v>17994.899664092049</v>
      </c>
      <c r="BD79" s="1008">
        <f t="shared" si="135"/>
        <v>17422.751130743265</v>
      </c>
      <c r="BE79" s="1008">
        <f t="shared" si="135"/>
        <v>17215.431297082716</v>
      </c>
      <c r="BF79" s="1008">
        <f t="shared" si="135"/>
        <v>17243.045198004722</v>
      </c>
      <c r="BG79" s="1008">
        <f t="shared" si="135"/>
        <v>16857.895767375241</v>
      </c>
      <c r="BH79" s="1008">
        <f t="shared" si="135"/>
        <v>17880.793098975952</v>
      </c>
      <c r="BI79" s="1008">
        <f t="shared" si="135"/>
        <v>18036.652577937646</v>
      </c>
      <c r="BJ79" s="284">
        <f>SUM(BJ5:BJ78)</f>
        <v>3577.015039073327</v>
      </c>
      <c r="BK79" s="284">
        <f t="shared" ref="BK79:BR79" si="136">SUM(BK5:BK78)</f>
        <v>3156.2724395140108</v>
      </c>
      <c r="BL79" s="284">
        <f t="shared" si="136"/>
        <v>3147.5519572533581</v>
      </c>
      <c r="BM79" s="284">
        <f t="shared" si="136"/>
        <v>3157.8138032746201</v>
      </c>
      <c r="BN79" s="284">
        <f t="shared" si="136"/>
        <v>3031.5730058197805</v>
      </c>
      <c r="BO79" s="284">
        <f t="shared" si="136"/>
        <v>2341.7486411994096</v>
      </c>
      <c r="BP79" s="284">
        <f t="shared" si="136"/>
        <v>1395.0060468564923</v>
      </c>
      <c r="BQ79" s="284">
        <f t="shared" si="136"/>
        <v>1360.014879683134</v>
      </c>
      <c r="BR79" s="284">
        <f t="shared" si="136"/>
        <v>1352.7489433453236</v>
      </c>
      <c r="BS79" s="284">
        <f t="shared" ref="BS79:BX79" si="137">SUM(BS5:BS76)</f>
        <v>4698488.9327970743</v>
      </c>
      <c r="BT79" s="284">
        <f t="shared" si="137"/>
        <v>4203870.7987998482</v>
      </c>
      <c r="BU79" s="284">
        <f t="shared" si="137"/>
        <v>4820948.1587617677</v>
      </c>
      <c r="BV79" s="284">
        <f t="shared" si="137"/>
        <v>4663379.5715747038</v>
      </c>
      <c r="BW79" s="284">
        <f t="shared" si="137"/>
        <v>4938564.8910192037</v>
      </c>
      <c r="BX79" s="284">
        <f t="shared" si="137"/>
        <v>4933977.0393420151</v>
      </c>
      <c r="BY79" s="284"/>
      <c r="BZ79" s="284"/>
      <c r="CA79" s="284">
        <f>SUM(CA5:CA78)</f>
        <v>6592030.974848262</v>
      </c>
      <c r="CB79" s="284">
        <f>SUM(CB5:CB78)</f>
        <v>5729006.1089118933</v>
      </c>
      <c r="CC79" s="284">
        <f>CA79-CB79</f>
        <v>863024.8659363687</v>
      </c>
      <c r="CD79" s="284"/>
      <c r="CE79" s="284"/>
      <c r="CF79" s="284">
        <f>SUM(CF5:CF78)</f>
        <v>6592030.974848262</v>
      </c>
      <c r="CG79" s="284">
        <f>SUM(CG5:CG78)</f>
        <v>5778943.4859712236</v>
      </c>
      <c r="CH79" s="284">
        <f>CF79-CG79</f>
        <v>813087.48887703847</v>
      </c>
    </row>
    <row r="80" spans="1:86" s="302" customFormat="1" ht="13.8" thickTop="1">
      <c r="A80" s="514"/>
      <c r="B80" s="514"/>
      <c r="C80" s="514"/>
      <c r="D80" s="514"/>
      <c r="E80" s="514"/>
      <c r="F80" s="514"/>
      <c r="G80" s="514"/>
      <c r="H80" s="530"/>
      <c r="I80" s="514"/>
      <c r="J80" s="530"/>
      <c r="K80" s="530"/>
      <c r="L80" s="530"/>
      <c r="M80" s="530"/>
      <c r="N80" s="530"/>
      <c r="O80" s="513"/>
      <c r="P80" s="513"/>
      <c r="AR80" s="487"/>
      <c r="AS80" s="487"/>
      <c r="AT80" s="487"/>
      <c r="AU80" s="487"/>
      <c r="AV80" s="487"/>
      <c r="AX80" s="487"/>
      <c r="AY80" s="487"/>
      <c r="AZ80" s="304" t="s">
        <v>1694</v>
      </c>
      <c r="BA80" s="487">
        <f>BA79-BA79</f>
        <v>0</v>
      </c>
      <c r="BB80" s="487">
        <f>BA79-BB79</f>
        <v>2168.2484257850738</v>
      </c>
      <c r="BC80" s="487">
        <f>BA79-BC79</f>
        <v>2579.4791587801774</v>
      </c>
      <c r="BD80" s="487">
        <f>BA79-BD79</f>
        <v>3151.6276921289609</v>
      </c>
      <c r="BE80" s="487">
        <f>BA79-BE79</f>
        <v>3358.9475257895101</v>
      </c>
      <c r="BF80" s="487">
        <f>BA79-BF79</f>
        <v>3331.3336248675041</v>
      </c>
      <c r="BG80" s="487">
        <f>$BA$79-BG79</f>
        <v>3716.4830554969849</v>
      </c>
      <c r="BH80" s="487">
        <f>$BA$79-BH79</f>
        <v>2693.5857238962744</v>
      </c>
      <c r="BI80" s="487">
        <f>$BA$79-BI79</f>
        <v>2537.7262449345799</v>
      </c>
      <c r="BJ80" s="487"/>
      <c r="BK80" s="487"/>
      <c r="BL80" s="487"/>
      <c r="BM80" s="487"/>
      <c r="BN80" s="487"/>
      <c r="BO80" s="487"/>
      <c r="BP80" s="487"/>
      <c r="BQ80" s="487"/>
      <c r="BR80" s="487"/>
      <c r="BS80" s="505"/>
      <c r="BT80" s="505">
        <f>BB80*BT4</f>
        <v>499564.43730088102</v>
      </c>
      <c r="BU80" s="505">
        <f>BC80*BU4</f>
        <v>696459.37287064793</v>
      </c>
      <c r="BV80" s="505">
        <f>BD80*BV4</f>
        <v>850939.47687481949</v>
      </c>
      <c r="BW80" s="505">
        <f>BE80*BW4</f>
        <v>967376.88742737891</v>
      </c>
      <c r="BX80" s="505">
        <f>BF80*BX4</f>
        <v>959424.08396184118</v>
      </c>
      <c r="BY80" s="505"/>
      <c r="BZ80" s="505"/>
      <c r="CA80" s="505"/>
      <c r="CB80" s="505"/>
      <c r="CC80" s="505"/>
      <c r="CD80" s="505"/>
      <c r="CE80" s="505"/>
      <c r="CF80" s="487"/>
      <c r="CG80" s="487"/>
    </row>
    <row r="81" spans="1:86" s="79" customFormat="1">
      <c r="A81" s="83" t="s">
        <v>683</v>
      </c>
      <c r="B81" s="53"/>
      <c r="C81" s="53"/>
      <c r="D81" s="53"/>
      <c r="E81" s="9"/>
      <c r="F81" s="9"/>
      <c r="G81" s="9"/>
      <c r="H81" s="30"/>
      <c r="I81" s="9"/>
      <c r="J81" s="30"/>
      <c r="K81" s="30"/>
      <c r="L81" s="30"/>
      <c r="M81" s="30"/>
      <c r="N81" s="30"/>
      <c r="O81" s="54"/>
      <c r="P81" s="54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86">
      <c r="A82" s="84" t="s">
        <v>682</v>
      </c>
      <c r="B82" s="85" t="s">
        <v>681</v>
      </c>
      <c r="C82" s="85"/>
      <c r="D82" s="85" t="s">
        <v>1118</v>
      </c>
      <c r="E82" s="84"/>
      <c r="F82" s="86" t="s">
        <v>680</v>
      </c>
      <c r="G82" s="86" t="s">
        <v>339</v>
      </c>
      <c r="H82" s="87" t="s">
        <v>679</v>
      </c>
      <c r="I82" s="87" t="s">
        <v>1085</v>
      </c>
      <c r="J82" s="87" t="s">
        <v>678</v>
      </c>
      <c r="K82" s="220" t="s">
        <v>1106</v>
      </c>
      <c r="L82" s="220" t="s">
        <v>1105</v>
      </c>
      <c r="M82" s="220" t="s">
        <v>1104</v>
      </c>
      <c r="N82" s="220" t="s">
        <v>1103</v>
      </c>
      <c r="O82" s="698" t="s">
        <v>599</v>
      </c>
      <c r="P82" s="698" t="s">
        <v>600</v>
      </c>
      <c r="Q82" s="712"/>
      <c r="R82" s="713"/>
      <c r="S82" s="713"/>
      <c r="T82" s="713"/>
      <c r="U82" s="713"/>
      <c r="V82" s="713"/>
      <c r="W82" s="713"/>
      <c r="X82" s="713"/>
      <c r="Y82" s="713"/>
      <c r="Z82" s="713"/>
      <c r="AA82" s="713"/>
      <c r="AB82" s="713"/>
      <c r="AC82" s="713"/>
      <c r="AD82" s="713"/>
      <c r="AE82" s="713"/>
      <c r="AF82" s="713"/>
      <c r="AG82" s="713"/>
      <c r="AH82" s="713"/>
      <c r="AI82" s="713"/>
      <c r="AJ82" s="713"/>
      <c r="AK82" s="713"/>
      <c r="AL82" s="713"/>
      <c r="AM82" s="713"/>
      <c r="AN82" s="713"/>
      <c r="AO82" s="85" t="s">
        <v>1789</v>
      </c>
      <c r="AP82" s="85" t="s">
        <v>1972</v>
      </c>
      <c r="AQ82" s="85" t="s">
        <v>2110</v>
      </c>
      <c r="AR82" s="1045" t="s">
        <v>1106</v>
      </c>
      <c r="AS82" s="220" t="s">
        <v>1105</v>
      </c>
      <c r="AT82" s="220" t="s">
        <v>1104</v>
      </c>
      <c r="AU82" s="220" t="s">
        <v>1103</v>
      </c>
      <c r="AV82" s="698" t="s">
        <v>599</v>
      </c>
      <c r="AW82" s="698" t="s">
        <v>600</v>
      </c>
      <c r="AX82" s="698" t="s">
        <v>1789</v>
      </c>
      <c r="AY82" s="698" t="s">
        <v>1972</v>
      </c>
      <c r="AZ82" s="698" t="s">
        <v>2110</v>
      </c>
      <c r="BA82" s="1045" t="s">
        <v>1106</v>
      </c>
      <c r="BB82" s="220" t="s">
        <v>1105</v>
      </c>
      <c r="BC82" s="220" t="s">
        <v>1104</v>
      </c>
      <c r="BD82" s="220" t="s">
        <v>1103</v>
      </c>
      <c r="BE82" s="698" t="s">
        <v>599</v>
      </c>
      <c r="BF82" s="698" t="s">
        <v>600</v>
      </c>
      <c r="BG82" s="698" t="s">
        <v>1789</v>
      </c>
      <c r="BH82" s="698" t="s">
        <v>1972</v>
      </c>
      <c r="BI82" s="698" t="s">
        <v>2110</v>
      </c>
      <c r="BJ82" s="221">
        <v>2007</v>
      </c>
      <c r="BK82" s="221">
        <v>2008</v>
      </c>
      <c r="BL82" s="221">
        <v>2009</v>
      </c>
      <c r="BM82" s="221">
        <v>2010</v>
      </c>
      <c r="BN82" s="221">
        <v>2011</v>
      </c>
      <c r="BO82" s="221">
        <v>2012</v>
      </c>
      <c r="BP82" s="221">
        <v>2013</v>
      </c>
      <c r="BQ82" s="221">
        <v>2014</v>
      </c>
      <c r="BR82" s="221">
        <v>2015</v>
      </c>
      <c r="BS82" s="221">
        <v>2007</v>
      </c>
      <c r="BT82" s="221">
        <v>2008</v>
      </c>
      <c r="BU82" s="221">
        <v>2009</v>
      </c>
      <c r="BV82" s="221">
        <v>2010</v>
      </c>
      <c r="BW82" s="221">
        <v>2011</v>
      </c>
      <c r="BX82" s="221">
        <v>2012</v>
      </c>
      <c r="BY82" s="221"/>
      <c r="BZ82" s="221"/>
      <c r="CA82" s="221">
        <f>CA3</f>
        <v>2007</v>
      </c>
      <c r="CB82" s="221">
        <f>CB3</f>
        <v>2014</v>
      </c>
      <c r="CC82" s="85" t="str">
        <f>CC3</f>
        <v>2007-2014</v>
      </c>
      <c r="CD82" s="221"/>
      <c r="CE82" s="221"/>
      <c r="CF82" s="221">
        <f>CF3</f>
        <v>2007</v>
      </c>
      <c r="CG82" s="221">
        <f>CG3</f>
        <v>2015</v>
      </c>
      <c r="CH82" s="1177" t="str">
        <f>CH3</f>
        <v>2007-2015</v>
      </c>
    </row>
    <row r="83" spans="1:86">
      <c r="A83" s="84"/>
      <c r="B83" s="85"/>
      <c r="C83" s="85"/>
      <c r="D83" s="85"/>
      <c r="E83" s="84"/>
      <c r="F83" s="86"/>
      <c r="G83" s="86"/>
      <c r="H83" s="87"/>
      <c r="I83" s="87"/>
      <c r="J83" s="87"/>
      <c r="K83" s="220"/>
      <c r="L83" s="220"/>
      <c r="M83" s="220"/>
      <c r="N83" s="220"/>
      <c r="O83" s="221"/>
      <c r="P83" s="221"/>
      <c r="Q83" s="222"/>
      <c r="R83" s="223"/>
      <c r="S83" s="223"/>
      <c r="T83" s="223"/>
      <c r="U83" s="223"/>
      <c r="V83" s="223"/>
      <c r="W83" s="223"/>
      <c r="X83" s="223"/>
      <c r="Y83" s="223"/>
      <c r="Z83" s="223"/>
      <c r="AA83" s="223"/>
      <c r="AB83" s="223"/>
      <c r="AC83" s="223"/>
      <c r="AD83" s="223"/>
      <c r="AE83" s="223"/>
      <c r="AF83" s="223"/>
      <c r="AG83" s="223"/>
      <c r="AH83" s="223"/>
      <c r="AI83" s="223"/>
      <c r="AJ83" s="223"/>
      <c r="AK83" s="223"/>
      <c r="AL83" s="223"/>
      <c r="AM83" s="223"/>
      <c r="AN83" s="223"/>
      <c r="AO83" s="223"/>
      <c r="AP83" s="223"/>
      <c r="AQ83" s="223"/>
      <c r="AR83" s="1045">
        <v>1</v>
      </c>
      <c r="AS83" s="220">
        <v>1</v>
      </c>
      <c r="AT83" s="220">
        <v>1</v>
      </c>
      <c r="AU83" s="220">
        <v>1</v>
      </c>
      <c r="AV83" s="221">
        <v>1</v>
      </c>
      <c r="AW83" s="221">
        <v>1</v>
      </c>
      <c r="AX83" s="221">
        <v>1</v>
      </c>
      <c r="AY83" s="221">
        <v>1</v>
      </c>
      <c r="AZ83" s="221">
        <v>1</v>
      </c>
      <c r="BA83" s="1048">
        <f>'Graddage 060916'!B3</f>
        <v>0.85642904730179881</v>
      </c>
      <c r="BB83" s="224">
        <f>'Graddage 060916'!C3</f>
        <v>0.86842105263157898</v>
      </c>
      <c r="BC83" s="224">
        <f>'Graddage 060916'!D3</f>
        <v>0.95169886742171883</v>
      </c>
      <c r="BD83" s="224">
        <f>'Graddage 060916'!E3</f>
        <v>1.1625582944703532</v>
      </c>
      <c r="BE83" s="224">
        <f>'Graddage 060916'!F3</f>
        <v>0.90206528980679546</v>
      </c>
      <c r="BF83" s="224">
        <f>'Graddage 060916'!G3</f>
        <v>0.97201865423051304</v>
      </c>
      <c r="BG83" s="224">
        <f>'Graddage 060916'!H3</f>
        <v>0.98201199200532974</v>
      </c>
      <c r="BH83" s="224">
        <f>'Graddage 060916'!I3</f>
        <v>0.82045303131245839</v>
      </c>
      <c r="BI83" s="224">
        <f>'Graddage 060916'!J3</f>
        <v>0.879746835443038</v>
      </c>
      <c r="BJ83" s="221">
        <f>'CO2 faktorer 060916'!D25</f>
        <v>234.61183067476952</v>
      </c>
      <c r="BK83" s="221">
        <f>'CO2 faktorer 060916'!E25</f>
        <v>218.41799694511852</v>
      </c>
      <c r="BL83" s="221">
        <f>'CO2 faktorer 060916'!F25</f>
        <v>243.28458975432974</v>
      </c>
      <c r="BM83" s="221">
        <f>'CO2 faktorer 060916'!G25</f>
        <v>235.3073055391786</v>
      </c>
      <c r="BN83" s="221">
        <f>'CO2 faktorer 060916'!H25</f>
        <v>233.63834400000005</v>
      </c>
      <c r="BO83" s="221">
        <f>'CO2 faktorer 060916'!I25</f>
        <v>244.76785442908781</v>
      </c>
      <c r="BP83" s="221">
        <f>'CO2 faktorer 060916'!J25</f>
        <v>110.5043</v>
      </c>
      <c r="BQ83" s="221">
        <f>'CO2 faktorer 060916'!K25</f>
        <v>1.6907551907275364</v>
      </c>
      <c r="BR83" s="221">
        <f>'CO2 faktorer 060916'!L25</f>
        <v>1</v>
      </c>
      <c r="BS83" s="78">
        <f>'Priser 201016'!C13</f>
        <v>340</v>
      </c>
      <c r="BT83" s="78">
        <f>'Priser 201016'!D13</f>
        <v>358</v>
      </c>
      <c r="BU83" s="78">
        <f>'Priser 201016'!E13</f>
        <v>390</v>
      </c>
      <c r="BV83" s="78">
        <f>'Priser 201016'!F13</f>
        <v>530</v>
      </c>
      <c r="BW83" s="78">
        <f>'Priser 201016'!G13</f>
        <v>475</v>
      </c>
      <c r="BX83" s="78">
        <f>'Priser 201016'!H13</f>
        <v>475</v>
      </c>
      <c r="CA83" s="223">
        <f>'Priser 201016'!K13</f>
        <v>325</v>
      </c>
      <c r="CB83" s="223">
        <f>'Priser 201016'!K13</f>
        <v>325</v>
      </c>
      <c r="CC83" s="223"/>
      <c r="CF83" s="223">
        <f>'Priser 201016'!L13</f>
        <v>325</v>
      </c>
      <c r="CG83" s="223">
        <f>'Priser 201016'!L13</f>
        <v>325</v>
      </c>
    </row>
    <row r="84" spans="1:86">
      <c r="A84" s="88">
        <v>5813999</v>
      </c>
      <c r="B84" s="88">
        <v>8574</v>
      </c>
      <c r="C84" s="88" t="s">
        <v>1107</v>
      </c>
      <c r="D84" s="88" t="s">
        <v>1118</v>
      </c>
      <c r="E84" s="88"/>
      <c r="F84" s="19" t="s">
        <v>2000</v>
      </c>
      <c r="G84" s="19" t="s">
        <v>379</v>
      </c>
      <c r="H84" s="20">
        <v>4</v>
      </c>
      <c r="I84" s="21">
        <v>6300</v>
      </c>
      <c r="J84" s="22" t="s">
        <v>673</v>
      </c>
      <c r="K84" s="64">
        <v>336.98</v>
      </c>
      <c r="L84" s="64">
        <v>309.43</v>
      </c>
      <c r="M84" s="64">
        <v>293.58999999999997</v>
      </c>
      <c r="N84" s="64">
        <v>429.86</v>
      </c>
      <c r="O84" s="115">
        <v>325.2</v>
      </c>
      <c r="P84" s="64">
        <v>345.67</v>
      </c>
      <c r="Q84" s="223"/>
      <c r="R84" s="223"/>
      <c r="S84" s="223"/>
      <c r="T84" s="223"/>
      <c r="U84" s="223"/>
      <c r="V84" s="223"/>
      <c r="W84" s="223"/>
      <c r="X84" s="223"/>
      <c r="Y84" s="223"/>
      <c r="Z84" s="223"/>
      <c r="AA84" s="223"/>
      <c r="AB84" s="223"/>
      <c r="AC84" s="223"/>
      <c r="AD84" s="223"/>
      <c r="AE84" s="223"/>
      <c r="AF84" s="223"/>
      <c r="AG84" s="223"/>
      <c r="AH84" s="223"/>
      <c r="AI84" s="223"/>
      <c r="AJ84" s="223"/>
      <c r="AK84" s="223"/>
      <c r="AL84" s="223"/>
      <c r="AM84" s="223"/>
      <c r="AN84" s="223"/>
      <c r="AO84" s="88">
        <v>342</v>
      </c>
      <c r="AP84" s="960">
        <v>264</v>
      </c>
      <c r="AQ84" s="960">
        <v>332</v>
      </c>
      <c r="AR84" s="1046">
        <f t="shared" ref="AR84:AT84" si="138">K84</f>
        <v>336.98</v>
      </c>
      <c r="AS84" s="115">
        <f t="shared" si="138"/>
        <v>309.43</v>
      </c>
      <c r="AT84" s="115">
        <f t="shared" si="138"/>
        <v>293.58999999999997</v>
      </c>
      <c r="AU84" s="115">
        <f t="shared" ref="AU84:AU97" si="139">N84</f>
        <v>429.86</v>
      </c>
      <c r="AV84" s="115">
        <f t="shared" ref="AV84:AV97" si="140">O84</f>
        <v>325.2</v>
      </c>
      <c r="AW84" s="115">
        <f t="shared" ref="AW84:AW97" si="141">P84</f>
        <v>345.67</v>
      </c>
      <c r="AX84" s="115">
        <f>AO84</f>
        <v>342</v>
      </c>
      <c r="AY84" s="115">
        <f>AP84</f>
        <v>264</v>
      </c>
      <c r="AZ84" s="1047">
        <f>AQ84</f>
        <v>332</v>
      </c>
      <c r="BA84" s="1049">
        <f t="shared" ref="BA84:BA97" si="142">0.85*AR84/$BA$83+0.15*AR84</f>
        <v>384.99735628160249</v>
      </c>
      <c r="BB84" s="225">
        <f t="shared" ref="BB84:BB97" si="143">0.85*AS84/$BB$83+0.15*AS84</f>
        <v>349.28083333333325</v>
      </c>
      <c r="BC84" s="225">
        <f t="shared" ref="BC84:BC97" si="144">0.85*AT84/$BC$83+0.15*AT84</f>
        <v>306.25537189359466</v>
      </c>
      <c r="BD84" s="225">
        <f>0.85*AU84/$BD$83+0.15*AU84</f>
        <v>378.76947621776503</v>
      </c>
      <c r="BE84" s="225">
        <f>0.85*AV84/$BE$83+0.15*AV84</f>
        <v>355.21014771048738</v>
      </c>
      <c r="BF84" s="225">
        <f>0.85*AW84/$BF$83+0.15*AW84</f>
        <v>354.12813502398905</v>
      </c>
      <c r="BG84" s="225">
        <f>0.85*AX84/$BG$83+0.15*AX84</f>
        <v>347.32489823609228</v>
      </c>
      <c r="BH84" s="225">
        <f>0.85*AY84/BH$83+0.15*AY84</f>
        <v>313.1074299634592</v>
      </c>
      <c r="BI84" s="225">
        <f>0.85*AZ84/BI$83+0.15*AZ84</f>
        <v>370.57410071942445</v>
      </c>
      <c r="BJ84" s="226">
        <f>$BJ$83*BA84/1000</f>
        <v>90.32493456217324</v>
      </c>
      <c r="BK84" s="226">
        <f>$BK$83*BB84/1000</f>
        <v>76.289219987988432</v>
      </c>
      <c r="BL84" s="226">
        <f>$BL$83*BC84/1000</f>
        <v>74.507212511192861</v>
      </c>
      <c r="BM84" s="226">
        <f>$BM$83*BD84/1000</f>
        <v>89.127224869288284</v>
      </c>
      <c r="BN84" s="226">
        <f>$BN$83*BE84/1000</f>
        <v>82.990710683073672</v>
      </c>
      <c r="BO84" s="226">
        <f>$BO$83*BF84/1000</f>
        <v>86.679183802796103</v>
      </c>
      <c r="BP84" s="226">
        <f>$BP$83*BG84/1000</f>
        <v>38.38089475215061</v>
      </c>
      <c r="BQ84" s="226">
        <f>BQ$83*BH84/1000</f>
        <v>0.52938801246607714</v>
      </c>
      <c r="BR84" s="226">
        <f>BR$83*BI84/1000</f>
        <v>0.37057410071942443</v>
      </c>
      <c r="BS84" s="417">
        <f>$BS$83*BA84</f>
        <v>130899.10113574484</v>
      </c>
      <c r="BT84" s="417">
        <f>$BT$83*BB84</f>
        <v>125042.5383333333</v>
      </c>
      <c r="BU84" s="417">
        <f>$BU$83*BC84</f>
        <v>119439.59503850191</v>
      </c>
      <c r="BV84" s="417">
        <f>$BV$83*BD84</f>
        <v>200747.82239541545</v>
      </c>
      <c r="BW84" s="417">
        <f>$BW$83*BE84</f>
        <v>168724.82016248151</v>
      </c>
      <c r="BX84" s="417">
        <f>$BX$83*BF84</f>
        <v>168210.86413639478</v>
      </c>
      <c r="BY84" s="772"/>
      <c r="BZ84" s="772"/>
      <c r="CA84" s="421">
        <f>$CF$83*BA84</f>
        <v>125124.14079152081</v>
      </c>
      <c r="CB84" s="421">
        <f>$CG$83*BH84</f>
        <v>101759.91473812424</v>
      </c>
      <c r="CC84" s="1218">
        <f t="shared" ref="CC84" si="145">CA84-CB84</f>
        <v>23364.226053396575</v>
      </c>
      <c r="CD84" s="772"/>
      <c r="CE84" s="417"/>
      <c r="CF84" s="421">
        <f t="shared" ref="CF84:CF95" si="146">$CF$83*BA84</f>
        <v>125124.14079152081</v>
      </c>
      <c r="CG84" s="421">
        <f>$CG$83*BI84</f>
        <v>120436.58273381295</v>
      </c>
      <c r="CH84" s="445">
        <f t="shared" ref="CH84:CH95" si="147">CF84-CG84</f>
        <v>4687.5580577078654</v>
      </c>
    </row>
    <row r="85" spans="1:86">
      <c r="A85" s="88">
        <v>5813964</v>
      </c>
      <c r="B85" s="88">
        <v>1835</v>
      </c>
      <c r="C85" s="88" t="s">
        <v>1107</v>
      </c>
      <c r="D85" s="88" t="s">
        <v>1118</v>
      </c>
      <c r="E85" s="88"/>
      <c r="F85" s="19" t="s">
        <v>2001</v>
      </c>
      <c r="G85" s="19" t="s">
        <v>375</v>
      </c>
      <c r="H85" s="20">
        <v>12</v>
      </c>
      <c r="I85" s="21">
        <v>6300</v>
      </c>
      <c r="J85" s="22" t="s">
        <v>673</v>
      </c>
      <c r="K85" s="64">
        <f>34530/1000</f>
        <v>34.53</v>
      </c>
      <c r="L85" s="64">
        <f>37182/1000</f>
        <v>37.182000000000002</v>
      </c>
      <c r="M85" s="64">
        <f>49377/1000</f>
        <v>49.377000000000002</v>
      </c>
      <c r="N85" s="64">
        <v>62.313000000000002</v>
      </c>
      <c r="O85" s="115">
        <v>55.466000000000001</v>
      </c>
      <c r="P85" s="64">
        <v>52.593000000000004</v>
      </c>
      <c r="Q85" s="223"/>
      <c r="R85" s="223"/>
      <c r="S85" s="223"/>
      <c r="T85" s="223"/>
      <c r="U85" s="223"/>
      <c r="V85" s="223"/>
      <c r="W85" s="223"/>
      <c r="X85" s="223"/>
      <c r="Y85" s="223"/>
      <c r="Z85" s="223"/>
      <c r="AA85" s="223"/>
      <c r="AB85" s="223"/>
      <c r="AC85" s="223"/>
      <c r="AD85" s="223"/>
      <c r="AE85" s="223"/>
      <c r="AF85" s="223"/>
      <c r="AG85" s="223"/>
      <c r="AH85" s="223"/>
      <c r="AI85" s="223"/>
      <c r="AJ85" s="223"/>
      <c r="AK85" s="223"/>
      <c r="AL85" s="223"/>
      <c r="AM85" s="223"/>
      <c r="AN85" s="223"/>
      <c r="AO85" s="88">
        <v>55</v>
      </c>
      <c r="AP85" s="960">
        <v>49</v>
      </c>
      <c r="AQ85" s="960">
        <v>47</v>
      </c>
      <c r="AR85" s="1046">
        <f t="shared" ref="AR85:AR95" si="148">K85</f>
        <v>34.53</v>
      </c>
      <c r="AS85" s="115">
        <f t="shared" ref="AS85:AS95" si="149">L85</f>
        <v>37.182000000000002</v>
      </c>
      <c r="AT85" s="115">
        <f t="shared" ref="AT85:AT95" si="150">M85</f>
        <v>49.377000000000002</v>
      </c>
      <c r="AU85" s="115">
        <f t="shared" si="139"/>
        <v>62.313000000000002</v>
      </c>
      <c r="AV85" s="115">
        <f t="shared" si="140"/>
        <v>55.466000000000001</v>
      </c>
      <c r="AW85" s="115">
        <f t="shared" si="141"/>
        <v>52.593000000000004</v>
      </c>
      <c r="AX85" s="115">
        <f t="shared" ref="AX85:AY97" si="151">AO85</f>
        <v>55</v>
      </c>
      <c r="AY85" s="115">
        <f t="shared" si="151"/>
        <v>49</v>
      </c>
      <c r="AZ85" s="1047">
        <f t="shared" ref="AZ85:AZ99" si="152">AQ85</f>
        <v>47</v>
      </c>
      <c r="BA85" s="1049">
        <f t="shared" si="142"/>
        <v>39.450289964994163</v>
      </c>
      <c r="BB85" s="225">
        <f t="shared" si="143"/>
        <v>41.970590909090909</v>
      </c>
      <c r="BC85" s="225">
        <f t="shared" si="144"/>
        <v>51.507106842842148</v>
      </c>
      <c r="BD85" s="225">
        <f t="shared" ref="BD85:BD95" si="153">0.85*AU85/$BD$83+0.15*AU85</f>
        <v>54.906858911174787</v>
      </c>
      <c r="BE85" s="225">
        <f t="shared" ref="BE85:BE95" si="154">0.85*AV85/$BE$83+0.15*AV85</f>
        <v>60.584520457902514</v>
      </c>
      <c r="BF85" s="225">
        <f t="shared" ref="BF85:BF95" si="155">0.85*AW85/$BF$83+0.15*AW85</f>
        <v>53.879888348183691</v>
      </c>
      <c r="BG85" s="225">
        <f t="shared" ref="BG85:BG97" si="156">0.85*AX85/$BG$83+0.15*AX85</f>
        <v>55.856343283582092</v>
      </c>
      <c r="BH85" s="225">
        <f t="shared" ref="BH85:BH97" si="157">0.85*AY85/$BH$83+0.15*AY85</f>
        <v>58.114636622005683</v>
      </c>
      <c r="BI85" s="225">
        <f t="shared" ref="BI85:BI99" si="158">0.85*AZ85/BI$83+0.15*AZ85</f>
        <v>52.460791366906463</v>
      </c>
      <c r="BJ85" s="226">
        <f t="shared" ref="BJ85:BJ95" si="159">$BJ$83*BA85/1000</f>
        <v>9.2555047493377689</v>
      </c>
      <c r="BK85" s="226">
        <f t="shared" ref="BK85:BK95" si="160">$BK$83*BB85/1000</f>
        <v>9.1671323969666378</v>
      </c>
      <c r="BL85" s="226">
        <f t="shared" ref="BL85:BL95" si="161">$BL$83*BC85/1000</f>
        <v>12.530885357693281</v>
      </c>
      <c r="BM85" s="226">
        <f t="shared" ref="BM85:BM95" si="162">$BM$83*BD85/1000</f>
        <v>12.919985026008376</v>
      </c>
      <c r="BN85" s="226">
        <f t="shared" ref="BN85:BN95" si="163">$BN$83*BE85/1000</f>
        <v>14.154867031818469</v>
      </c>
      <c r="BO85" s="226">
        <f t="shared" ref="BO85:BO95" si="164">$BO$83*BF85/1000</f>
        <v>13.188064667863729</v>
      </c>
      <c r="BP85" s="226">
        <f t="shared" ref="BP85:BP97" si="165">$BP$83*BG85/1000</f>
        <v>6.1723661151119407</v>
      </c>
      <c r="BQ85" s="226">
        <f t="shared" ref="BQ85:BQ97" si="166">$BQ$83*BH85/1000</f>
        <v>9.82576235259007E-2</v>
      </c>
      <c r="BR85" s="226">
        <f t="shared" ref="BR85:BR99" si="167">BR$83*BI85/1000</f>
        <v>5.2460791366906463E-2</v>
      </c>
      <c r="BS85" s="417">
        <f>$BS$83*BA85</f>
        <v>13413.098588098015</v>
      </c>
      <c r="BT85" s="417">
        <f>$BT$83*BB85</f>
        <v>15025.471545454546</v>
      </c>
      <c r="BU85" s="417">
        <f>$BU$83*BC85</f>
        <v>20087.771668708439</v>
      </c>
      <c r="BV85" s="417">
        <f>$BV$83*BD85</f>
        <v>29100.635222922636</v>
      </c>
      <c r="BW85" s="417">
        <f>$BW$83*BE85</f>
        <v>28777.647217503694</v>
      </c>
      <c r="BX85" s="417">
        <f>$BX$83*BF85</f>
        <v>25592.946965387255</v>
      </c>
      <c r="BY85" s="772"/>
      <c r="BZ85" s="772"/>
      <c r="CA85" s="421">
        <f t="shared" ref="CA85:CA99" si="168">$CF$83*BA85</f>
        <v>12821.344238623104</v>
      </c>
      <c r="CB85" s="421">
        <f t="shared" ref="CB85:CB99" si="169">$CG$83*BH85</f>
        <v>18887.256902151847</v>
      </c>
      <c r="CC85" s="1218">
        <f t="shared" ref="CC85:CC99" si="170">CA85-CB85</f>
        <v>-6065.912663528743</v>
      </c>
      <c r="CD85" s="772"/>
      <c r="CE85" s="417"/>
      <c r="CF85" s="421">
        <f t="shared" si="146"/>
        <v>12821.344238623104</v>
      </c>
      <c r="CG85" s="421">
        <f t="shared" ref="CG85:CG99" si="171">$CG$83*BI85</f>
        <v>17049.757194244601</v>
      </c>
      <c r="CH85" s="445">
        <f t="shared" si="147"/>
        <v>-4228.4129556214975</v>
      </c>
    </row>
    <row r="86" spans="1:86">
      <c r="A86" s="88">
        <v>5817870</v>
      </c>
      <c r="B86" s="88">
        <v>5672</v>
      </c>
      <c r="C86" s="88" t="s">
        <v>1107</v>
      </c>
      <c r="D86" s="88" t="s">
        <v>1118</v>
      </c>
      <c r="E86" s="88"/>
      <c r="F86" s="19" t="s">
        <v>677</v>
      </c>
      <c r="G86" s="19" t="s">
        <v>411</v>
      </c>
      <c r="H86" s="20">
        <v>4</v>
      </c>
      <c r="I86" s="21">
        <v>6300</v>
      </c>
      <c r="J86" s="22" t="s">
        <v>673</v>
      </c>
      <c r="K86" s="64">
        <f>54452/1000</f>
        <v>54.451999999999998</v>
      </c>
      <c r="L86" s="64">
        <f>68783/1000</f>
        <v>68.783000000000001</v>
      </c>
      <c r="M86" s="64">
        <f>56398/1000</f>
        <v>56.398000000000003</v>
      </c>
      <c r="N86" s="64">
        <v>75.942999999999998</v>
      </c>
      <c r="O86" s="115">
        <v>64.768000000000001</v>
      </c>
      <c r="P86" s="64">
        <v>53.137999999999998</v>
      </c>
      <c r="Q86" s="223"/>
      <c r="R86" s="223"/>
      <c r="S86" s="223"/>
      <c r="T86" s="223"/>
      <c r="U86" s="223"/>
      <c r="V86" s="223"/>
      <c r="W86" s="223"/>
      <c r="X86" s="223"/>
      <c r="Y86" s="223"/>
      <c r="Z86" s="223"/>
      <c r="AA86" s="223"/>
      <c r="AB86" s="223"/>
      <c r="AC86" s="223"/>
      <c r="AD86" s="223"/>
      <c r="AE86" s="223"/>
      <c r="AF86" s="223"/>
      <c r="AG86" s="223"/>
      <c r="AH86" s="223"/>
      <c r="AI86" s="223"/>
      <c r="AJ86" s="223"/>
      <c r="AK86" s="223"/>
      <c r="AL86" s="223"/>
      <c r="AM86" s="223"/>
      <c r="AN86" s="223"/>
      <c r="AO86" s="88">
        <v>54</v>
      </c>
      <c r="AP86" s="960">
        <v>45</v>
      </c>
      <c r="AQ86" s="960">
        <v>46</v>
      </c>
      <c r="AR86" s="1046">
        <f t="shared" si="148"/>
        <v>54.451999999999998</v>
      </c>
      <c r="AS86" s="115">
        <f t="shared" si="149"/>
        <v>68.783000000000001</v>
      </c>
      <c r="AT86" s="115">
        <f t="shared" si="150"/>
        <v>56.398000000000003</v>
      </c>
      <c r="AU86" s="115">
        <f t="shared" si="139"/>
        <v>75.942999999999998</v>
      </c>
      <c r="AV86" s="115">
        <f t="shared" si="140"/>
        <v>64.768000000000001</v>
      </c>
      <c r="AW86" s="115">
        <f t="shared" si="141"/>
        <v>53.137999999999998</v>
      </c>
      <c r="AX86" s="115">
        <f t="shared" si="151"/>
        <v>54</v>
      </c>
      <c r="AY86" s="115">
        <f t="shared" si="151"/>
        <v>45</v>
      </c>
      <c r="AZ86" s="1047">
        <f t="shared" si="152"/>
        <v>46</v>
      </c>
      <c r="BA86" s="1049">
        <f t="shared" si="142"/>
        <v>62.211039362115905</v>
      </c>
      <c r="BB86" s="225">
        <f t="shared" si="143"/>
        <v>77.641416666666657</v>
      </c>
      <c r="BC86" s="225">
        <f t="shared" si="144"/>
        <v>58.83099037451872</v>
      </c>
      <c r="BD86" s="225">
        <f t="shared" si="153"/>
        <v>66.916880687679068</v>
      </c>
      <c r="BE86" s="225">
        <f t="shared" si="154"/>
        <v>70.744928803545051</v>
      </c>
      <c r="BF86" s="225">
        <f t="shared" si="155"/>
        <v>54.438223851953389</v>
      </c>
      <c r="BG86" s="225">
        <f t="shared" si="156"/>
        <v>54.840773405698783</v>
      </c>
      <c r="BH86" s="225">
        <f t="shared" si="157"/>
        <v>53.370584652862362</v>
      </c>
      <c r="BI86" s="225">
        <f t="shared" si="158"/>
        <v>51.344604316546764</v>
      </c>
      <c r="BJ86" s="226">
        <f t="shared" si="159"/>
        <v>14.595445832926158</v>
      </c>
      <c r="BK86" s="226">
        <f t="shared" si="160"/>
        <v>16.958282708314673</v>
      </c>
      <c r="BL86" s="226">
        <f t="shared" si="161"/>
        <v>14.312673358105709</v>
      </c>
      <c r="BM86" s="226">
        <f t="shared" si="162"/>
        <v>15.746030889704459</v>
      </c>
      <c r="BN86" s="226">
        <f t="shared" si="163"/>
        <v>16.528728012058171</v>
      </c>
      <c r="BO86" s="226">
        <f t="shared" si="164"/>
        <v>13.324727251173023</v>
      </c>
      <c r="BP86" s="226">
        <f t="shared" si="165"/>
        <v>6.0601412766553606</v>
      </c>
      <c r="BQ86" s="226">
        <f t="shared" si="166"/>
        <v>9.0236593033990425E-2</v>
      </c>
      <c r="BR86" s="226">
        <f t="shared" si="167"/>
        <v>5.1344604316546763E-2</v>
      </c>
      <c r="BS86" s="417">
        <f>$BS$83*BA86</f>
        <v>21151.753383119409</v>
      </c>
      <c r="BT86" s="417">
        <f>$BT$83*BB86</f>
        <v>27795.627166666662</v>
      </c>
      <c r="BU86" s="417">
        <f>$BU$83*BC86</f>
        <v>22944.086246062299</v>
      </c>
      <c r="BV86" s="417">
        <f>$BV$83*BD86</f>
        <v>35465.946764469903</v>
      </c>
      <c r="BW86" s="417">
        <f>$BW$83*BE86</f>
        <v>33603.8411816839</v>
      </c>
      <c r="BX86" s="417">
        <f>$BX$83*BF86</f>
        <v>25858.156329677859</v>
      </c>
      <c r="BY86" s="772"/>
      <c r="BZ86" s="772"/>
      <c r="CA86" s="421">
        <f t="shared" si="168"/>
        <v>20218.587792687667</v>
      </c>
      <c r="CB86" s="421">
        <f t="shared" si="169"/>
        <v>17345.440012180268</v>
      </c>
      <c r="CC86" s="1218">
        <f t="shared" si="170"/>
        <v>2873.1477805073991</v>
      </c>
      <c r="CD86" s="772"/>
      <c r="CE86" s="417"/>
      <c r="CF86" s="421">
        <f t="shared" si="146"/>
        <v>20218.587792687667</v>
      </c>
      <c r="CG86" s="421">
        <f t="shared" si="171"/>
        <v>16686.996402877699</v>
      </c>
      <c r="CH86" s="445">
        <f t="shared" si="147"/>
        <v>3531.5913898099679</v>
      </c>
    </row>
    <row r="87" spans="1:86">
      <c r="A87" s="88">
        <v>5826853</v>
      </c>
      <c r="B87" s="88">
        <v>5741</v>
      </c>
      <c r="C87" s="88" t="s">
        <v>105</v>
      </c>
      <c r="D87" s="88" t="s">
        <v>1118</v>
      </c>
      <c r="E87" s="88"/>
      <c r="F87" s="19" t="s">
        <v>2002</v>
      </c>
      <c r="G87" s="19" t="s">
        <v>523</v>
      </c>
      <c r="H87" s="20">
        <v>63</v>
      </c>
      <c r="I87" s="21">
        <v>6300</v>
      </c>
      <c r="J87" s="22" t="s">
        <v>673</v>
      </c>
      <c r="K87" s="64">
        <f>31687/1000</f>
        <v>31.687000000000001</v>
      </c>
      <c r="L87" s="64">
        <f>45019/1000</f>
        <v>45.018999999999998</v>
      </c>
      <c r="M87" s="64">
        <f>45087/1000</f>
        <v>45.087000000000003</v>
      </c>
      <c r="N87" s="64">
        <v>52.363999999999997</v>
      </c>
      <c r="O87" s="115">
        <v>18.672000000000001</v>
      </c>
      <c r="P87" s="64">
        <v>58.34</v>
      </c>
      <c r="Q87" s="223"/>
      <c r="R87" s="223"/>
      <c r="S87" s="223"/>
      <c r="T87" s="223"/>
      <c r="U87" s="223"/>
      <c r="V87" s="223"/>
      <c r="W87" s="223"/>
      <c r="X87" s="223"/>
      <c r="Y87" s="223"/>
      <c r="Z87" s="223"/>
      <c r="AA87" s="223"/>
      <c r="AB87" s="223"/>
      <c r="AC87" s="223"/>
      <c r="AD87" s="223"/>
      <c r="AE87" s="223"/>
      <c r="AF87" s="223"/>
      <c r="AG87" s="223"/>
      <c r="AH87" s="223"/>
      <c r="AI87" s="223"/>
      <c r="AJ87" s="223"/>
      <c r="AK87" s="223"/>
      <c r="AL87" s="223"/>
      <c r="AM87" s="223"/>
      <c r="AN87" s="223"/>
      <c r="AO87" s="88">
        <v>44</v>
      </c>
      <c r="AP87" s="960">
        <v>56</v>
      </c>
      <c r="AQ87" s="960">
        <v>49</v>
      </c>
      <c r="AR87" s="1046">
        <f t="shared" si="148"/>
        <v>31.687000000000001</v>
      </c>
      <c r="AS87" s="115">
        <f t="shared" si="149"/>
        <v>45.018999999999998</v>
      </c>
      <c r="AT87" s="115">
        <f t="shared" si="150"/>
        <v>45.087000000000003</v>
      </c>
      <c r="AU87" s="115">
        <f t="shared" si="139"/>
        <v>52.363999999999997</v>
      </c>
      <c r="AV87" s="115">
        <f t="shared" si="140"/>
        <v>18.672000000000001</v>
      </c>
      <c r="AW87" s="115">
        <f t="shared" si="141"/>
        <v>58.34</v>
      </c>
      <c r="AX87" s="115">
        <f t="shared" si="151"/>
        <v>44</v>
      </c>
      <c r="AY87" s="115">
        <f t="shared" si="151"/>
        <v>56</v>
      </c>
      <c r="AZ87" s="1047">
        <f t="shared" si="152"/>
        <v>49</v>
      </c>
      <c r="BA87" s="1049">
        <f t="shared" si="142"/>
        <v>36.202181816413848</v>
      </c>
      <c r="BB87" s="225">
        <f t="shared" si="143"/>
        <v>50.816901515151514</v>
      </c>
      <c r="BC87" s="225">
        <f t="shared" si="144"/>
        <v>47.032037714385723</v>
      </c>
      <c r="BD87" s="225">
        <f t="shared" si="153"/>
        <v>46.140336045845267</v>
      </c>
      <c r="BE87" s="225">
        <f t="shared" si="154"/>
        <v>20.395091875923189</v>
      </c>
      <c r="BF87" s="225">
        <f t="shared" si="155"/>
        <v>59.76751062371487</v>
      </c>
      <c r="BG87" s="225">
        <f t="shared" si="156"/>
        <v>44.685074626865671</v>
      </c>
      <c r="BH87" s="225">
        <f t="shared" si="157"/>
        <v>66.416727568006493</v>
      </c>
      <c r="BI87" s="225">
        <f t="shared" si="158"/>
        <v>54.693165467625896</v>
      </c>
      <c r="BJ87" s="226">
        <f t="shared" si="159"/>
        <v>8.4934601503697049</v>
      </c>
      <c r="BK87" s="226">
        <f t="shared" si="160"/>
        <v>11.099325839896752</v>
      </c>
      <c r="BL87" s="226">
        <f t="shared" si="161"/>
        <v>11.442170000654494</v>
      </c>
      <c r="BM87" s="226">
        <f t="shared" si="162"/>
        <v>10.857158151620087</v>
      </c>
      <c r="BN87" s="226">
        <f t="shared" si="163"/>
        <v>4.765075491618548</v>
      </c>
      <c r="BO87" s="226">
        <f t="shared" si="164"/>
        <v>14.629165339934399</v>
      </c>
      <c r="BP87" s="226">
        <f t="shared" si="165"/>
        <v>4.9378928920895522</v>
      </c>
      <c r="BQ87" s="226">
        <f t="shared" si="166"/>
        <v>0.11229442688674365</v>
      </c>
      <c r="BR87" s="226">
        <f t="shared" si="167"/>
        <v>5.4693165467625898E-2</v>
      </c>
      <c r="BS87" s="417">
        <f t="shared" ref="BS87:BS97" si="172">$BS$83*BA87</f>
        <v>12308.741817580709</v>
      </c>
      <c r="BT87" s="417">
        <f t="shared" ref="BT87:BT97" si="173">$BT$83*BB87</f>
        <v>18192.450742424244</v>
      </c>
      <c r="BU87" s="417">
        <f t="shared" ref="BU87:BU97" si="174">$BU$83*BC87</f>
        <v>18342.494708610433</v>
      </c>
      <c r="BV87" s="417">
        <f t="shared" ref="BV87:BV97" si="175">$BV$83*BD87</f>
        <v>24454.37810429799</v>
      </c>
      <c r="BW87" s="417">
        <f t="shared" ref="BW87:BW97" si="176">$BW$83*BE87</f>
        <v>9687.6686410635139</v>
      </c>
      <c r="BX87" s="417">
        <f t="shared" ref="BX87:BX97" si="177">$BX$83*BF87</f>
        <v>28389.567546264563</v>
      </c>
      <c r="BY87" s="772"/>
      <c r="BZ87" s="772"/>
      <c r="CA87" s="421">
        <f t="shared" si="168"/>
        <v>11765.7090903345</v>
      </c>
      <c r="CB87" s="421">
        <f t="shared" si="169"/>
        <v>21585.436459602111</v>
      </c>
      <c r="CC87" s="1218">
        <f t="shared" si="170"/>
        <v>-9819.7273692676117</v>
      </c>
      <c r="CD87" s="772"/>
      <c r="CE87" s="417"/>
      <c r="CF87" s="421">
        <f t="shared" si="146"/>
        <v>11765.7090903345</v>
      </c>
      <c r="CG87" s="421">
        <f t="shared" si="171"/>
        <v>17775.278776978415</v>
      </c>
      <c r="CH87" s="445">
        <f t="shared" si="147"/>
        <v>-6009.5696866439157</v>
      </c>
    </row>
    <row r="88" spans="1:86">
      <c r="A88" s="88">
        <v>5823137</v>
      </c>
      <c r="B88" s="88">
        <v>7758</v>
      </c>
      <c r="C88" s="88" t="s">
        <v>105</v>
      </c>
      <c r="D88" s="88" t="s">
        <v>1118</v>
      </c>
      <c r="E88" s="88"/>
      <c r="F88" s="19" t="s">
        <v>2003</v>
      </c>
      <c r="G88" s="19" t="s">
        <v>497</v>
      </c>
      <c r="H88" s="20">
        <v>12</v>
      </c>
      <c r="I88" s="21">
        <v>6300</v>
      </c>
      <c r="J88" s="22" t="s">
        <v>673</v>
      </c>
      <c r="K88" s="64">
        <v>20</v>
      </c>
      <c r="L88" s="64">
        <v>27</v>
      </c>
      <c r="M88" s="64">
        <v>19</v>
      </c>
      <c r="N88" s="64">
        <v>23</v>
      </c>
      <c r="O88" s="115">
        <v>22.297000000000001</v>
      </c>
      <c r="P88" s="64">
        <v>60.651000000000003</v>
      </c>
      <c r="Q88" s="223"/>
      <c r="R88" s="223"/>
      <c r="S88" s="223"/>
      <c r="T88" s="223"/>
      <c r="U88" s="223"/>
      <c r="V88" s="223"/>
      <c r="W88" s="223"/>
      <c r="X88" s="223"/>
      <c r="Y88" s="223"/>
      <c r="Z88" s="223"/>
      <c r="AA88" s="223"/>
      <c r="AB88" s="223"/>
      <c r="AC88" s="223"/>
      <c r="AD88" s="223"/>
      <c r="AE88" s="223"/>
      <c r="AF88" s="223"/>
      <c r="AG88" s="223"/>
      <c r="AH88" s="223"/>
      <c r="AI88" s="223"/>
      <c r="AJ88" s="223"/>
      <c r="AK88" s="223"/>
      <c r="AL88" s="223"/>
      <c r="AM88" s="223"/>
      <c r="AN88" s="223"/>
      <c r="AO88" s="88">
        <v>67</v>
      </c>
      <c r="AP88" s="960">
        <v>54</v>
      </c>
      <c r="AQ88" s="960">
        <v>49</v>
      </c>
      <c r="AR88" s="1046">
        <f t="shared" si="148"/>
        <v>20</v>
      </c>
      <c r="AS88" s="115">
        <f t="shared" si="149"/>
        <v>27</v>
      </c>
      <c r="AT88" s="115">
        <f t="shared" si="150"/>
        <v>19</v>
      </c>
      <c r="AU88" s="115">
        <f t="shared" si="139"/>
        <v>23</v>
      </c>
      <c r="AV88" s="115">
        <f t="shared" si="140"/>
        <v>22.297000000000001</v>
      </c>
      <c r="AW88" s="115">
        <f t="shared" si="141"/>
        <v>60.651000000000003</v>
      </c>
      <c r="AX88" s="115">
        <f t="shared" si="151"/>
        <v>67</v>
      </c>
      <c r="AY88" s="115">
        <f t="shared" si="151"/>
        <v>54</v>
      </c>
      <c r="AZ88" s="1047">
        <f t="shared" si="152"/>
        <v>49</v>
      </c>
      <c r="BA88" s="1049">
        <f t="shared" si="142"/>
        <v>22.849863866199922</v>
      </c>
      <c r="BB88" s="225">
        <f t="shared" si="143"/>
        <v>30.477272727272727</v>
      </c>
      <c r="BC88" s="225">
        <f t="shared" si="144"/>
        <v>19.819653482674134</v>
      </c>
      <c r="BD88" s="225">
        <f t="shared" si="153"/>
        <v>20.266361031518624</v>
      </c>
      <c r="BE88" s="225">
        <f t="shared" si="154"/>
        <v>24.354614586410634</v>
      </c>
      <c r="BF88" s="225">
        <f t="shared" si="155"/>
        <v>62.135058053461279</v>
      </c>
      <c r="BG88" s="225">
        <f t="shared" si="156"/>
        <v>68.043181818181822</v>
      </c>
      <c r="BH88" s="225">
        <f t="shared" si="157"/>
        <v>64.044701583434829</v>
      </c>
      <c r="BI88" s="225">
        <f t="shared" si="158"/>
        <v>54.693165467625896</v>
      </c>
      <c r="BJ88" s="226">
        <f t="shared" si="159"/>
        <v>5.36084839231843</v>
      </c>
      <c r="BK88" s="226">
        <f t="shared" si="160"/>
        <v>6.6567848614409986</v>
      </c>
      <c r="BL88" s="226">
        <f t="shared" si="161"/>
        <v>4.8218162666053495</v>
      </c>
      <c r="BM88" s="226">
        <f t="shared" si="162"/>
        <v>4.7688228074108556</v>
      </c>
      <c r="BN88" s="226">
        <f t="shared" si="163"/>
        <v>5.690171820727226</v>
      </c>
      <c r="BO88" s="226">
        <f t="shared" si="164"/>
        <v>15.20866484457253</v>
      </c>
      <c r="BP88" s="226">
        <f t="shared" si="165"/>
        <v>7.5190641765909092</v>
      </c>
      <c r="BQ88" s="226">
        <f t="shared" si="166"/>
        <v>0.1082839116407885</v>
      </c>
      <c r="BR88" s="226">
        <f t="shared" si="167"/>
        <v>5.4693165467625898E-2</v>
      </c>
      <c r="BS88" s="417">
        <f t="shared" si="172"/>
        <v>7768.953714507973</v>
      </c>
      <c r="BT88" s="417">
        <f t="shared" si="173"/>
        <v>10910.863636363636</v>
      </c>
      <c r="BU88" s="417">
        <f t="shared" si="174"/>
        <v>7729.6648582429125</v>
      </c>
      <c r="BV88" s="417">
        <f t="shared" si="175"/>
        <v>10741.17134670487</v>
      </c>
      <c r="BW88" s="417">
        <f t="shared" si="176"/>
        <v>11568.441928545051</v>
      </c>
      <c r="BX88" s="417">
        <f t="shared" si="177"/>
        <v>29514.152575394106</v>
      </c>
      <c r="BY88" s="772"/>
      <c r="BZ88" s="772"/>
      <c r="CA88" s="421">
        <f t="shared" si="168"/>
        <v>7426.2057565149744</v>
      </c>
      <c r="CB88" s="421">
        <f t="shared" si="169"/>
        <v>20814.52801461632</v>
      </c>
      <c r="CC88" s="1218">
        <f t="shared" si="170"/>
        <v>-13388.322258101347</v>
      </c>
      <c r="CD88" s="772"/>
      <c r="CE88" s="417"/>
      <c r="CF88" s="421">
        <f t="shared" si="146"/>
        <v>7426.2057565149744</v>
      </c>
      <c r="CG88" s="421">
        <f t="shared" si="171"/>
        <v>17775.278776978415</v>
      </c>
      <c r="CH88" s="445">
        <f t="shared" si="147"/>
        <v>-10349.073020463442</v>
      </c>
    </row>
    <row r="89" spans="1:86">
      <c r="A89" s="88">
        <v>5821320</v>
      </c>
      <c r="B89" s="88">
        <v>8367</v>
      </c>
      <c r="C89" s="88" t="s">
        <v>1108</v>
      </c>
      <c r="D89" s="88" t="s">
        <v>1118</v>
      </c>
      <c r="E89" s="88"/>
      <c r="F89" s="19" t="s">
        <v>92</v>
      </c>
      <c r="G89" s="19" t="s">
        <v>1101</v>
      </c>
      <c r="H89" s="20">
        <v>1</v>
      </c>
      <c r="I89" s="21">
        <v>6300</v>
      </c>
      <c r="J89" s="22" t="s">
        <v>673</v>
      </c>
      <c r="K89" s="64">
        <v>373</v>
      </c>
      <c r="L89" s="64">
        <v>338</v>
      </c>
      <c r="M89" s="64">
        <v>339</v>
      </c>
      <c r="N89" s="64">
        <v>404</v>
      </c>
      <c r="O89" s="115">
        <v>297.928</v>
      </c>
      <c r="P89" s="64">
        <v>297.76799999999997</v>
      </c>
      <c r="Q89" s="223"/>
      <c r="R89" s="223"/>
      <c r="S89" s="223"/>
      <c r="T89" s="223"/>
      <c r="U89" s="223"/>
      <c r="V89" s="223"/>
      <c r="W89" s="223"/>
      <c r="X89" s="223"/>
      <c r="Y89" s="223"/>
      <c r="Z89" s="223"/>
      <c r="AA89" s="223"/>
      <c r="AB89" s="223"/>
      <c r="AC89" s="223"/>
      <c r="AD89" s="223"/>
      <c r="AE89" s="223"/>
      <c r="AF89" s="223"/>
      <c r="AG89" s="223"/>
      <c r="AH89" s="223"/>
      <c r="AI89" s="223"/>
      <c r="AJ89" s="223"/>
      <c r="AK89" s="223"/>
      <c r="AL89" s="223"/>
      <c r="AM89" s="223"/>
      <c r="AN89" s="223"/>
      <c r="AO89" s="88">
        <v>284</v>
      </c>
      <c r="AP89" s="960">
        <v>256</v>
      </c>
      <c r="AQ89" s="960">
        <v>262</v>
      </c>
      <c r="AR89" s="1046">
        <f t="shared" si="148"/>
        <v>373</v>
      </c>
      <c r="AS89" s="115">
        <f t="shared" si="149"/>
        <v>338</v>
      </c>
      <c r="AT89" s="115">
        <f t="shared" si="150"/>
        <v>339</v>
      </c>
      <c r="AU89" s="115">
        <f t="shared" si="139"/>
        <v>404</v>
      </c>
      <c r="AV89" s="115">
        <f t="shared" si="140"/>
        <v>297.928</v>
      </c>
      <c r="AW89" s="115">
        <f t="shared" si="141"/>
        <v>297.76799999999997</v>
      </c>
      <c r="AX89" s="115">
        <f t="shared" si="151"/>
        <v>284</v>
      </c>
      <c r="AY89" s="115">
        <f t="shared" si="151"/>
        <v>256</v>
      </c>
      <c r="AZ89" s="1047">
        <f t="shared" si="152"/>
        <v>262</v>
      </c>
      <c r="BA89" s="1049">
        <f t="shared" si="142"/>
        <v>426.14996110462857</v>
      </c>
      <c r="BB89" s="225">
        <f t="shared" si="143"/>
        <v>381.530303030303</v>
      </c>
      <c r="BC89" s="225">
        <f t="shared" si="144"/>
        <v>353.62434371718587</v>
      </c>
      <c r="BD89" s="225">
        <f t="shared" si="153"/>
        <v>355.9830372492836</v>
      </c>
      <c r="BE89" s="225">
        <f t="shared" si="154"/>
        <v>325.42142954209748</v>
      </c>
      <c r="BF89" s="225">
        <f t="shared" si="155"/>
        <v>305.05402988348175</v>
      </c>
      <c r="BG89" s="225">
        <f t="shared" si="156"/>
        <v>288.42184531886028</v>
      </c>
      <c r="BH89" s="225">
        <f t="shared" si="157"/>
        <v>303.61932602517254</v>
      </c>
      <c r="BI89" s="225">
        <f t="shared" si="158"/>
        <v>292.44100719424461</v>
      </c>
      <c r="BJ89" s="226">
        <f t="shared" si="159"/>
        <v>99.979822516738736</v>
      </c>
      <c r="BK89" s="226">
        <f t="shared" si="160"/>
        <v>83.333084561742851</v>
      </c>
      <c r="BL89" s="226">
        <f t="shared" si="161"/>
        <v>86.031353388379657</v>
      </c>
      <c r="BM89" s="226">
        <f t="shared" si="162"/>
        <v>83.765409312781969</v>
      </c>
      <c r="BN89" s="226">
        <f t="shared" si="163"/>
        <v>76.030923900328347</v>
      </c>
      <c r="BO89" s="226">
        <f t="shared" si="164"/>
        <v>74.667420379526661</v>
      </c>
      <c r="BP89" s="226">
        <f t="shared" si="165"/>
        <v>31.871854121668935</v>
      </c>
      <c r="BQ89" s="226">
        <f t="shared" si="166"/>
        <v>0.51334595148225659</v>
      </c>
      <c r="BR89" s="226">
        <f t="shared" si="167"/>
        <v>0.2924410071942446</v>
      </c>
      <c r="BS89" s="417">
        <f t="shared" si="172"/>
        <v>144890.98677557372</v>
      </c>
      <c r="BT89" s="417">
        <f t="shared" si="173"/>
        <v>136587.84848484848</v>
      </c>
      <c r="BU89" s="417">
        <f t="shared" si="174"/>
        <v>137913.49404970248</v>
      </c>
      <c r="BV89" s="417">
        <f t="shared" si="175"/>
        <v>188671.00974212031</v>
      </c>
      <c r="BW89" s="417">
        <f t="shared" si="176"/>
        <v>154575.17903249629</v>
      </c>
      <c r="BX89" s="417">
        <f t="shared" si="177"/>
        <v>144900.66419465383</v>
      </c>
      <c r="BY89" s="772"/>
      <c r="BZ89" s="772"/>
      <c r="CA89" s="421">
        <f t="shared" si="168"/>
        <v>138498.7373590043</v>
      </c>
      <c r="CB89" s="421">
        <f t="shared" si="169"/>
        <v>98676.280958181072</v>
      </c>
      <c r="CC89" s="1218">
        <f t="shared" si="170"/>
        <v>39822.456400823226</v>
      </c>
      <c r="CD89" s="772"/>
      <c r="CE89" s="417"/>
      <c r="CF89" s="421">
        <f t="shared" si="146"/>
        <v>138498.7373590043</v>
      </c>
      <c r="CG89" s="421">
        <f t="shared" si="171"/>
        <v>95043.3273381295</v>
      </c>
      <c r="CH89" s="445">
        <f t="shared" si="147"/>
        <v>43455.410020874799</v>
      </c>
    </row>
    <row r="90" spans="1:86">
      <c r="A90" s="88">
        <v>5821347</v>
      </c>
      <c r="B90" s="88">
        <v>3102</v>
      </c>
      <c r="C90" s="88" t="s">
        <v>1108</v>
      </c>
      <c r="D90" s="88" t="s">
        <v>1118</v>
      </c>
      <c r="E90" s="88"/>
      <c r="F90" s="19" t="s">
        <v>92</v>
      </c>
      <c r="G90" s="19" t="s">
        <v>1102</v>
      </c>
      <c r="H90" s="20">
        <v>1</v>
      </c>
      <c r="I90" s="21">
        <v>6300</v>
      </c>
      <c r="J90" s="22" t="s">
        <v>673</v>
      </c>
      <c r="K90" s="116"/>
      <c r="L90" s="116"/>
      <c r="M90" s="116"/>
      <c r="N90" s="116"/>
      <c r="O90" s="115">
        <v>46.87</v>
      </c>
      <c r="P90" s="65">
        <v>52.13</v>
      </c>
      <c r="Q90" s="223"/>
      <c r="R90" s="223"/>
      <c r="S90" s="223"/>
      <c r="T90" s="223"/>
      <c r="U90" s="223"/>
      <c r="V90" s="223"/>
      <c r="W90" s="223"/>
      <c r="X90" s="223"/>
      <c r="Y90" s="223"/>
      <c r="Z90" s="223"/>
      <c r="AA90" s="223"/>
      <c r="AB90" s="223"/>
      <c r="AC90" s="223"/>
      <c r="AD90" s="223"/>
      <c r="AE90" s="223"/>
      <c r="AF90" s="223"/>
      <c r="AG90" s="223"/>
      <c r="AH90" s="223"/>
      <c r="AI90" s="223"/>
      <c r="AJ90" s="223"/>
      <c r="AK90" s="223"/>
      <c r="AL90" s="223"/>
      <c r="AM90" s="223"/>
      <c r="AN90" s="223"/>
      <c r="AO90" s="88">
        <v>58</v>
      </c>
      <c r="AP90" s="960">
        <v>52</v>
      </c>
      <c r="AQ90" s="960">
        <v>51</v>
      </c>
      <c r="AR90" s="1046">
        <f t="shared" si="148"/>
        <v>0</v>
      </c>
      <c r="AS90" s="115">
        <f t="shared" si="149"/>
        <v>0</v>
      </c>
      <c r="AT90" s="115">
        <f t="shared" si="150"/>
        <v>0</v>
      </c>
      <c r="AU90" s="115">
        <f t="shared" si="139"/>
        <v>0</v>
      </c>
      <c r="AV90" s="115">
        <f t="shared" si="140"/>
        <v>46.87</v>
      </c>
      <c r="AW90" s="115">
        <f t="shared" si="141"/>
        <v>52.13</v>
      </c>
      <c r="AX90" s="115">
        <f t="shared" si="151"/>
        <v>58</v>
      </c>
      <c r="AY90" s="115">
        <f t="shared" si="151"/>
        <v>52</v>
      </c>
      <c r="AZ90" s="1047">
        <f t="shared" si="152"/>
        <v>51</v>
      </c>
      <c r="BA90" s="1049">
        <f t="shared" si="142"/>
        <v>0</v>
      </c>
      <c r="BB90" s="225">
        <f t="shared" si="143"/>
        <v>0</v>
      </c>
      <c r="BC90" s="225">
        <f t="shared" si="144"/>
        <v>0</v>
      </c>
      <c r="BD90" s="225">
        <f t="shared" si="153"/>
        <v>0</v>
      </c>
      <c r="BE90" s="225">
        <f t="shared" si="154"/>
        <v>51.19526329394386</v>
      </c>
      <c r="BF90" s="225">
        <f t="shared" si="155"/>
        <v>53.405559287182996</v>
      </c>
      <c r="BG90" s="225">
        <f t="shared" si="156"/>
        <v>58.903052917232017</v>
      </c>
      <c r="BH90" s="225">
        <f t="shared" si="157"/>
        <v>61.672675598863165</v>
      </c>
      <c r="BI90" s="225">
        <f t="shared" si="158"/>
        <v>56.925539568345322</v>
      </c>
      <c r="BJ90" s="226">
        <f t="shared" si="159"/>
        <v>0</v>
      </c>
      <c r="BK90" s="226">
        <f t="shared" si="160"/>
        <v>0</v>
      </c>
      <c r="BL90" s="226">
        <f t="shared" si="161"/>
        <v>0</v>
      </c>
      <c r="BM90" s="226">
        <f t="shared" si="162"/>
        <v>0</v>
      </c>
      <c r="BN90" s="226">
        <f t="shared" si="163"/>
        <v>11.96117653664103</v>
      </c>
      <c r="BO90" s="226">
        <f t="shared" si="164"/>
        <v>13.071964161309227</v>
      </c>
      <c r="BP90" s="226">
        <f t="shared" si="165"/>
        <v>6.5090406304816826</v>
      </c>
      <c r="BQ90" s="226">
        <f t="shared" si="166"/>
        <v>0.10427339639483336</v>
      </c>
      <c r="BR90" s="226">
        <f t="shared" si="167"/>
        <v>5.6925539568345319E-2</v>
      </c>
      <c r="BS90" s="417">
        <f t="shared" si="172"/>
        <v>0</v>
      </c>
      <c r="BT90" s="417">
        <f t="shared" si="173"/>
        <v>0</v>
      </c>
      <c r="BU90" s="417">
        <f t="shared" si="174"/>
        <v>0</v>
      </c>
      <c r="BV90" s="417">
        <f t="shared" si="175"/>
        <v>0</v>
      </c>
      <c r="BW90" s="417">
        <f t="shared" si="176"/>
        <v>24317.750064623335</v>
      </c>
      <c r="BX90" s="417">
        <f t="shared" si="177"/>
        <v>25367.640661411922</v>
      </c>
      <c r="BY90" s="772"/>
      <c r="BZ90" s="772"/>
      <c r="CA90" s="421">
        <f t="shared" si="168"/>
        <v>0</v>
      </c>
      <c r="CB90" s="421">
        <f t="shared" si="169"/>
        <v>20043.619569630529</v>
      </c>
      <c r="CC90" s="1218">
        <f t="shared" si="170"/>
        <v>-20043.619569630529</v>
      </c>
      <c r="CD90" s="772"/>
      <c r="CE90" s="417"/>
      <c r="CF90" s="421">
        <f t="shared" si="146"/>
        <v>0</v>
      </c>
      <c r="CG90" s="421">
        <f t="shared" si="171"/>
        <v>18500.80035971223</v>
      </c>
      <c r="CH90" s="445">
        <f t="shared" si="147"/>
        <v>-18500.80035971223</v>
      </c>
    </row>
    <row r="91" spans="1:86">
      <c r="A91" s="88">
        <v>5815258</v>
      </c>
      <c r="B91" s="88">
        <v>4101</v>
      </c>
      <c r="C91" s="88" t="s">
        <v>1109</v>
      </c>
      <c r="D91" s="88" t="s">
        <v>1118</v>
      </c>
      <c r="E91" s="88"/>
      <c r="F91" s="19" t="s">
        <v>93</v>
      </c>
      <c r="G91" s="19" t="s">
        <v>399</v>
      </c>
      <c r="H91" s="20">
        <v>2</v>
      </c>
      <c r="I91" s="21">
        <v>6300</v>
      </c>
      <c r="J91" s="22" t="s">
        <v>673</v>
      </c>
      <c r="K91" s="64">
        <v>1007</v>
      </c>
      <c r="L91" s="64">
        <v>1305</v>
      </c>
      <c r="M91" s="65">
        <v>1359</v>
      </c>
      <c r="N91" s="64">
        <v>1359</v>
      </c>
      <c r="O91" s="115">
        <v>1052.44</v>
      </c>
      <c r="P91" s="64">
        <v>142.88</v>
      </c>
      <c r="Q91" s="223"/>
      <c r="R91" s="223"/>
      <c r="S91" s="223"/>
      <c r="T91" s="223"/>
      <c r="U91" s="223"/>
      <c r="V91" s="223"/>
      <c r="W91" s="223"/>
      <c r="X91" s="223"/>
      <c r="Y91" s="223"/>
      <c r="Z91" s="223"/>
      <c r="AA91" s="223"/>
      <c r="AB91" s="223"/>
      <c r="AC91" s="223"/>
      <c r="AD91" s="223"/>
      <c r="AE91" s="223"/>
      <c r="AF91" s="223"/>
      <c r="AG91" s="223"/>
      <c r="AH91" s="223"/>
      <c r="AI91" s="223"/>
      <c r="AJ91" s="223"/>
      <c r="AK91" s="223"/>
      <c r="AL91" s="223"/>
      <c r="AM91" s="223"/>
      <c r="AN91" s="223"/>
      <c r="AO91" s="88">
        <v>153</v>
      </c>
      <c r="AP91" s="960">
        <v>106</v>
      </c>
      <c r="AQ91" s="960">
        <v>164</v>
      </c>
      <c r="AR91" s="1046">
        <f t="shared" si="148"/>
        <v>1007</v>
      </c>
      <c r="AS91" s="115">
        <f t="shared" si="149"/>
        <v>1305</v>
      </c>
      <c r="AT91" s="115">
        <f t="shared" si="150"/>
        <v>1359</v>
      </c>
      <c r="AU91" s="115">
        <f t="shared" si="139"/>
        <v>1359</v>
      </c>
      <c r="AV91" s="115">
        <f t="shared" si="140"/>
        <v>1052.44</v>
      </c>
      <c r="AW91" s="115">
        <f t="shared" si="141"/>
        <v>142.88</v>
      </c>
      <c r="AX91" s="115">
        <f t="shared" si="151"/>
        <v>153</v>
      </c>
      <c r="AY91" s="115">
        <f t="shared" si="151"/>
        <v>106</v>
      </c>
      <c r="AZ91" s="1047">
        <f t="shared" si="152"/>
        <v>164</v>
      </c>
      <c r="BA91" s="1049">
        <f t="shared" si="142"/>
        <v>1150.4906456631661</v>
      </c>
      <c r="BB91" s="225">
        <f t="shared" si="143"/>
        <v>1473.0681818181818</v>
      </c>
      <c r="BC91" s="225">
        <f t="shared" si="144"/>
        <v>1417.6267938396918</v>
      </c>
      <c r="BD91" s="225">
        <f t="shared" si="153"/>
        <v>1197.4775931232089</v>
      </c>
      <c r="BE91" s="225">
        <f t="shared" si="154"/>
        <v>1149.5614017725261</v>
      </c>
      <c r="BF91" s="225">
        <f t="shared" si="155"/>
        <v>146.37610418094584</v>
      </c>
      <c r="BG91" s="225">
        <f t="shared" si="156"/>
        <v>155.3821913161465</v>
      </c>
      <c r="BH91" s="225">
        <f t="shared" si="157"/>
        <v>125.71737718229801</v>
      </c>
      <c r="BI91" s="225">
        <f t="shared" si="158"/>
        <v>183.0546762589928</v>
      </c>
      <c r="BJ91" s="226">
        <f t="shared" si="159"/>
        <v>269.91871655323297</v>
      </c>
      <c r="BK91" s="226">
        <f t="shared" si="160"/>
        <v>321.74460163631494</v>
      </c>
      <c r="BL91" s="226">
        <f t="shared" si="161"/>
        <v>344.88675296403522</v>
      </c>
      <c r="BM91" s="226">
        <f t="shared" si="162"/>
        <v>281.7752258813631</v>
      </c>
      <c r="BN91" s="226">
        <f t="shared" si="163"/>
        <v>268.58162223645172</v>
      </c>
      <c r="BO91" s="226">
        <f t="shared" si="164"/>
        <v>35.828164960058743</v>
      </c>
      <c r="BP91" s="226">
        <f t="shared" si="165"/>
        <v>17.17040028385685</v>
      </c>
      <c r="BQ91" s="226">
        <f t="shared" si="166"/>
        <v>0.21255730803562189</v>
      </c>
      <c r="BR91" s="226">
        <f t="shared" si="167"/>
        <v>0.1830546762589928</v>
      </c>
      <c r="BS91" s="417">
        <f t="shared" si="172"/>
        <v>391166.81952547649</v>
      </c>
      <c r="BT91" s="417">
        <f t="shared" si="173"/>
        <v>527358.40909090906</v>
      </c>
      <c r="BU91" s="417">
        <f t="shared" si="174"/>
        <v>552874.44959747978</v>
      </c>
      <c r="BV91" s="417">
        <f t="shared" si="175"/>
        <v>634663.12435530068</v>
      </c>
      <c r="BW91" s="417">
        <f t="shared" si="176"/>
        <v>546041.66584194987</v>
      </c>
      <c r="BX91" s="417">
        <f t="shared" si="177"/>
        <v>69528.649485949281</v>
      </c>
      <c r="BY91" s="772"/>
      <c r="BZ91" s="772"/>
      <c r="CA91" s="421">
        <f t="shared" si="168"/>
        <v>373909.45984052896</v>
      </c>
      <c r="CB91" s="421">
        <f t="shared" si="169"/>
        <v>40858.14758424685</v>
      </c>
      <c r="CC91" s="1218">
        <f t="shared" si="170"/>
        <v>333051.31225628208</v>
      </c>
      <c r="CD91" s="772"/>
      <c r="CE91" s="417"/>
      <c r="CF91" s="421">
        <f t="shared" si="146"/>
        <v>373909.45984052896</v>
      </c>
      <c r="CG91" s="421">
        <f t="shared" si="171"/>
        <v>59492.769784172662</v>
      </c>
      <c r="CH91" s="445">
        <f t="shared" si="147"/>
        <v>314416.69005635631</v>
      </c>
    </row>
    <row r="92" spans="1:86">
      <c r="A92" s="88">
        <v>5815266</v>
      </c>
      <c r="B92" s="88">
        <v>4081</v>
      </c>
      <c r="C92" s="88" t="s">
        <v>1109</v>
      </c>
      <c r="D92" s="88" t="s">
        <v>1118</v>
      </c>
      <c r="E92" s="88"/>
      <c r="F92" s="19" t="s">
        <v>93</v>
      </c>
      <c r="G92" s="19" t="s">
        <v>399</v>
      </c>
      <c r="H92" s="20">
        <v>2</v>
      </c>
      <c r="I92" s="21">
        <v>6300</v>
      </c>
      <c r="J92" s="22" t="s">
        <v>673</v>
      </c>
      <c r="K92" s="116"/>
      <c r="L92" s="116"/>
      <c r="M92" s="116"/>
      <c r="N92" s="116"/>
      <c r="O92" s="115"/>
      <c r="P92" s="64">
        <v>471.85</v>
      </c>
      <c r="Q92" s="223"/>
      <c r="R92" s="223"/>
      <c r="S92" s="223"/>
      <c r="T92" s="223"/>
      <c r="U92" s="223"/>
      <c r="V92" s="223"/>
      <c r="W92" s="223"/>
      <c r="X92" s="223"/>
      <c r="Y92" s="223"/>
      <c r="Z92" s="223"/>
      <c r="AA92" s="223"/>
      <c r="AB92" s="223"/>
      <c r="AC92" s="223"/>
      <c r="AD92" s="223"/>
      <c r="AE92" s="223"/>
      <c r="AF92" s="223"/>
      <c r="AG92" s="223"/>
      <c r="AH92" s="223"/>
      <c r="AI92" s="223"/>
      <c r="AJ92" s="223"/>
      <c r="AK92" s="223"/>
      <c r="AL92" s="223"/>
      <c r="AM92" s="223"/>
      <c r="AN92" s="223"/>
      <c r="AO92" s="88">
        <v>489</v>
      </c>
      <c r="AP92" s="960">
        <v>411</v>
      </c>
      <c r="AQ92" s="960">
        <v>416</v>
      </c>
      <c r="AR92" s="1046">
        <f t="shared" si="148"/>
        <v>0</v>
      </c>
      <c r="AS92" s="115">
        <f t="shared" si="149"/>
        <v>0</v>
      </c>
      <c r="AT92" s="115">
        <f t="shared" si="150"/>
        <v>0</v>
      </c>
      <c r="AU92" s="115">
        <f t="shared" si="139"/>
        <v>0</v>
      </c>
      <c r="AV92" s="115">
        <f t="shared" si="140"/>
        <v>0</v>
      </c>
      <c r="AW92" s="115">
        <f t="shared" si="141"/>
        <v>471.85</v>
      </c>
      <c r="AX92" s="115">
        <f t="shared" si="151"/>
        <v>489</v>
      </c>
      <c r="AY92" s="115">
        <f t="shared" si="151"/>
        <v>411</v>
      </c>
      <c r="AZ92" s="1047">
        <f>AQ93</f>
        <v>378</v>
      </c>
      <c r="BA92" s="1049">
        <f t="shared" si="142"/>
        <v>0</v>
      </c>
      <c r="BB92" s="225">
        <f t="shared" si="143"/>
        <v>0</v>
      </c>
      <c r="BC92" s="225">
        <f t="shared" si="144"/>
        <v>0</v>
      </c>
      <c r="BD92" s="225">
        <f t="shared" si="153"/>
        <v>0</v>
      </c>
      <c r="BE92" s="225">
        <f t="shared" si="154"/>
        <v>0</v>
      </c>
      <c r="BF92" s="225">
        <f t="shared" si="155"/>
        <v>483.39561000685399</v>
      </c>
      <c r="BG92" s="225">
        <f t="shared" si="156"/>
        <v>496.61367028493896</v>
      </c>
      <c r="BH92" s="225">
        <f t="shared" si="157"/>
        <v>487.45133982947618</v>
      </c>
      <c r="BI92" s="225">
        <f t="shared" si="158"/>
        <v>421.91870503597119</v>
      </c>
      <c r="BJ92" s="226">
        <f t="shared" si="159"/>
        <v>0</v>
      </c>
      <c r="BK92" s="226">
        <f t="shared" si="160"/>
        <v>0</v>
      </c>
      <c r="BL92" s="226">
        <f t="shared" si="161"/>
        <v>0</v>
      </c>
      <c r="BM92" s="226">
        <f t="shared" si="162"/>
        <v>0</v>
      </c>
      <c r="BN92" s="226">
        <f t="shared" si="163"/>
        <v>0</v>
      </c>
      <c r="BO92" s="226">
        <f t="shared" si="164"/>
        <v>118.31970630181775</v>
      </c>
      <c r="BP92" s="226">
        <f t="shared" si="165"/>
        <v>54.87794600526798</v>
      </c>
      <c r="BQ92" s="226">
        <f t="shared" si="166"/>
        <v>0.82416088304377921</v>
      </c>
      <c r="BR92" s="226">
        <f t="shared" si="167"/>
        <v>0.42191870503597118</v>
      </c>
      <c r="BS92" s="417">
        <f t="shared" si="172"/>
        <v>0</v>
      </c>
      <c r="BT92" s="417">
        <f t="shared" si="173"/>
        <v>0</v>
      </c>
      <c r="BU92" s="417">
        <f t="shared" si="174"/>
        <v>0</v>
      </c>
      <c r="BV92" s="417">
        <f t="shared" si="175"/>
        <v>0</v>
      </c>
      <c r="BW92" s="417">
        <f t="shared" si="176"/>
        <v>0</v>
      </c>
      <c r="BX92" s="417">
        <f t="shared" si="177"/>
        <v>229612.91475325564</v>
      </c>
      <c r="BY92" s="772"/>
      <c r="BZ92" s="772"/>
      <c r="CA92" s="421">
        <f t="shared" si="168"/>
        <v>0</v>
      </c>
      <c r="CB92" s="421">
        <f t="shared" si="169"/>
        <v>158421.68544457975</v>
      </c>
      <c r="CC92" s="1218">
        <f t="shared" si="170"/>
        <v>-158421.68544457975</v>
      </c>
      <c r="CD92" s="772"/>
      <c r="CE92" s="417"/>
      <c r="CF92" s="421">
        <f t="shared" si="146"/>
        <v>0</v>
      </c>
      <c r="CG92" s="421">
        <f t="shared" si="171"/>
        <v>137123.57913669065</v>
      </c>
      <c r="CH92" s="445">
        <f t="shared" si="147"/>
        <v>-137123.57913669065</v>
      </c>
    </row>
    <row r="93" spans="1:86">
      <c r="A93" s="88">
        <v>5815274</v>
      </c>
      <c r="B93" s="88">
        <v>5788</v>
      </c>
      <c r="C93" s="88" t="s">
        <v>1109</v>
      </c>
      <c r="D93" s="88" t="s">
        <v>1118</v>
      </c>
      <c r="E93" s="88"/>
      <c r="F93" s="19" t="s">
        <v>93</v>
      </c>
      <c r="G93" s="19" t="s">
        <v>399</v>
      </c>
      <c r="H93" s="20">
        <v>2</v>
      </c>
      <c r="I93" s="21">
        <v>6300</v>
      </c>
      <c r="J93" s="22" t="s">
        <v>673</v>
      </c>
      <c r="K93" s="116"/>
      <c r="L93" s="116"/>
      <c r="M93" s="116"/>
      <c r="N93" s="116"/>
      <c r="O93" s="115"/>
      <c r="P93" s="64">
        <v>401.39</v>
      </c>
      <c r="Q93" s="223"/>
      <c r="R93" s="223"/>
      <c r="S93" s="223"/>
      <c r="T93" s="223"/>
      <c r="U93" s="223"/>
      <c r="V93" s="223"/>
      <c r="W93" s="223"/>
      <c r="X93" s="223"/>
      <c r="Y93" s="223"/>
      <c r="Z93" s="223"/>
      <c r="AA93" s="223"/>
      <c r="AB93" s="223"/>
      <c r="AC93" s="223"/>
      <c r="AD93" s="223"/>
      <c r="AE93" s="223"/>
      <c r="AF93" s="223"/>
      <c r="AG93" s="223"/>
      <c r="AH93" s="223"/>
      <c r="AI93" s="223"/>
      <c r="AJ93" s="223"/>
      <c r="AK93" s="223"/>
      <c r="AL93" s="223"/>
      <c r="AM93" s="223"/>
      <c r="AN93" s="223"/>
      <c r="AO93" s="88">
        <v>408</v>
      </c>
      <c r="AP93" s="960">
        <v>360</v>
      </c>
      <c r="AQ93" s="960">
        <v>378</v>
      </c>
      <c r="AR93" s="1046">
        <f t="shared" si="148"/>
        <v>0</v>
      </c>
      <c r="AS93" s="115">
        <f t="shared" si="149"/>
        <v>0</v>
      </c>
      <c r="AT93" s="115">
        <f t="shared" si="150"/>
        <v>0</v>
      </c>
      <c r="AU93" s="115">
        <f t="shared" si="139"/>
        <v>0</v>
      </c>
      <c r="AV93" s="115">
        <f t="shared" si="140"/>
        <v>0</v>
      </c>
      <c r="AW93" s="115">
        <f t="shared" si="141"/>
        <v>401.39</v>
      </c>
      <c r="AX93" s="115">
        <f t="shared" si="151"/>
        <v>408</v>
      </c>
      <c r="AY93" s="115">
        <f t="shared" si="151"/>
        <v>360</v>
      </c>
      <c r="AZ93" s="1047">
        <f>AQ94</f>
        <v>14</v>
      </c>
      <c r="BA93" s="1049">
        <f t="shared" si="142"/>
        <v>0</v>
      </c>
      <c r="BB93" s="225">
        <f t="shared" si="143"/>
        <v>0</v>
      </c>
      <c r="BC93" s="225">
        <f t="shared" si="144"/>
        <v>0</v>
      </c>
      <c r="BD93" s="225">
        <f t="shared" si="153"/>
        <v>0</v>
      </c>
      <c r="BE93" s="225">
        <f t="shared" si="154"/>
        <v>0</v>
      </c>
      <c r="BF93" s="225">
        <f t="shared" si="155"/>
        <v>411.21153735435229</v>
      </c>
      <c r="BG93" s="225">
        <f t="shared" si="156"/>
        <v>414.35251017639081</v>
      </c>
      <c r="BH93" s="225">
        <f t="shared" si="157"/>
        <v>426.9646772228989</v>
      </c>
      <c r="BI93" s="225">
        <f t="shared" si="158"/>
        <v>15.626618705035972</v>
      </c>
      <c r="BJ93" s="226">
        <f t="shared" si="159"/>
        <v>0</v>
      </c>
      <c r="BK93" s="226">
        <f t="shared" si="160"/>
        <v>0</v>
      </c>
      <c r="BL93" s="226">
        <f t="shared" si="161"/>
        <v>0</v>
      </c>
      <c r="BM93" s="226">
        <f t="shared" si="162"/>
        <v>0</v>
      </c>
      <c r="BN93" s="226">
        <f t="shared" si="163"/>
        <v>0</v>
      </c>
      <c r="BO93" s="226">
        <f t="shared" si="164"/>
        <v>100.6513657147115</v>
      </c>
      <c r="BP93" s="226">
        <f t="shared" si="165"/>
        <v>45.78773409028495</v>
      </c>
      <c r="BQ93" s="226">
        <f t="shared" si="166"/>
        <v>0.7218927442719234</v>
      </c>
      <c r="BR93" s="226">
        <f t="shared" si="167"/>
        <v>1.5626618705035972E-2</v>
      </c>
      <c r="BS93" s="417">
        <f t="shared" si="172"/>
        <v>0</v>
      </c>
      <c r="BT93" s="417">
        <f t="shared" si="173"/>
        <v>0</v>
      </c>
      <c r="BU93" s="417">
        <f t="shared" si="174"/>
        <v>0</v>
      </c>
      <c r="BV93" s="417">
        <f t="shared" si="175"/>
        <v>0</v>
      </c>
      <c r="BW93" s="417">
        <f t="shared" si="176"/>
        <v>0</v>
      </c>
      <c r="BX93" s="417">
        <f t="shared" si="177"/>
        <v>195325.48024331735</v>
      </c>
      <c r="BY93" s="772"/>
      <c r="BZ93" s="772"/>
      <c r="CA93" s="421">
        <f t="shared" si="168"/>
        <v>0</v>
      </c>
      <c r="CB93" s="421">
        <f t="shared" si="169"/>
        <v>138763.52009744215</v>
      </c>
      <c r="CC93" s="1218">
        <f t="shared" si="170"/>
        <v>-138763.52009744215</v>
      </c>
      <c r="CD93" s="772"/>
      <c r="CE93" s="417"/>
      <c r="CF93" s="421">
        <f t="shared" si="146"/>
        <v>0</v>
      </c>
      <c r="CG93" s="421">
        <f t="shared" si="171"/>
        <v>5078.6510791366909</v>
      </c>
      <c r="CH93" s="445">
        <f t="shared" si="147"/>
        <v>-5078.6510791366909</v>
      </c>
    </row>
    <row r="94" spans="1:86">
      <c r="A94" s="88">
        <v>5819814</v>
      </c>
      <c r="B94" s="88">
        <v>1113</v>
      </c>
      <c r="C94" s="88" t="s">
        <v>1108</v>
      </c>
      <c r="D94" s="88" t="s">
        <v>1118</v>
      </c>
      <c r="E94" s="88"/>
      <c r="F94" s="19" t="s">
        <v>676</v>
      </c>
      <c r="G94" s="19" t="s">
        <v>401</v>
      </c>
      <c r="H94" s="20">
        <v>12</v>
      </c>
      <c r="I94" s="89">
        <v>6300</v>
      </c>
      <c r="J94" s="22" t="s">
        <v>673</v>
      </c>
      <c r="K94" s="64">
        <v>24</v>
      </c>
      <c r="L94" s="64">
        <v>35</v>
      </c>
      <c r="M94" s="64">
        <v>9</v>
      </c>
      <c r="N94" s="64">
        <v>24</v>
      </c>
      <c r="O94" s="115">
        <v>7.093</v>
      </c>
      <c r="P94" s="64">
        <v>14.446</v>
      </c>
      <c r="Q94" s="223"/>
      <c r="R94" s="223"/>
      <c r="S94" s="223"/>
      <c r="T94" s="223"/>
      <c r="U94" s="223"/>
      <c r="V94" s="223"/>
      <c r="W94" s="223"/>
      <c r="X94" s="223"/>
      <c r="Y94" s="223"/>
      <c r="Z94" s="223"/>
      <c r="AA94" s="223"/>
      <c r="AB94" s="223"/>
      <c r="AC94" s="223"/>
      <c r="AD94" s="223"/>
      <c r="AE94" s="223"/>
      <c r="AF94" s="223"/>
      <c r="AG94" s="223"/>
      <c r="AH94" s="223"/>
      <c r="AI94" s="223"/>
      <c r="AJ94" s="223"/>
      <c r="AK94" s="223"/>
      <c r="AL94" s="223"/>
      <c r="AM94" s="223"/>
      <c r="AN94" s="223"/>
      <c r="AO94" s="88">
        <v>15</v>
      </c>
      <c r="AP94" s="960">
        <v>13</v>
      </c>
      <c r="AQ94" s="960">
        <v>14</v>
      </c>
      <c r="AR94" s="1046">
        <f t="shared" si="148"/>
        <v>24</v>
      </c>
      <c r="AS94" s="115">
        <f t="shared" si="149"/>
        <v>35</v>
      </c>
      <c r="AT94" s="115">
        <f t="shared" si="150"/>
        <v>9</v>
      </c>
      <c r="AU94" s="115">
        <f t="shared" si="139"/>
        <v>24</v>
      </c>
      <c r="AV94" s="115">
        <f t="shared" si="140"/>
        <v>7.093</v>
      </c>
      <c r="AW94" s="115">
        <f t="shared" si="141"/>
        <v>14.446</v>
      </c>
      <c r="AX94" s="115">
        <f t="shared" si="151"/>
        <v>15</v>
      </c>
      <c r="AY94" s="115">
        <f t="shared" si="151"/>
        <v>13</v>
      </c>
      <c r="AZ94" s="1047">
        <f t="shared" si="152"/>
        <v>14</v>
      </c>
      <c r="BA94" s="1049">
        <f t="shared" si="142"/>
        <v>27.419836639439907</v>
      </c>
      <c r="BB94" s="225">
        <f t="shared" si="143"/>
        <v>39.507575757575758</v>
      </c>
      <c r="BC94" s="225">
        <f t="shared" si="144"/>
        <v>9.388256912845641</v>
      </c>
      <c r="BD94" s="225">
        <f t="shared" si="153"/>
        <v>21.14750716332378</v>
      </c>
      <c r="BE94" s="225">
        <f t="shared" si="154"/>
        <v>7.7475571270310191</v>
      </c>
      <c r="BF94" s="225">
        <f t="shared" si="155"/>
        <v>14.799476490747086</v>
      </c>
      <c r="BG94" s="225">
        <f t="shared" si="156"/>
        <v>15.233548168249662</v>
      </c>
      <c r="BH94" s="225">
        <f t="shared" si="157"/>
        <v>15.418168899715791</v>
      </c>
      <c r="BI94" s="225">
        <f t="shared" si="158"/>
        <v>15.626618705035972</v>
      </c>
      <c r="BJ94" s="226">
        <f t="shared" si="159"/>
        <v>6.4330180707821176</v>
      </c>
      <c r="BK94" s="226">
        <f t="shared" si="160"/>
        <v>8.6291655611272198</v>
      </c>
      <c r="BL94" s="226">
        <f t="shared" si="161"/>
        <v>2.284018231549902</v>
      </c>
      <c r="BM94" s="226">
        <f t="shared" si="162"/>
        <v>4.9761629294721974</v>
      </c>
      <c r="BN94" s="226">
        <f t="shared" si="163"/>
        <v>1.8101264172049252</v>
      </c>
      <c r="BO94" s="226">
        <f t="shared" si="164"/>
        <v>3.6224361073138898</v>
      </c>
      <c r="BP94" s="226">
        <f t="shared" si="165"/>
        <v>1.6833725768487111</v>
      </c>
      <c r="BQ94" s="226">
        <f t="shared" si="166"/>
        <v>2.6068349098708341E-2</v>
      </c>
      <c r="BR94" s="226">
        <f t="shared" si="167"/>
        <v>1.5626618705035972E-2</v>
      </c>
      <c r="BS94" s="417">
        <f t="shared" si="172"/>
        <v>9322.744457409568</v>
      </c>
      <c r="BT94" s="417">
        <f t="shared" si="173"/>
        <v>14143.712121212122</v>
      </c>
      <c r="BU94" s="417">
        <f t="shared" si="174"/>
        <v>3661.4201960097998</v>
      </c>
      <c r="BV94" s="417">
        <f t="shared" si="175"/>
        <v>11208.178796561604</v>
      </c>
      <c r="BW94" s="417">
        <f t="shared" si="176"/>
        <v>3680.0896353397338</v>
      </c>
      <c r="BX94" s="417">
        <f t="shared" si="177"/>
        <v>7029.7513331048658</v>
      </c>
      <c r="BY94" s="772"/>
      <c r="BZ94" s="772"/>
      <c r="CA94" s="421">
        <f t="shared" si="168"/>
        <v>8911.44690781797</v>
      </c>
      <c r="CB94" s="421">
        <f t="shared" si="169"/>
        <v>5010.9048924076324</v>
      </c>
      <c r="CC94" s="1218">
        <f t="shared" si="170"/>
        <v>3900.5420154103376</v>
      </c>
      <c r="CD94" s="772"/>
      <c r="CE94" s="417"/>
      <c r="CF94" s="421">
        <f t="shared" si="146"/>
        <v>8911.44690781797</v>
      </c>
      <c r="CG94" s="421">
        <f t="shared" si="171"/>
        <v>5078.6510791366909</v>
      </c>
      <c r="CH94" s="445">
        <f t="shared" si="147"/>
        <v>3832.7958286812791</v>
      </c>
    </row>
    <row r="95" spans="1:86">
      <c r="A95" s="88">
        <v>5819822</v>
      </c>
      <c r="B95" s="88">
        <v>1642</v>
      </c>
      <c r="C95" s="88" t="s">
        <v>1108</v>
      </c>
      <c r="D95" s="88" t="s">
        <v>1118</v>
      </c>
      <c r="E95" s="88"/>
      <c r="F95" s="19" t="s">
        <v>675</v>
      </c>
      <c r="G95" s="19" t="s">
        <v>401</v>
      </c>
      <c r="H95" s="20">
        <v>14</v>
      </c>
      <c r="I95" s="89">
        <v>6300</v>
      </c>
      <c r="J95" s="22" t="s">
        <v>673</v>
      </c>
      <c r="K95" s="64">
        <f>27053/1000</f>
        <v>27.053000000000001</v>
      </c>
      <c r="L95" s="64">
        <f>37694/1000</f>
        <v>37.694000000000003</v>
      </c>
      <c r="M95" s="64">
        <v>34</v>
      </c>
      <c r="N95" s="64">
        <v>19.803999999999998</v>
      </c>
      <c r="O95" s="115">
        <v>40.862000000000002</v>
      </c>
      <c r="P95" s="64">
        <v>47.381</v>
      </c>
      <c r="Q95" s="223"/>
      <c r="R95" s="223"/>
      <c r="S95" s="223"/>
      <c r="T95" s="223"/>
      <c r="U95" s="223"/>
      <c r="V95" s="223"/>
      <c r="W95" s="223"/>
      <c r="X95" s="223"/>
      <c r="Y95" s="223"/>
      <c r="Z95" s="223"/>
      <c r="AA95" s="223"/>
      <c r="AB95" s="223"/>
      <c r="AC95" s="223"/>
      <c r="AD95" s="223"/>
      <c r="AE95" s="223"/>
      <c r="AF95" s="223"/>
      <c r="AG95" s="223"/>
      <c r="AH95" s="223"/>
      <c r="AI95" s="223"/>
      <c r="AJ95" s="223"/>
      <c r="AK95" s="223"/>
      <c r="AL95" s="223"/>
      <c r="AM95" s="223"/>
      <c r="AN95" s="223"/>
      <c r="AO95" s="88">
        <v>43</v>
      </c>
      <c r="AP95" s="960">
        <v>42</v>
      </c>
      <c r="AQ95" s="960">
        <v>62</v>
      </c>
      <c r="AR95" s="1046">
        <f t="shared" si="148"/>
        <v>27.053000000000001</v>
      </c>
      <c r="AS95" s="115">
        <f t="shared" si="149"/>
        <v>37.694000000000003</v>
      </c>
      <c r="AT95" s="115">
        <f t="shared" si="150"/>
        <v>34</v>
      </c>
      <c r="AU95" s="115">
        <f t="shared" si="139"/>
        <v>19.803999999999998</v>
      </c>
      <c r="AV95" s="115">
        <f t="shared" si="140"/>
        <v>40.862000000000002</v>
      </c>
      <c r="AW95" s="115">
        <f t="shared" si="141"/>
        <v>47.381</v>
      </c>
      <c r="AX95" s="115">
        <f t="shared" si="151"/>
        <v>43</v>
      </c>
      <c r="AY95" s="115">
        <f t="shared" si="151"/>
        <v>42</v>
      </c>
      <c r="AZ95" s="1047">
        <f t="shared" si="152"/>
        <v>62</v>
      </c>
      <c r="BA95" s="1049">
        <f t="shared" si="142"/>
        <v>30.907868358615325</v>
      </c>
      <c r="BB95" s="225">
        <f t="shared" si="143"/>
        <v>42.548530303030304</v>
      </c>
      <c r="BC95" s="225">
        <f t="shared" si="144"/>
        <v>35.466748337416867</v>
      </c>
      <c r="BD95" s="225">
        <f t="shared" si="153"/>
        <v>17.450217994269337</v>
      </c>
      <c r="BE95" s="225">
        <f t="shared" si="154"/>
        <v>44.63283227474151</v>
      </c>
      <c r="BF95" s="225">
        <f t="shared" si="155"/>
        <v>48.540356888279632</v>
      </c>
      <c r="BG95" s="225">
        <f t="shared" si="156"/>
        <v>43.669504748982362</v>
      </c>
      <c r="BH95" s="225">
        <f t="shared" si="157"/>
        <v>49.812545676004859</v>
      </c>
      <c r="BI95" s="225">
        <f t="shared" si="158"/>
        <v>69.203597122302156</v>
      </c>
      <c r="BJ95" s="226">
        <f t="shared" si="159"/>
        <v>7.2513515778695252</v>
      </c>
      <c r="BK95" s="226">
        <f t="shared" si="160"/>
        <v>9.293364761746556</v>
      </c>
      <c r="BL95" s="226">
        <f t="shared" si="161"/>
        <v>8.628513319188519</v>
      </c>
      <c r="BM95" s="226">
        <f t="shared" si="162"/>
        <v>4.1061637773028066</v>
      </c>
      <c r="BN95" s="226">
        <f t="shared" si="163"/>
        <v>10.427941020700363</v>
      </c>
      <c r="BO95" s="226">
        <f t="shared" si="164"/>
        <v>11.881119008766397</v>
      </c>
      <c r="BP95" s="226">
        <f t="shared" si="165"/>
        <v>4.8256680536329712</v>
      </c>
      <c r="BQ95" s="226">
        <f t="shared" si="166"/>
        <v>8.4220820165057719E-2</v>
      </c>
      <c r="BR95" s="226">
        <f t="shared" si="167"/>
        <v>6.920359712230216E-2</v>
      </c>
      <c r="BS95" s="417">
        <f t="shared" si="172"/>
        <v>10508.67524192921</v>
      </c>
      <c r="BT95" s="417">
        <f t="shared" si="173"/>
        <v>15232.373848484849</v>
      </c>
      <c r="BU95" s="417">
        <f t="shared" si="174"/>
        <v>13832.031851592577</v>
      </c>
      <c r="BV95" s="417">
        <f t="shared" si="175"/>
        <v>9248.6155369627486</v>
      </c>
      <c r="BW95" s="417">
        <f t="shared" si="176"/>
        <v>21200.595330502216</v>
      </c>
      <c r="BX95" s="417">
        <f t="shared" si="177"/>
        <v>23056.669521932825</v>
      </c>
      <c r="BY95" s="772"/>
      <c r="BZ95" s="772"/>
      <c r="CA95" s="421">
        <f t="shared" si="168"/>
        <v>10045.05721654998</v>
      </c>
      <c r="CB95" s="421">
        <f t="shared" si="169"/>
        <v>16189.07734470158</v>
      </c>
      <c r="CC95" s="1218">
        <f t="shared" si="170"/>
        <v>-6144.0201281516001</v>
      </c>
      <c r="CD95" s="772"/>
      <c r="CE95" s="417"/>
      <c r="CF95" s="421">
        <f t="shared" si="146"/>
        <v>10045.05721654998</v>
      </c>
      <c r="CG95" s="421">
        <f t="shared" si="171"/>
        <v>22491.169064748199</v>
      </c>
      <c r="CH95" s="445">
        <f t="shared" si="147"/>
        <v>-12446.111848198219</v>
      </c>
    </row>
    <row r="96" spans="1:86" s="223" customFormat="1" ht="26.4">
      <c r="A96" s="1076">
        <v>3960020</v>
      </c>
      <c r="B96" s="1076">
        <v>1766</v>
      </c>
      <c r="C96" s="1076" t="s">
        <v>1108</v>
      </c>
      <c r="D96" s="1076" t="s">
        <v>1118</v>
      </c>
      <c r="E96" s="1076"/>
      <c r="F96" s="1076" t="s">
        <v>2132</v>
      </c>
      <c r="G96" s="1076" t="s">
        <v>665</v>
      </c>
      <c r="H96" s="1077">
        <v>4</v>
      </c>
      <c r="I96" s="1078">
        <v>6300</v>
      </c>
      <c r="J96" s="1079" t="s">
        <v>673</v>
      </c>
      <c r="K96" s="115"/>
      <c r="L96" s="115"/>
      <c r="M96" s="115"/>
      <c r="N96" s="115"/>
      <c r="O96" s="1080"/>
      <c r="P96" s="1081"/>
      <c r="Q96" s="1076"/>
      <c r="R96" s="1076"/>
      <c r="S96" s="1076"/>
      <c r="T96" s="1076"/>
      <c r="U96" s="1076"/>
      <c r="V96" s="1076"/>
      <c r="W96" s="1076"/>
      <c r="X96" s="1076"/>
      <c r="Y96" s="1076"/>
      <c r="Z96" s="1076"/>
      <c r="AA96" s="1076"/>
      <c r="AB96" s="1076"/>
      <c r="AC96" s="1076"/>
      <c r="AD96" s="1076"/>
      <c r="AE96" s="1076"/>
      <c r="AF96" s="1076"/>
      <c r="AG96" s="1076"/>
      <c r="AH96" s="1076"/>
      <c r="AI96" s="1076"/>
      <c r="AJ96" s="1076"/>
      <c r="AK96" s="1076"/>
      <c r="AL96" s="1076"/>
      <c r="AM96" s="1076"/>
      <c r="AN96" s="1078"/>
      <c r="AO96" s="1081">
        <v>19</v>
      </c>
      <c r="AP96" s="1082">
        <v>61</v>
      </c>
      <c r="AQ96" s="1083">
        <v>70</v>
      </c>
      <c r="AR96" s="1084"/>
      <c r="AS96" s="65"/>
      <c r="AT96" s="65"/>
      <c r="AU96" s="65"/>
      <c r="AV96" s="65"/>
      <c r="AW96" s="65"/>
      <c r="AX96" s="65">
        <f t="shared" si="151"/>
        <v>19</v>
      </c>
      <c r="AY96" s="65">
        <f t="shared" si="151"/>
        <v>61</v>
      </c>
      <c r="AZ96" s="1047">
        <f t="shared" si="152"/>
        <v>70</v>
      </c>
      <c r="BA96" s="1084"/>
      <c r="BB96" s="65"/>
      <c r="BC96" s="65"/>
      <c r="BD96" s="65"/>
      <c r="BE96" s="65"/>
      <c r="BF96" s="65"/>
      <c r="BG96" s="65">
        <f t="shared" si="156"/>
        <v>19.295827679782903</v>
      </c>
      <c r="BH96" s="65">
        <f t="shared" si="157"/>
        <v>72.346792529435646</v>
      </c>
      <c r="BI96" s="225">
        <f t="shared" si="158"/>
        <v>78.133093525179859</v>
      </c>
      <c r="BJ96" s="65"/>
      <c r="BK96" s="65"/>
      <c r="BL96" s="65"/>
      <c r="BM96" s="65"/>
      <c r="BN96" s="65"/>
      <c r="BO96" s="65"/>
      <c r="BP96" s="65">
        <f t="shared" si="165"/>
        <v>2.1322719306750337</v>
      </c>
      <c r="BQ96" s="65">
        <f t="shared" si="166"/>
        <v>0.12232071500163147</v>
      </c>
      <c r="BR96" s="226">
        <f t="shared" si="167"/>
        <v>7.8133093525179859E-2</v>
      </c>
      <c r="BS96" s="421"/>
      <c r="BT96" s="421"/>
      <c r="BU96" s="421"/>
      <c r="BV96" s="421"/>
      <c r="BW96" s="421"/>
      <c r="BX96" s="421"/>
      <c r="BY96" s="421"/>
      <c r="BZ96" s="421"/>
      <c r="CA96" s="421">
        <f t="shared" si="168"/>
        <v>0</v>
      </c>
      <c r="CB96" s="421">
        <f t="shared" si="169"/>
        <v>23512.707572066585</v>
      </c>
      <c r="CC96" s="1218">
        <f t="shared" si="170"/>
        <v>-23512.707572066585</v>
      </c>
      <c r="CD96" s="421"/>
      <c r="CE96" s="421"/>
      <c r="CF96" s="421">
        <f t="shared" ref="CF96:CF99" si="178">$CF$83*BA96</f>
        <v>0</v>
      </c>
      <c r="CG96" s="421">
        <f t="shared" si="171"/>
        <v>25393.255395683453</v>
      </c>
      <c r="CH96" s="775">
        <f t="shared" ref="CH96:CH99" si="179">CF96-CG96</f>
        <v>-25393.255395683453</v>
      </c>
    </row>
    <row r="97" spans="1:86">
      <c r="A97" s="227">
        <v>5821908</v>
      </c>
      <c r="B97" s="227">
        <v>6706</v>
      </c>
      <c r="C97" s="227" t="s">
        <v>1107</v>
      </c>
      <c r="D97" s="227" t="s">
        <v>1118</v>
      </c>
      <c r="E97" s="227"/>
      <c r="F97" s="660" t="s">
        <v>1993</v>
      </c>
      <c r="G97" s="229" t="s">
        <v>674</v>
      </c>
      <c r="H97" s="230">
        <v>4</v>
      </c>
      <c r="I97" s="228">
        <v>6300</v>
      </c>
      <c r="J97" s="231" t="s">
        <v>673</v>
      </c>
      <c r="K97" s="232">
        <v>68</v>
      </c>
      <c r="L97" s="232">
        <v>67</v>
      </c>
      <c r="M97" s="232">
        <v>82</v>
      </c>
      <c r="N97" s="232">
        <v>99</v>
      </c>
      <c r="O97" s="233">
        <v>81.900999999999996</v>
      </c>
      <c r="P97" s="234">
        <v>85.721999999999994</v>
      </c>
      <c r="Q97" s="223"/>
      <c r="R97" s="223"/>
      <c r="S97" s="223"/>
      <c r="T97" s="223"/>
      <c r="U97" s="223"/>
      <c r="V97" s="223"/>
      <c r="W97" s="223"/>
      <c r="X97" s="223"/>
      <c r="Y97" s="223"/>
      <c r="Z97" s="223"/>
      <c r="AA97" s="223"/>
      <c r="AB97" s="223"/>
      <c r="AC97" s="223"/>
      <c r="AD97" s="223"/>
      <c r="AE97" s="223"/>
      <c r="AF97" s="223"/>
      <c r="AG97" s="223"/>
      <c r="AH97" s="223"/>
      <c r="AI97" s="223"/>
      <c r="AJ97" s="223"/>
      <c r="AK97" s="223"/>
      <c r="AL97" s="223"/>
      <c r="AM97" s="223"/>
      <c r="AN97" s="223"/>
      <c r="AO97" s="88">
        <v>87</v>
      </c>
      <c r="AP97" s="960">
        <v>74</v>
      </c>
      <c r="AQ97" s="960">
        <v>0</v>
      </c>
      <c r="AR97" s="1046">
        <f t="shared" ref="AR97:AT97" si="180">K97</f>
        <v>68</v>
      </c>
      <c r="AS97" s="115">
        <f t="shared" si="180"/>
        <v>67</v>
      </c>
      <c r="AT97" s="115">
        <f t="shared" si="180"/>
        <v>82</v>
      </c>
      <c r="AU97" s="115">
        <f t="shared" si="139"/>
        <v>99</v>
      </c>
      <c r="AV97" s="115">
        <f t="shared" si="140"/>
        <v>81.900999999999996</v>
      </c>
      <c r="AW97" s="115">
        <f t="shared" si="141"/>
        <v>85.721999999999994</v>
      </c>
      <c r="AX97" s="115">
        <f t="shared" si="151"/>
        <v>87</v>
      </c>
      <c r="AY97" s="115">
        <f t="shared" si="151"/>
        <v>74</v>
      </c>
      <c r="AZ97" s="1047">
        <f t="shared" si="152"/>
        <v>0</v>
      </c>
      <c r="BA97" s="1049">
        <f t="shared" si="142"/>
        <v>77.68953714507974</v>
      </c>
      <c r="BB97" s="225">
        <f t="shared" si="143"/>
        <v>75.628787878787875</v>
      </c>
      <c r="BC97" s="225">
        <f t="shared" si="144"/>
        <v>85.537451872593635</v>
      </c>
      <c r="BD97" s="225">
        <f>0.85*AU97/$BD$83+0.15*AU97</f>
        <v>87.23346704871058</v>
      </c>
      <c r="BE97" s="225">
        <f>0.85*AV97/$BE$83+0.15*AV97</f>
        <v>89.458998485967498</v>
      </c>
      <c r="BF97" s="225">
        <f>0.85*AW97/$BF$83+0.15*AW97</f>
        <v>87.819515695681972</v>
      </c>
      <c r="BG97" s="225">
        <f t="shared" si="156"/>
        <v>88.354579375848033</v>
      </c>
      <c r="BH97" s="225">
        <f t="shared" si="157"/>
        <v>87.764961429151427</v>
      </c>
      <c r="BI97" s="225">
        <f t="shared" si="158"/>
        <v>0</v>
      </c>
      <c r="BJ97" s="226">
        <f>$BJ$83*BA97/1000</f>
        <v>18.226884533882664</v>
      </c>
      <c r="BK97" s="226">
        <f>$BK$83*BB97/1000</f>
        <v>16.518688359872108</v>
      </c>
      <c r="BL97" s="226">
        <f>$BL$83*BC97/1000</f>
        <v>20.809943887454668</v>
      </c>
      <c r="BM97" s="226">
        <f>$BM$83*BD97/1000</f>
        <v>20.526672084072807</v>
      </c>
      <c r="BN97" s="226">
        <f>$BN$83*BE97/1000</f>
        <v>20.901052262159958</v>
      </c>
      <c r="BO97" s="226">
        <f>$BO$83*BF97/1000</f>
        <v>21.495394433833678</v>
      </c>
      <c r="BP97" s="226">
        <f t="shared" si="165"/>
        <v>9.7635609457225243</v>
      </c>
      <c r="BQ97" s="226">
        <f t="shared" si="166"/>
        <v>0.14838906410033981</v>
      </c>
      <c r="BR97" s="226">
        <f t="shared" si="167"/>
        <v>0</v>
      </c>
      <c r="BS97" s="417">
        <f t="shared" si="172"/>
        <v>26414.44262932711</v>
      </c>
      <c r="BT97" s="417">
        <f t="shared" si="173"/>
        <v>27075.10606060606</v>
      </c>
      <c r="BU97" s="417">
        <f t="shared" si="174"/>
        <v>33359.606230311518</v>
      </c>
      <c r="BV97" s="417">
        <f t="shared" si="175"/>
        <v>46233.73753581661</v>
      </c>
      <c r="BW97" s="417">
        <f t="shared" si="176"/>
        <v>42493.024280834565</v>
      </c>
      <c r="BX97" s="417">
        <f t="shared" si="177"/>
        <v>41714.269955448937</v>
      </c>
      <c r="BY97" s="772"/>
      <c r="BZ97" s="772"/>
      <c r="CA97" s="421">
        <f t="shared" si="168"/>
        <v>25249.099572150917</v>
      </c>
      <c r="CB97" s="421">
        <f t="shared" si="169"/>
        <v>28523.612464474212</v>
      </c>
      <c r="CC97" s="1218">
        <f t="shared" si="170"/>
        <v>-3274.5128923232951</v>
      </c>
      <c r="CD97" s="772"/>
      <c r="CE97" s="417"/>
      <c r="CF97" s="421">
        <f t="shared" si="178"/>
        <v>25249.099572150917</v>
      </c>
      <c r="CG97" s="421">
        <f t="shared" si="171"/>
        <v>0</v>
      </c>
      <c r="CH97" s="775">
        <f t="shared" si="179"/>
        <v>25249.099572150917</v>
      </c>
    </row>
    <row r="98" spans="1:86">
      <c r="A98" s="88">
        <v>5826993</v>
      </c>
      <c r="B98" s="88">
        <v>3030</v>
      </c>
      <c r="C98" s="88" t="s">
        <v>1107</v>
      </c>
      <c r="D98" s="88" t="s">
        <v>1118</v>
      </c>
      <c r="E98" s="88"/>
      <c r="F98" s="660" t="s">
        <v>1993</v>
      </c>
      <c r="G98" s="19" t="s">
        <v>361</v>
      </c>
      <c r="H98" s="20">
        <v>8</v>
      </c>
      <c r="I98" s="21">
        <v>6300</v>
      </c>
      <c r="J98" s="22" t="s">
        <v>673</v>
      </c>
      <c r="K98" s="64">
        <v>98.33</v>
      </c>
      <c r="L98" s="64">
        <v>106.48</v>
      </c>
      <c r="M98" s="64">
        <v>105.53400000000001</v>
      </c>
      <c r="N98" s="64">
        <v>125.087</v>
      </c>
      <c r="O98" s="115">
        <v>106.899</v>
      </c>
      <c r="P98" s="64">
        <v>124.52500000000001</v>
      </c>
      <c r="Q98" s="223"/>
      <c r="R98" s="223"/>
      <c r="S98" s="223"/>
      <c r="T98" s="223"/>
      <c r="U98" s="223"/>
      <c r="V98" s="223"/>
      <c r="W98" s="223"/>
      <c r="X98" s="223"/>
      <c r="Y98" s="223"/>
      <c r="Z98" s="223"/>
      <c r="AA98" s="223"/>
      <c r="AB98" s="223"/>
      <c r="AC98" s="223"/>
      <c r="AD98" s="223"/>
      <c r="AE98" s="223"/>
      <c r="AF98" s="223"/>
      <c r="AG98" s="223"/>
      <c r="AH98" s="223"/>
      <c r="AI98" s="223"/>
      <c r="AJ98" s="223"/>
      <c r="AK98" s="223"/>
      <c r="AL98" s="223"/>
      <c r="AM98" s="223"/>
      <c r="AN98" s="223"/>
      <c r="AO98" s="88">
        <v>206</v>
      </c>
      <c r="AP98" s="960">
        <v>98</v>
      </c>
      <c r="AQ98" s="960">
        <v>13</v>
      </c>
      <c r="AR98" s="1046">
        <f t="shared" ref="AR98:AW98" si="181">K98</f>
        <v>98.33</v>
      </c>
      <c r="AS98" s="115">
        <f t="shared" si="181"/>
        <v>106.48</v>
      </c>
      <c r="AT98" s="115">
        <f t="shared" si="181"/>
        <v>105.53400000000001</v>
      </c>
      <c r="AU98" s="115">
        <f t="shared" si="181"/>
        <v>125.087</v>
      </c>
      <c r="AV98" s="115">
        <f t="shared" si="181"/>
        <v>106.899</v>
      </c>
      <c r="AW98" s="115">
        <f t="shared" si="181"/>
        <v>124.52500000000001</v>
      </c>
      <c r="AX98" s="115">
        <f>AO98</f>
        <v>206</v>
      </c>
      <c r="AY98" s="115">
        <f>AP98</f>
        <v>98</v>
      </c>
      <c r="AZ98" s="1047">
        <f t="shared" si="152"/>
        <v>13</v>
      </c>
      <c r="BA98" s="1049">
        <f>0.85*AR98/$BA$83+0.15*AR98</f>
        <v>112.34135569817191</v>
      </c>
      <c r="BB98" s="225">
        <f>0.85*AS98/$BB$83+0.15*AS98</f>
        <v>120.19333333333331</v>
      </c>
      <c r="BC98" s="225">
        <f>0.85*AT98/$BC$83+0.15*AT98</f>
        <v>110.08670056002801</v>
      </c>
      <c r="BD98" s="225">
        <f>0.85*AU98/$BD$83+0.15*AU98</f>
        <v>110.21992618911173</v>
      </c>
      <c r="BE98" s="225">
        <f>0.85*AV98/$BE$83+0.15*AV98</f>
        <v>116.76386709748891</v>
      </c>
      <c r="BF98" s="225">
        <f>0.85*AW98/$BF$83+0.15*AW98</f>
        <v>127.57197909527073</v>
      </c>
      <c r="BG98" s="225">
        <f>0.85*AX98/$BG$83+0.15*AX98</f>
        <v>209.20739484396202</v>
      </c>
      <c r="BH98" s="225">
        <f>0.85*AY98/$BH$83+0.15*AY98</f>
        <v>116.22927324401137</v>
      </c>
      <c r="BI98" s="225">
        <f t="shared" si="158"/>
        <v>14.510431654676257</v>
      </c>
      <c r="BJ98" s="226">
        <f>$BJ$83*BA98/1000</f>
        <v>26.356611120833559</v>
      </c>
      <c r="BK98" s="226">
        <f>$BK$83*BB98/1000</f>
        <v>26.252387112823605</v>
      </c>
      <c r="BL98" s="226">
        <f>$BL$83*BC98/1000</f>
        <v>26.782397783154156</v>
      </c>
      <c r="BM98" s="226">
        <f>$BM$83*BD98/1000</f>
        <v>25.935553848287029</v>
      </c>
      <c r="BN98" s="226">
        <f>$BN$83*BE98/1000</f>
        <v>27.280516547693402</v>
      </c>
      <c r="BO98" s="226">
        <f>$BO$83*BF98/1000</f>
        <v>31.225519608421859</v>
      </c>
      <c r="BP98" s="226">
        <f>$BP$83*BG98/1000</f>
        <v>23.118316722055631</v>
      </c>
      <c r="BQ98" s="226">
        <f>$BQ$83*BH98/1000</f>
        <v>0.1965152470518014</v>
      </c>
      <c r="BR98" s="226">
        <f t="shared" si="167"/>
        <v>1.4510431654676257E-2</v>
      </c>
      <c r="BS98" s="417">
        <f>$BS$83*BA98</f>
        <v>38196.060937378446</v>
      </c>
      <c r="BT98" s="417">
        <f>$BT$83*BB98</f>
        <v>43029.213333333326</v>
      </c>
      <c r="BU98" s="417">
        <f>$BU$83*BC98</f>
        <v>42933.81321841092</v>
      </c>
      <c r="BV98" s="417">
        <f>$BV$83*BD98</f>
        <v>58416.560880229219</v>
      </c>
      <c r="BW98" s="417">
        <f>$BW$83*BE98</f>
        <v>55462.836871307234</v>
      </c>
      <c r="BX98" s="417">
        <f>$BX$83*BF98</f>
        <v>60596.6900702536</v>
      </c>
      <c r="BY98" s="772"/>
      <c r="BZ98" s="772"/>
      <c r="CA98" s="421">
        <f t="shared" si="168"/>
        <v>36510.940601905873</v>
      </c>
      <c r="CB98" s="421">
        <f t="shared" si="169"/>
        <v>37774.513804303693</v>
      </c>
      <c r="CC98" s="1218">
        <f t="shared" si="170"/>
        <v>-1263.5732023978198</v>
      </c>
      <c r="CD98" s="772"/>
      <c r="CE98" s="417"/>
      <c r="CF98" s="421">
        <f t="shared" si="178"/>
        <v>36510.940601905873</v>
      </c>
      <c r="CG98" s="421">
        <f t="shared" si="171"/>
        <v>4715.8902877697838</v>
      </c>
      <c r="CH98" s="775">
        <f t="shared" si="179"/>
        <v>31795.05031413609</v>
      </c>
    </row>
    <row r="99" spans="1:86">
      <c r="A99" s="88"/>
      <c r="B99" s="88"/>
      <c r="C99" s="88" t="s">
        <v>105</v>
      </c>
      <c r="D99" s="88" t="s">
        <v>1118</v>
      </c>
      <c r="E99" s="88"/>
      <c r="F99" s="19" t="s">
        <v>1285</v>
      </c>
      <c r="G99" s="19" t="s">
        <v>411</v>
      </c>
      <c r="H99" s="20">
        <v>6</v>
      </c>
      <c r="I99" s="21">
        <v>6300</v>
      </c>
      <c r="J99" s="22" t="s">
        <v>673</v>
      </c>
      <c r="K99" s="64">
        <v>70</v>
      </c>
      <c r="L99" s="64">
        <v>54</v>
      </c>
      <c r="M99" s="64">
        <v>62</v>
      </c>
      <c r="N99" s="64">
        <v>74</v>
      </c>
      <c r="O99" s="115">
        <v>42</v>
      </c>
      <c r="P99" s="64">
        <v>33</v>
      </c>
      <c r="Q99" s="223"/>
      <c r="R99" s="223"/>
      <c r="S99" s="223"/>
      <c r="T99" s="223"/>
      <c r="U99" s="223"/>
      <c r="V99" s="223"/>
      <c r="W99" s="223"/>
      <c r="X99" s="223"/>
      <c r="Y99" s="223"/>
      <c r="Z99" s="223"/>
      <c r="AA99" s="223"/>
      <c r="AB99" s="223"/>
      <c r="AC99" s="223"/>
      <c r="AD99" s="223"/>
      <c r="AE99" s="223"/>
      <c r="AF99" s="223"/>
      <c r="AG99" s="223"/>
      <c r="AH99" s="223"/>
      <c r="AI99" s="223"/>
      <c r="AJ99" s="223"/>
      <c r="AK99" s="223"/>
      <c r="AL99" s="223"/>
      <c r="AM99" s="223"/>
      <c r="AN99" s="223"/>
      <c r="AO99" s="88"/>
      <c r="AP99" s="960"/>
      <c r="AQ99" s="960"/>
      <c r="AR99" s="1046">
        <f t="shared" ref="AR99:AT99" si="182">K99</f>
        <v>70</v>
      </c>
      <c r="AS99" s="115">
        <f t="shared" si="182"/>
        <v>54</v>
      </c>
      <c r="AT99" s="115">
        <f t="shared" si="182"/>
        <v>62</v>
      </c>
      <c r="AU99" s="115">
        <f>N99</f>
        <v>74</v>
      </c>
      <c r="AV99" s="115">
        <f>O99</f>
        <v>42</v>
      </c>
      <c r="AW99" s="115">
        <f>P99</f>
        <v>33</v>
      </c>
      <c r="AX99" s="115">
        <f>AO99</f>
        <v>0</v>
      </c>
      <c r="AY99" s="115">
        <f>AP99</f>
        <v>0</v>
      </c>
      <c r="AZ99" s="1047">
        <f t="shared" si="152"/>
        <v>0</v>
      </c>
      <c r="BA99" s="1049">
        <f>0.85*AR99/$BA$83+0.15*AR99</f>
        <v>79.974523531699731</v>
      </c>
      <c r="BB99" s="225">
        <f>0.85*AS99/$BB$83+0.15*AS99</f>
        <v>60.954545454545453</v>
      </c>
      <c r="BC99" s="225">
        <f>0.85*AT99/$BC$83+0.15*AT99</f>
        <v>64.674658732936649</v>
      </c>
      <c r="BD99" s="225">
        <f>0.85*AU99/$BD$83+0.15*AU99</f>
        <v>65.204813753581661</v>
      </c>
      <c r="BE99" s="225">
        <f>0.85*AV99/$BE$83+0.15*AV99</f>
        <v>45.875849335302803</v>
      </c>
      <c r="BF99" s="225">
        <f>0.85*AW99/$BF$83+0.15*AW99</f>
        <v>33.80747087045922</v>
      </c>
      <c r="BG99" s="225">
        <f>0.85*AX99/$BG$83+0.15*AX99</f>
        <v>0</v>
      </c>
      <c r="BH99" s="225">
        <f>0.85*AY99/$BH$83+0.15*AY99</f>
        <v>0</v>
      </c>
      <c r="BI99" s="225">
        <f t="shared" si="158"/>
        <v>0</v>
      </c>
      <c r="BJ99" s="226">
        <f>$BJ$83*BA99/1000</f>
        <v>18.762969373114508</v>
      </c>
      <c r="BK99" s="226">
        <f>$BK$83*BB99/1000</f>
        <v>13.313569722881997</v>
      </c>
      <c r="BL99" s="226">
        <f>$BL$83*BC99/1000</f>
        <v>15.734347817343773</v>
      </c>
      <c r="BM99" s="226">
        <f>$BM$83*BD99/1000</f>
        <v>15.343169032539276</v>
      </c>
      <c r="BN99" s="226">
        <f>$BN$83*BE99/1000</f>
        <v>10.71835746829365</v>
      </c>
      <c r="BO99" s="226">
        <f>$BO$83*BF99/1000</f>
        <v>8.2749821086361877</v>
      </c>
      <c r="BP99" s="226">
        <f>$BP$83*BG99/1000</f>
        <v>0</v>
      </c>
      <c r="BQ99" s="226">
        <f>$BQ$83*BH99/1000</f>
        <v>0</v>
      </c>
      <c r="BR99" s="226">
        <f t="shared" si="167"/>
        <v>0</v>
      </c>
      <c r="CA99" s="421">
        <f t="shared" si="168"/>
        <v>25991.720147802411</v>
      </c>
      <c r="CB99" s="421">
        <f t="shared" si="169"/>
        <v>0</v>
      </c>
      <c r="CC99" s="1218">
        <f t="shared" si="170"/>
        <v>25991.720147802411</v>
      </c>
      <c r="CF99" s="421">
        <f t="shared" si="178"/>
        <v>25991.720147802411</v>
      </c>
      <c r="CG99" s="421">
        <f t="shared" si="171"/>
        <v>0</v>
      </c>
      <c r="CH99" s="775">
        <f t="shared" si="179"/>
        <v>25991.720147802411</v>
      </c>
    </row>
    <row r="100" spans="1:86" s="481" customFormat="1" ht="13.8" thickBot="1">
      <c r="A100" s="518"/>
      <c r="B100" s="518"/>
      <c r="C100" s="518"/>
      <c r="D100" s="518"/>
      <c r="E100" s="518"/>
      <c r="F100" s="519"/>
      <c r="G100" s="489"/>
      <c r="H100" s="490"/>
      <c r="I100" s="519"/>
      <c r="J100" s="520"/>
      <c r="K100" s="520"/>
      <c r="L100" s="520"/>
      <c r="M100" s="520"/>
      <c r="N100" s="520"/>
      <c r="O100" s="521"/>
      <c r="P100" s="522"/>
      <c r="Q100" s="281"/>
      <c r="R100" s="281"/>
      <c r="S100" s="281"/>
      <c r="T100" s="281"/>
      <c r="U100" s="281"/>
      <c r="V100" s="281"/>
      <c r="W100" s="281"/>
      <c r="X100" s="281"/>
      <c r="Y100" s="281"/>
      <c r="Z100" s="281"/>
      <c r="AA100" s="281"/>
      <c r="AB100" s="281"/>
      <c r="AC100" s="281"/>
      <c r="AD100" s="281"/>
      <c r="AE100" s="281"/>
      <c r="AF100" s="281"/>
      <c r="AG100" s="281"/>
      <c r="AH100" s="281"/>
      <c r="AI100" s="281"/>
      <c r="AJ100" s="281"/>
      <c r="AK100" s="281"/>
      <c r="AL100" s="281"/>
      <c r="AM100" s="281"/>
      <c r="AN100" s="281"/>
      <c r="AO100" s="518"/>
      <c r="AP100" s="518"/>
      <c r="AQ100" s="281"/>
      <c r="AR100" s="1012">
        <f>SUM(AR84:AR99)</f>
        <v>2145.0320000000002</v>
      </c>
      <c r="AS100" s="284">
        <f t="shared" ref="AS100:AZ100" si="183">SUM(AS84:AS99)</f>
        <v>2430.5879999999997</v>
      </c>
      <c r="AT100" s="284">
        <f t="shared" si="183"/>
        <v>2453.9860000000003</v>
      </c>
      <c r="AU100" s="284">
        <f t="shared" si="183"/>
        <v>2748.3710000000001</v>
      </c>
      <c r="AV100" s="284">
        <f t="shared" si="183"/>
        <v>2162.3960000000002</v>
      </c>
      <c r="AW100" s="284">
        <f t="shared" si="183"/>
        <v>2241.4839999999999</v>
      </c>
      <c r="AX100" s="284">
        <f t="shared" si="183"/>
        <v>2324</v>
      </c>
      <c r="AY100" s="284">
        <f t="shared" si="183"/>
        <v>1941</v>
      </c>
      <c r="AZ100" s="284">
        <f t="shared" si="183"/>
        <v>1551</v>
      </c>
      <c r="BA100" s="1012">
        <f>SUM(BA84:BA99)</f>
        <v>2450.6844594321274</v>
      </c>
      <c r="BB100" s="284">
        <f>SUM(BB84:BB99)</f>
        <v>2743.6182727272731</v>
      </c>
      <c r="BC100" s="284">
        <f t="shared" ref="BC100:BI100" si="184">SUM(BC84:BC99)</f>
        <v>2559.8501142807136</v>
      </c>
      <c r="BD100" s="284">
        <f t="shared" si="184"/>
        <v>2421.7164754154724</v>
      </c>
      <c r="BE100" s="284">
        <f t="shared" si="184"/>
        <v>2361.9465023633679</v>
      </c>
      <c r="BF100" s="284">
        <f t="shared" si="184"/>
        <v>2296.3304556545581</v>
      </c>
      <c r="BG100" s="284">
        <f t="shared" si="184"/>
        <v>2360.1843962008138</v>
      </c>
      <c r="BH100" s="284">
        <f t="shared" si="184"/>
        <v>2302.0512180267965</v>
      </c>
      <c r="BI100" s="284">
        <f t="shared" si="184"/>
        <v>1731.206115107914</v>
      </c>
      <c r="BJ100" s="284">
        <f>SUM(BJ84:BJ99)</f>
        <v>574.95956743357942</v>
      </c>
      <c r="BK100" s="284">
        <f t="shared" ref="BK100:BR100" si="185">SUM(BK84:BK99)</f>
        <v>599.25560751111686</v>
      </c>
      <c r="BL100" s="284">
        <f t="shared" si="185"/>
        <v>622.77208488535757</v>
      </c>
      <c r="BM100" s="284">
        <f t="shared" si="185"/>
        <v>569.84757860985133</v>
      </c>
      <c r="BN100" s="284">
        <f t="shared" si="185"/>
        <v>551.84126942876946</v>
      </c>
      <c r="BO100" s="284">
        <f t="shared" si="185"/>
        <v>562.06787869073582</v>
      </c>
      <c r="BP100" s="284">
        <f t="shared" si="185"/>
        <v>260.81052457309363</v>
      </c>
      <c r="BQ100" s="284">
        <f t="shared" si="185"/>
        <v>3.8922050461994533</v>
      </c>
      <c r="BR100" s="284">
        <f t="shared" si="185"/>
        <v>1.7312061151079137</v>
      </c>
      <c r="BS100" s="284">
        <f t="shared" ref="BS100:BX100" si="186">SUM(BS84:BS97)</f>
        <v>767845.31726876704</v>
      </c>
      <c r="BT100" s="284">
        <f t="shared" si="186"/>
        <v>917364.40103030298</v>
      </c>
      <c r="BU100" s="284">
        <f t="shared" si="186"/>
        <v>930184.61444522219</v>
      </c>
      <c r="BV100" s="284">
        <f t="shared" si="186"/>
        <v>1190534.6198005727</v>
      </c>
      <c r="BW100" s="284">
        <f t="shared" si="186"/>
        <v>1044670.7233170237</v>
      </c>
      <c r="BX100" s="284">
        <f t="shared" si="186"/>
        <v>1014101.7277021933</v>
      </c>
      <c r="BY100" s="284"/>
      <c r="BZ100" s="284"/>
      <c r="CA100" s="284">
        <f>SUM(CA84:CA99)</f>
        <v>796472.44931544166</v>
      </c>
      <c r="CB100" s="284">
        <f>SUM(CB84:CB99)</f>
        <v>748166.64585870877</v>
      </c>
      <c r="CC100" s="284">
        <f>CA100-CB100</f>
        <v>48305.803456732887</v>
      </c>
      <c r="CD100" s="284"/>
      <c r="CE100" s="284"/>
      <c r="CF100" s="284">
        <f>SUM(CF84:CF99)</f>
        <v>796472.44931544166</v>
      </c>
      <c r="CG100" s="284">
        <f>SUM(CG84:CG99)</f>
        <v>562641.987410072</v>
      </c>
      <c r="CH100" s="284">
        <f>CF100-CG100</f>
        <v>233830.46190536965</v>
      </c>
    </row>
    <row r="101" spans="1:86" s="481" customFormat="1" ht="13.8" thickTop="1">
      <c r="E101" s="482"/>
      <c r="F101" s="523"/>
      <c r="G101" s="524"/>
      <c r="H101" s="525"/>
      <c r="I101" s="523"/>
      <c r="J101" s="526"/>
      <c r="K101" s="526"/>
      <c r="L101" s="526"/>
      <c r="M101" s="526"/>
      <c r="N101" s="526"/>
      <c r="O101" s="527"/>
      <c r="P101" s="528"/>
      <c r="AR101" s="482"/>
      <c r="AS101" s="482"/>
      <c r="AT101" s="482"/>
      <c r="AU101" s="482"/>
      <c r="AV101" s="482"/>
      <c r="AX101" s="487"/>
      <c r="AY101" s="487"/>
      <c r="AZ101" s="304" t="s">
        <v>1694</v>
      </c>
      <c r="BA101" s="487">
        <f>BA100-BA100</f>
        <v>0</v>
      </c>
      <c r="BB101" s="487">
        <f>BA100-BB100</f>
        <v>-292.93381329514568</v>
      </c>
      <c r="BC101" s="487">
        <f>BA100-BC100</f>
        <v>-109.1656548485862</v>
      </c>
      <c r="BD101" s="487">
        <f>BA100-BD100</f>
        <v>28.967984016655009</v>
      </c>
      <c r="BE101" s="487">
        <f>BA100-BE100</f>
        <v>88.737957068759442</v>
      </c>
      <c r="BF101" s="487">
        <f>BA100-BF100</f>
        <v>154.35400377756923</v>
      </c>
      <c r="BG101" s="487">
        <f>$BA$100-BG100</f>
        <v>90.500063231313561</v>
      </c>
      <c r="BH101" s="487">
        <f>$BA$100-BH100</f>
        <v>148.63324140533086</v>
      </c>
      <c r="BI101" s="487">
        <f>$BA$100-BI100</f>
        <v>719.47834432421337</v>
      </c>
      <c r="BS101" s="481">
        <f t="shared" ref="BS101:BX101" si="187">BA101*BS83</f>
        <v>0</v>
      </c>
      <c r="BT101" s="488">
        <f t="shared" si="187"/>
        <v>-104870.30515966215</v>
      </c>
      <c r="BU101" s="488">
        <f t="shared" si="187"/>
        <v>-42574.605390948622</v>
      </c>
      <c r="BV101" s="488">
        <f t="shared" si="187"/>
        <v>15353.031528827156</v>
      </c>
      <c r="BW101" s="488">
        <f t="shared" si="187"/>
        <v>42150.529607660734</v>
      </c>
      <c r="BX101" s="488">
        <f t="shared" si="187"/>
        <v>73318.15179434538</v>
      </c>
      <c r="BY101" s="488"/>
      <c r="BZ101" s="488"/>
      <c r="CA101" s="488"/>
      <c r="CB101" s="488"/>
      <c r="CC101" s="488"/>
      <c r="CD101" s="488"/>
      <c r="CE101" s="488"/>
    </row>
    <row r="102" spans="1:86" s="236" customFormat="1">
      <c r="A102" s="235" t="s">
        <v>2009</v>
      </c>
      <c r="E102" s="237"/>
      <c r="F102" s="237"/>
      <c r="G102" s="237"/>
      <c r="H102" s="237"/>
      <c r="I102" s="237"/>
      <c r="J102" s="238"/>
      <c r="K102" s="238"/>
      <c r="L102" s="238"/>
      <c r="M102" s="238"/>
      <c r="N102" s="238"/>
      <c r="O102" s="239"/>
      <c r="P102" s="239"/>
      <c r="AR102" s="237"/>
      <c r="AS102" s="237"/>
      <c r="AT102" s="237"/>
      <c r="AU102" s="237"/>
      <c r="AV102" s="237"/>
      <c r="AW102" s="237"/>
      <c r="AX102" s="237"/>
      <c r="AY102" s="237"/>
      <c r="AZ102" s="237"/>
      <c r="BA102" s="237"/>
      <c r="BB102" s="237"/>
    </row>
    <row r="103" spans="1:86" s="236" customFormat="1">
      <c r="A103" s="235" t="s">
        <v>682</v>
      </c>
      <c r="B103" s="240" t="s">
        <v>681</v>
      </c>
      <c r="C103" s="240"/>
      <c r="D103" s="241" t="s">
        <v>1119</v>
      </c>
      <c r="E103" s="240" t="s">
        <v>693</v>
      </c>
      <c r="F103" s="242" t="s">
        <v>680</v>
      </c>
      <c r="G103" s="242" t="s">
        <v>339</v>
      </c>
      <c r="H103" s="241" t="s">
        <v>679</v>
      </c>
      <c r="I103" s="241" t="s">
        <v>1085</v>
      </c>
      <c r="J103" s="241" t="s">
        <v>678</v>
      </c>
      <c r="K103" s="243" t="s">
        <v>1106</v>
      </c>
      <c r="L103" s="243" t="s">
        <v>1105</v>
      </c>
      <c r="M103" s="243" t="s">
        <v>1104</v>
      </c>
      <c r="N103" s="243" t="s">
        <v>1103</v>
      </c>
      <c r="O103" s="699" t="s">
        <v>599</v>
      </c>
      <c r="P103" s="699" t="s">
        <v>600</v>
      </c>
      <c r="Q103" s="238"/>
      <c r="R103" s="711"/>
      <c r="S103" s="711"/>
      <c r="T103" s="711"/>
      <c r="U103" s="711"/>
      <c r="V103" s="711"/>
      <c r="W103" s="711"/>
      <c r="X103" s="711"/>
      <c r="Y103" s="711"/>
      <c r="Z103" s="711"/>
      <c r="AA103" s="711"/>
      <c r="AB103" s="711"/>
      <c r="AC103" s="711"/>
      <c r="AD103" s="711"/>
      <c r="AE103" s="711"/>
      <c r="AF103" s="711"/>
      <c r="AG103" s="711"/>
      <c r="AH103" s="711"/>
      <c r="AI103" s="711"/>
      <c r="AJ103" s="711"/>
      <c r="AK103" s="711"/>
      <c r="AL103" s="711"/>
      <c r="AM103" s="711"/>
      <c r="AN103" s="711"/>
      <c r="AO103" s="240" t="s">
        <v>1789</v>
      </c>
      <c r="AP103" s="240" t="s">
        <v>1972</v>
      </c>
      <c r="AQ103" s="240" t="s">
        <v>2110</v>
      </c>
      <c r="AR103" s="1039" t="s">
        <v>1106</v>
      </c>
      <c r="AS103" s="243" t="s">
        <v>1105</v>
      </c>
      <c r="AT103" s="243" t="s">
        <v>1104</v>
      </c>
      <c r="AU103" s="243" t="s">
        <v>1103</v>
      </c>
      <c r="AV103" s="699" t="s">
        <v>599</v>
      </c>
      <c r="AW103" s="699" t="s">
        <v>600</v>
      </c>
      <c r="AX103" s="699" t="s">
        <v>1789</v>
      </c>
      <c r="AY103" s="699" t="s">
        <v>1972</v>
      </c>
      <c r="AZ103" s="699" t="s">
        <v>2110</v>
      </c>
      <c r="BA103" s="1039" t="s">
        <v>1106</v>
      </c>
      <c r="BB103" s="243" t="s">
        <v>1105</v>
      </c>
      <c r="BC103" s="243" t="s">
        <v>1104</v>
      </c>
      <c r="BD103" s="243" t="s">
        <v>1103</v>
      </c>
      <c r="BE103" s="699" t="s">
        <v>599</v>
      </c>
      <c r="BF103" s="699" t="s">
        <v>600</v>
      </c>
      <c r="BG103" s="699" t="s">
        <v>1789</v>
      </c>
      <c r="BH103" s="699" t="s">
        <v>1972</v>
      </c>
      <c r="BI103" s="699" t="s">
        <v>2110</v>
      </c>
      <c r="BJ103" s="244">
        <v>2007</v>
      </c>
      <c r="BK103" s="244">
        <v>2008</v>
      </c>
      <c r="BL103" s="244">
        <v>2009</v>
      </c>
      <c r="BM103" s="244">
        <v>2010</v>
      </c>
      <c r="BN103" s="244">
        <v>2011</v>
      </c>
      <c r="BO103" s="244">
        <v>2012</v>
      </c>
      <c r="BP103" s="244">
        <v>2013</v>
      </c>
      <c r="BQ103" s="244">
        <v>2014</v>
      </c>
      <c r="BR103" s="244">
        <v>2015</v>
      </c>
      <c r="BS103" s="244">
        <v>2007</v>
      </c>
      <c r="BT103" s="244">
        <v>2008</v>
      </c>
      <c r="BU103" s="244">
        <v>2009</v>
      </c>
      <c r="BV103" s="244">
        <v>2010</v>
      </c>
      <c r="BW103" s="244">
        <v>2011</v>
      </c>
      <c r="BX103" s="244">
        <v>2012</v>
      </c>
      <c r="BY103" s="244"/>
      <c r="BZ103" s="244"/>
      <c r="CA103" s="244">
        <f>CA3</f>
        <v>2007</v>
      </c>
      <c r="CB103" s="244">
        <f>CB3</f>
        <v>2014</v>
      </c>
      <c r="CC103" s="240" t="str">
        <f>CC3</f>
        <v>2007-2014</v>
      </c>
      <c r="CD103" s="244"/>
      <c r="CE103" s="244"/>
      <c r="CF103" s="244">
        <f>CF3</f>
        <v>2007</v>
      </c>
      <c r="CG103" s="244">
        <f>CG3</f>
        <v>2015</v>
      </c>
      <c r="CH103" s="240" t="str">
        <f>CH3</f>
        <v>2007-2015</v>
      </c>
    </row>
    <row r="104" spans="1:86" s="236" customFormat="1">
      <c r="A104" s="235"/>
      <c r="B104" s="240"/>
      <c r="C104" s="240"/>
      <c r="D104" s="241"/>
      <c r="E104" s="240"/>
      <c r="F104" s="237" t="s">
        <v>2018</v>
      </c>
      <c r="G104" s="242"/>
      <c r="H104" s="241"/>
      <c r="I104" s="241"/>
      <c r="J104" s="241"/>
      <c r="K104" s="243"/>
      <c r="L104" s="243"/>
      <c r="M104" s="243"/>
      <c r="N104" s="243"/>
      <c r="O104" s="244"/>
      <c r="P104" s="244"/>
      <c r="Q104" s="237"/>
      <c r="AR104" s="1039">
        <v>1</v>
      </c>
      <c r="AS104" s="243">
        <v>1</v>
      </c>
      <c r="AT104" s="243">
        <v>1</v>
      </c>
      <c r="AU104" s="243">
        <v>1</v>
      </c>
      <c r="AV104" s="244">
        <v>1</v>
      </c>
      <c r="AW104" s="244">
        <v>1</v>
      </c>
      <c r="AX104" s="244">
        <v>1</v>
      </c>
      <c r="AY104" s="244">
        <v>1</v>
      </c>
      <c r="AZ104" s="244">
        <v>1</v>
      </c>
      <c r="BA104" s="1040">
        <f>'Graddage 060916'!B6</f>
        <v>0.88374417055296473</v>
      </c>
      <c r="BB104" s="245">
        <f>'Graddage 060916'!C6</f>
        <v>0.92005329780146572</v>
      </c>
      <c r="BC104" s="245">
        <f>'Graddage 060916'!D6</f>
        <v>1.0746169220519655</v>
      </c>
      <c r="BD104" s="245">
        <f>'Graddage 060916'!E6</f>
        <v>1.0506329113924051</v>
      </c>
      <c r="BE104" s="245">
        <f>'Graddage 060916'!F6</f>
        <v>0.89173884077281818</v>
      </c>
      <c r="BF104" s="245">
        <f>'Graddage 060916'!G6</f>
        <v>1.0509660226515656</v>
      </c>
      <c r="BG104" s="245">
        <f>'Graddage 060916'!H6</f>
        <v>0.84177215189873422</v>
      </c>
      <c r="BH104" s="245">
        <f>'Graddage 060916'!I6</f>
        <v>0.87341772151898733</v>
      </c>
      <c r="BI104" s="245">
        <f>'Graddage 060916'!J6</f>
        <v>0.88740839440373087</v>
      </c>
      <c r="BJ104" s="244">
        <f>'CO2 faktorer 060916'!D21</f>
        <v>246.94728383639125</v>
      </c>
      <c r="BK104" s="244">
        <f>'CO2 faktorer 060916'!E21</f>
        <v>238.88515683090336</v>
      </c>
      <c r="BL104" s="244">
        <f>'CO2 faktorer 060916'!F21</f>
        <v>242.7354937552883</v>
      </c>
      <c r="BM104" s="244">
        <f>'CO2 faktorer 060916'!G21</f>
        <v>215.0484571820248</v>
      </c>
      <c r="BN104" s="244">
        <f>'CO2 faktorer 060916'!H21</f>
        <v>193.89470583068297</v>
      </c>
      <c r="BO104" s="244">
        <f>'CO2 faktorer 060916'!I21</f>
        <v>221.16987711022821</v>
      </c>
      <c r="BP104" s="244">
        <f>'CO2 faktorer 060916'!J21</f>
        <v>218.47649999999999</v>
      </c>
      <c r="BQ104" s="244">
        <f>'CO2 faktorer 060916'!K21</f>
        <v>210.579324034216</v>
      </c>
      <c r="BR104" s="244">
        <f>'CO2 faktorer 060916'!L21</f>
        <v>204</v>
      </c>
      <c r="BS104" s="236">
        <f>'Priser 201016'!C12</f>
        <v>375</v>
      </c>
      <c r="BT104" s="236">
        <f>'Priser 201016'!D12</f>
        <v>375</v>
      </c>
      <c r="BU104" s="236">
        <f>'Priser 201016'!E12</f>
        <v>375</v>
      </c>
      <c r="BV104" s="236">
        <f>'Priser 201016'!F12</f>
        <v>375</v>
      </c>
      <c r="BW104" s="236">
        <f>'Priser 201016'!G12</f>
        <v>350</v>
      </c>
      <c r="BX104" s="236">
        <f>'Priser 201016'!H12</f>
        <v>375</v>
      </c>
      <c r="CA104" s="236">
        <f>'Priser 201016'!K12</f>
        <v>450</v>
      </c>
      <c r="CB104" s="236">
        <f>'Priser 201016'!K12</f>
        <v>450</v>
      </c>
      <c r="CC104" s="1217"/>
      <c r="CF104" s="236">
        <f>'Priser 201016'!L12</f>
        <v>425</v>
      </c>
      <c r="CG104" s="236">
        <f>'Priser 201016'!L12</f>
        <v>425</v>
      </c>
      <c r="CH104" s="445"/>
    </row>
    <row r="105" spans="1:86" s="236" customFormat="1" ht="14.4">
      <c r="A105" s="246">
        <v>202000603</v>
      </c>
      <c r="B105" s="246">
        <v>4473</v>
      </c>
      <c r="C105" s="246" t="s">
        <v>1107</v>
      </c>
      <c r="D105" s="246" t="s">
        <v>1119</v>
      </c>
      <c r="E105" s="246">
        <v>31937395</v>
      </c>
      <c r="F105" s="247" t="s">
        <v>694</v>
      </c>
      <c r="G105" s="247" t="s">
        <v>363</v>
      </c>
      <c r="H105" s="248">
        <v>8</v>
      </c>
      <c r="I105" s="249">
        <v>6310</v>
      </c>
      <c r="J105" s="250" t="s">
        <v>673</v>
      </c>
      <c r="K105" s="251">
        <v>25.765999999999998</v>
      </c>
      <c r="L105" s="251">
        <v>27.547999999999998</v>
      </c>
      <c r="M105" s="252">
        <v>27.547999999999998</v>
      </c>
      <c r="N105" s="252">
        <v>22.088999999999999</v>
      </c>
      <c r="O105" s="253">
        <v>22</v>
      </c>
      <c r="P105" s="253">
        <v>28</v>
      </c>
      <c r="AO105" s="246">
        <v>25</v>
      </c>
      <c r="AP105" s="246">
        <v>29</v>
      </c>
      <c r="AQ105" s="1042">
        <v>22</v>
      </c>
      <c r="AR105" s="1044">
        <f t="shared" ref="AR105:AT105" si="188">K105</f>
        <v>25.765999999999998</v>
      </c>
      <c r="AS105" s="975">
        <f t="shared" si="188"/>
        <v>27.547999999999998</v>
      </c>
      <c r="AT105" s="975">
        <f t="shared" si="188"/>
        <v>27.547999999999998</v>
      </c>
      <c r="AU105" s="975">
        <f t="shared" ref="AU105:AU115" si="189">N105</f>
        <v>22.088999999999999</v>
      </c>
      <c r="AV105" s="975">
        <f t="shared" ref="AV105:AV115" si="190">O105</f>
        <v>22</v>
      </c>
      <c r="AW105" s="975">
        <f t="shared" ref="AW105:AW115" si="191">P105</f>
        <v>28</v>
      </c>
      <c r="AX105" s="975">
        <f>AO105</f>
        <v>25</v>
      </c>
      <c r="AY105" s="975">
        <f>AP105</f>
        <v>29</v>
      </c>
      <c r="AZ105" s="1038">
        <f>AQ105</f>
        <v>22</v>
      </c>
      <c r="BA105" s="1041">
        <f>0.85*AR105/$BA$104+0.15*AR105</f>
        <v>28.647071956275912</v>
      </c>
      <c r="BB105" s="254">
        <f>0.85*AS105/$BB$104+0.15*AS105</f>
        <v>29.582682114409842</v>
      </c>
      <c r="BC105" s="254">
        <f>0.85*AT105/$BC$104+0.15*AT105</f>
        <v>25.922104401735893</v>
      </c>
      <c r="BD105" s="254">
        <f t="shared" ref="BD105:BD115" si="192">0.85*AU105/$BD$104+0.15*AU105</f>
        <v>21.18414939759036</v>
      </c>
      <c r="BE105" s="254">
        <f t="shared" ref="BE105:BE115" si="193">0.85*AV105/$BE$104+0.15*AV105</f>
        <v>24.270265222263728</v>
      </c>
      <c r="BF105" s="254">
        <f t="shared" ref="BF105:BF115" si="194">0.85*AW105/$BF$104+0.15*AW105</f>
        <v>26.84583201267829</v>
      </c>
      <c r="BG105" s="254">
        <f>0.85*AX105/$BG$104+0.15*AX105</f>
        <v>28.994360902255639</v>
      </c>
      <c r="BH105" s="254">
        <f>0.85*AY105/BH$104+0.15*AY105</f>
        <v>32.572463768115938</v>
      </c>
      <c r="BI105" s="254">
        <f>0.85*AZ105/BI$104+0.15*AZ105</f>
        <v>24.372597597597597</v>
      </c>
      <c r="BJ105" s="255">
        <f t="shared" ref="BJ105:BJ115" si="195">$BJ$104*BA105/1000</f>
        <v>7.0743166094679921</v>
      </c>
      <c r="BK105" s="255">
        <f t="shared" ref="BK105:BK115" si="196">$BK$104*BB105/1000</f>
        <v>7.0668636563795548</v>
      </c>
      <c r="BL105" s="255">
        <f t="shared" ref="BL105:BL115" si="197">$BL$104*BC105/1000</f>
        <v>6.2922148111314948</v>
      </c>
      <c r="BM105" s="255">
        <f t="shared" ref="BM105:BM115" si="198">$BM$104*BD105/1000</f>
        <v>4.5556186446653273</v>
      </c>
      <c r="BN105" s="255">
        <f t="shared" ref="BN105:BN115" si="199">$BN$104*BE105/1000</f>
        <v>4.7058759357034807</v>
      </c>
      <c r="BO105" s="255">
        <f t="shared" ref="BO105:BO115" si="200">$BO$104*BF105/1000</f>
        <v>5.9374893671658882</v>
      </c>
      <c r="BP105" s="255">
        <f>$BP$104*BG105/1000</f>
        <v>6.3345864896616542</v>
      </c>
      <c r="BQ105" s="255">
        <f>BQ$104*BH105/1000</f>
        <v>6.8590874024188464</v>
      </c>
      <c r="BR105" s="255">
        <f>BR$104*BI105/1000</f>
        <v>4.97200990990991</v>
      </c>
      <c r="BS105" s="417">
        <f>$BS$104*BA105</f>
        <v>10742.651983603468</v>
      </c>
      <c r="BT105" s="417">
        <f>$BT$104*BB105</f>
        <v>11093.50579290369</v>
      </c>
      <c r="BU105" s="417">
        <f>$BU$104*BC105</f>
        <v>9720.7891506509604</v>
      </c>
      <c r="BV105" s="417">
        <f>$BV$104*BD105</f>
        <v>7944.056024096385</v>
      </c>
      <c r="BW105" s="417">
        <f>$BW$104*BE105</f>
        <v>8494.5928277923049</v>
      </c>
      <c r="BX105" s="417">
        <f>$BX$104*BF105</f>
        <v>10067.187004754358</v>
      </c>
      <c r="BY105" s="772"/>
      <c r="BZ105" s="772"/>
      <c r="CA105" s="1216">
        <f>$CF$104*BA105</f>
        <v>12175.005581417263</v>
      </c>
      <c r="CB105" s="1216">
        <f>$CG$104*BH105</f>
        <v>13843.297101449274</v>
      </c>
      <c r="CC105" s="1217">
        <f t="shared" ref="CC105" si="201">CA105-CB105</f>
        <v>-1668.2915200320112</v>
      </c>
      <c r="CD105" s="772"/>
      <c r="CE105" s="417"/>
      <c r="CF105" s="421">
        <f t="shared" ref="CF105:CF115" si="202">$CF$104*BA105</f>
        <v>12175.005581417263</v>
      </c>
      <c r="CG105" s="421">
        <f>$CG$104*BI105</f>
        <v>10358.353978978979</v>
      </c>
      <c r="CH105" s="445">
        <f t="shared" ref="CH105:CH116" si="203">CF105-CG105</f>
        <v>1816.6516024382836</v>
      </c>
    </row>
    <row r="106" spans="1:86" s="236" customFormat="1" ht="14.4">
      <c r="A106" s="246">
        <v>140001900</v>
      </c>
      <c r="B106" s="246">
        <v>1112</v>
      </c>
      <c r="C106" s="246" t="s">
        <v>1109</v>
      </c>
      <c r="D106" s="246" t="s">
        <v>1119</v>
      </c>
      <c r="E106" s="246">
        <v>37652133</v>
      </c>
      <c r="F106" s="247" t="s">
        <v>1280</v>
      </c>
      <c r="G106" s="247" t="s">
        <v>479</v>
      </c>
      <c r="H106" s="248">
        <v>19</v>
      </c>
      <c r="I106" s="249">
        <v>6310</v>
      </c>
      <c r="J106" s="250" t="s">
        <v>673</v>
      </c>
      <c r="K106" s="251"/>
      <c r="L106" s="251"/>
      <c r="M106" s="252"/>
      <c r="N106" s="252">
        <v>10</v>
      </c>
      <c r="O106" s="253">
        <v>37</v>
      </c>
      <c r="P106" s="253">
        <v>26</v>
      </c>
      <c r="AO106" s="246">
        <v>17</v>
      </c>
      <c r="AP106" s="246">
        <v>17</v>
      </c>
      <c r="AQ106" s="1042">
        <v>18</v>
      </c>
      <c r="AR106" s="1044">
        <f t="shared" ref="AR106:AR115" si="204">K106</f>
        <v>0</v>
      </c>
      <c r="AS106" s="975">
        <f t="shared" ref="AS106:AS115" si="205">L106</f>
        <v>0</v>
      </c>
      <c r="AT106" s="975">
        <f t="shared" ref="AT106:AT115" si="206">M106</f>
        <v>0</v>
      </c>
      <c r="AU106" s="975">
        <f t="shared" si="189"/>
        <v>10</v>
      </c>
      <c r="AV106" s="975">
        <f t="shared" si="190"/>
        <v>37</v>
      </c>
      <c r="AW106" s="975">
        <f t="shared" si="191"/>
        <v>26</v>
      </c>
      <c r="AX106" s="975">
        <f t="shared" ref="AX106:AY115" si="207">AO106</f>
        <v>17</v>
      </c>
      <c r="AY106" s="975">
        <f t="shared" si="207"/>
        <v>17</v>
      </c>
      <c r="AZ106" s="1038">
        <f t="shared" ref="AZ106:AZ115" si="208">AQ106</f>
        <v>18</v>
      </c>
      <c r="BA106" s="1041">
        <f>0.85*AR106/$BA$104+0.15*AR106</f>
        <v>0</v>
      </c>
      <c r="BB106" s="254">
        <f>0.85*AS106/$BB$104+0.15*AS106</f>
        <v>0</v>
      </c>
      <c r="BC106" s="254">
        <f>0.85*AT106/$BC$104+0.15*AT106</f>
        <v>0</v>
      </c>
      <c r="BD106" s="254">
        <f t="shared" si="192"/>
        <v>9.5903614457831328</v>
      </c>
      <c r="BE106" s="254">
        <f t="shared" si="193"/>
        <v>40.818173328352628</v>
      </c>
      <c r="BF106" s="254">
        <f t="shared" si="194"/>
        <v>24.928272583201267</v>
      </c>
      <c r="BG106" s="254">
        <f t="shared" ref="BG106:BG115" si="209">0.85*AX106/$BG$104+0.15*AX106</f>
        <v>19.716165413533833</v>
      </c>
      <c r="BH106" s="254">
        <f t="shared" ref="BH106:BH115" si="210">0.85*AY106/$BH$104+0.15*AY106</f>
        <v>19.094202898550726</v>
      </c>
      <c r="BI106" s="254">
        <f t="shared" ref="BI106:BI115" si="211">0.85*AZ106/BI$104+0.15*AZ106</f>
        <v>19.941216216216215</v>
      </c>
      <c r="BJ106" s="255">
        <f t="shared" si="195"/>
        <v>0</v>
      </c>
      <c r="BK106" s="255">
        <f t="shared" si="196"/>
        <v>0</v>
      </c>
      <c r="BL106" s="255">
        <f t="shared" si="197"/>
        <v>0</v>
      </c>
      <c r="BM106" s="255">
        <f t="shared" si="198"/>
        <v>2.0623924327336352</v>
      </c>
      <c r="BN106" s="255">
        <f t="shared" si="199"/>
        <v>7.9144277100467626</v>
      </c>
      <c r="BO106" s="255">
        <f t="shared" si="200"/>
        <v>5.5133829837968955</v>
      </c>
      <c r="BP106" s="255">
        <f t="shared" ref="BP106:BP115" si="212">$BP$104*BG106/1000</f>
        <v>4.3075188129699242</v>
      </c>
      <c r="BQ106" s="255">
        <f t="shared" ref="BQ106:BQ115" si="213">$BQ$104*BH106/1000</f>
        <v>4.0208443393489794</v>
      </c>
      <c r="BR106" s="255">
        <f t="shared" ref="BR106:BR115" si="214">BR$104*BI106/1000</f>
        <v>4.0680081081081081</v>
      </c>
      <c r="BS106" s="417">
        <f t="shared" ref="BS106:BS115" si="215">$BS$104*BA106</f>
        <v>0</v>
      </c>
      <c r="BT106" s="417">
        <f t="shared" ref="BT106:BT115" si="216">$BT$104*BB106</f>
        <v>0</v>
      </c>
      <c r="BU106" s="417">
        <f t="shared" ref="BU106:BU115" si="217">$BU$104*BC106</f>
        <v>0</v>
      </c>
      <c r="BV106" s="417">
        <f t="shared" ref="BV106:BV115" si="218">$BV$104*BD106</f>
        <v>3596.3855421686749</v>
      </c>
      <c r="BW106" s="417">
        <f t="shared" ref="BW106:BW115" si="219">$BW$104*BE106</f>
        <v>14286.360664923421</v>
      </c>
      <c r="BX106" s="417">
        <f t="shared" ref="BX106:BX115" si="220">$BX$104*BF106</f>
        <v>9348.1022187004746</v>
      </c>
      <c r="BY106" s="772"/>
      <c r="BZ106" s="772"/>
      <c r="CA106" s="1216">
        <f t="shared" ref="CA106:CA115" si="221">$CF$104*BA106</f>
        <v>0</v>
      </c>
      <c r="CB106" s="1216">
        <f t="shared" ref="CB106:CB115" si="222">$CG$104*BH106</f>
        <v>8115.0362318840589</v>
      </c>
      <c r="CC106" s="1217">
        <f t="shared" ref="CC106:CC116" si="223">CA106-CB106</f>
        <v>-8115.0362318840589</v>
      </c>
      <c r="CD106" s="772"/>
      <c r="CE106" s="417"/>
      <c r="CF106" s="421">
        <f t="shared" si="202"/>
        <v>0</v>
      </c>
      <c r="CG106" s="421">
        <f t="shared" ref="CG106:CG115" si="224">$CG$104*BI106</f>
        <v>8475.0168918918916</v>
      </c>
      <c r="CH106" s="445">
        <f t="shared" si="203"/>
        <v>-8475.0168918918916</v>
      </c>
    </row>
    <row r="107" spans="1:86" s="236" customFormat="1" ht="14.4">
      <c r="A107" s="246">
        <v>140001900</v>
      </c>
      <c r="B107" s="246">
        <v>1112</v>
      </c>
      <c r="C107" s="246" t="s">
        <v>1109</v>
      </c>
      <c r="D107" s="246" t="s">
        <v>1119</v>
      </c>
      <c r="E107" s="246">
        <v>32344968</v>
      </c>
      <c r="F107" s="247" t="s">
        <v>1281</v>
      </c>
      <c r="G107" s="247" t="s">
        <v>479</v>
      </c>
      <c r="H107" s="248">
        <v>19</v>
      </c>
      <c r="I107" s="249">
        <v>6310</v>
      </c>
      <c r="J107" s="250" t="s">
        <v>673</v>
      </c>
      <c r="K107" s="251">
        <v>208</v>
      </c>
      <c r="L107" s="251">
        <v>217</v>
      </c>
      <c r="M107" s="252">
        <v>208</v>
      </c>
      <c r="N107" s="252">
        <v>237</v>
      </c>
      <c r="O107" s="253">
        <v>190.64099999999999</v>
      </c>
      <c r="P107" s="253">
        <v>187.90899999999999</v>
      </c>
      <c r="AO107" s="246">
        <v>161</v>
      </c>
      <c r="AP107" s="246">
        <v>173</v>
      </c>
      <c r="AQ107" s="1042">
        <v>164</v>
      </c>
      <c r="AR107" s="1044">
        <f t="shared" si="204"/>
        <v>208</v>
      </c>
      <c r="AS107" s="975">
        <f t="shared" si="205"/>
        <v>217</v>
      </c>
      <c r="AT107" s="975">
        <f t="shared" si="206"/>
        <v>208</v>
      </c>
      <c r="AU107" s="975">
        <f t="shared" si="189"/>
        <v>237</v>
      </c>
      <c r="AV107" s="975">
        <f t="shared" si="190"/>
        <v>190.64099999999999</v>
      </c>
      <c r="AW107" s="975">
        <f t="shared" si="191"/>
        <v>187.90899999999999</v>
      </c>
      <c r="AX107" s="975">
        <f t="shared" si="207"/>
        <v>161</v>
      </c>
      <c r="AY107" s="975">
        <f t="shared" si="207"/>
        <v>173</v>
      </c>
      <c r="AZ107" s="1038">
        <f t="shared" si="208"/>
        <v>164</v>
      </c>
      <c r="BA107" s="1041">
        <f>0.85*AR107/BA155+0.15*AR107</f>
        <v>237.63858420847916</v>
      </c>
      <c r="BB107" s="254">
        <f>0.85*AS107/BB155+0.15*AS107</f>
        <v>244.94696969696969</v>
      </c>
      <c r="BC107" s="254">
        <f>0.85*AT107/BC155+0.15*AT107</f>
        <v>216.9730486524326</v>
      </c>
      <c r="BD107" s="254">
        <f t="shared" si="192"/>
        <v>227.29156626506023</v>
      </c>
      <c r="BE107" s="254">
        <f t="shared" si="193"/>
        <v>210.31398328352631</v>
      </c>
      <c r="BF107" s="254">
        <f t="shared" si="194"/>
        <v>180.16333741679873</v>
      </c>
      <c r="BG107" s="254">
        <f t="shared" si="209"/>
        <v>186.7236842105263</v>
      </c>
      <c r="BH107" s="254">
        <f t="shared" si="210"/>
        <v>194.31159420289853</v>
      </c>
      <c r="BI107" s="254">
        <f t="shared" si="211"/>
        <v>181.68663663663662</v>
      </c>
      <c r="BJ107" s="255">
        <f t="shared" si="195"/>
        <v>58.684202905009464</v>
      </c>
      <c r="BK107" s="255">
        <f t="shared" si="196"/>
        <v>58.514195271315131</v>
      </c>
      <c r="BL107" s="255">
        <f t="shared" si="197"/>
        <v>52.667060096238423</v>
      </c>
      <c r="BM107" s="255">
        <f t="shared" si="198"/>
        <v>48.878700655787156</v>
      </c>
      <c r="BN107" s="255">
        <f t="shared" si="199"/>
        <v>40.778767920838511</v>
      </c>
      <c r="BO107" s="255">
        <f t="shared" si="200"/>
        <v>39.846703196241954</v>
      </c>
      <c r="BP107" s="255">
        <f t="shared" si="212"/>
        <v>40.794736993421047</v>
      </c>
      <c r="BQ107" s="255">
        <f t="shared" si="213"/>
        <v>40.918004159257258</v>
      </c>
      <c r="BR107" s="255">
        <f t="shared" si="214"/>
        <v>37.064073873873873</v>
      </c>
      <c r="BS107" s="417">
        <f t="shared" si="215"/>
        <v>89114.469078179682</v>
      </c>
      <c r="BT107" s="417">
        <f t="shared" si="216"/>
        <v>91855.113636363632</v>
      </c>
      <c r="BU107" s="417">
        <f t="shared" si="217"/>
        <v>81364.89324466222</v>
      </c>
      <c r="BV107" s="417">
        <f t="shared" si="218"/>
        <v>85234.337349397581</v>
      </c>
      <c r="BW107" s="417">
        <f t="shared" si="219"/>
        <v>73609.894149234213</v>
      </c>
      <c r="BX107" s="417">
        <f t="shared" si="220"/>
        <v>67561.251531299524</v>
      </c>
      <c r="BY107" s="772"/>
      <c r="BZ107" s="772"/>
      <c r="CA107" s="1216">
        <f t="shared" si="221"/>
        <v>100996.39828860364</v>
      </c>
      <c r="CB107" s="1216">
        <f t="shared" si="222"/>
        <v>82582.427536231873</v>
      </c>
      <c r="CC107" s="1217">
        <f t="shared" si="223"/>
        <v>18413.970752371766</v>
      </c>
      <c r="CD107" s="772"/>
      <c r="CE107" s="417"/>
      <c r="CF107" s="421">
        <f t="shared" si="202"/>
        <v>100996.39828860364</v>
      </c>
      <c r="CG107" s="421">
        <f t="shared" si="224"/>
        <v>77216.820570570562</v>
      </c>
      <c r="CH107" s="445">
        <f t="shared" si="203"/>
        <v>23779.577718033077</v>
      </c>
    </row>
    <row r="108" spans="1:86" s="236" customFormat="1" ht="14.4">
      <c r="A108" s="246">
        <v>140001900</v>
      </c>
      <c r="B108" s="246">
        <v>1112</v>
      </c>
      <c r="C108" s="246" t="s">
        <v>1109</v>
      </c>
      <c r="D108" s="246" t="s">
        <v>1119</v>
      </c>
      <c r="E108" s="246">
        <v>57691286</v>
      </c>
      <c r="F108" s="247" t="s">
        <v>2050</v>
      </c>
      <c r="G108" s="247" t="s">
        <v>479</v>
      </c>
      <c r="H108" s="248">
        <v>19</v>
      </c>
      <c r="I108" s="249">
        <v>6310</v>
      </c>
      <c r="J108" s="250" t="s">
        <v>673</v>
      </c>
      <c r="K108" s="251">
        <v>611</v>
      </c>
      <c r="L108" s="251">
        <v>611</v>
      </c>
      <c r="M108" s="252">
        <v>545</v>
      </c>
      <c r="N108" s="252">
        <v>660</v>
      </c>
      <c r="O108" s="253">
        <v>609.06899999999996</v>
      </c>
      <c r="P108" s="253">
        <v>590.60599999999999</v>
      </c>
      <c r="AO108" s="246">
        <v>476</v>
      </c>
      <c r="AP108" s="246">
        <v>490</v>
      </c>
      <c r="AQ108" s="1042">
        <v>481</v>
      </c>
      <c r="AR108" s="1044">
        <f t="shared" si="204"/>
        <v>611</v>
      </c>
      <c r="AS108" s="975">
        <f t="shared" si="205"/>
        <v>611</v>
      </c>
      <c r="AT108" s="975">
        <f t="shared" si="206"/>
        <v>545</v>
      </c>
      <c r="AU108" s="975">
        <f t="shared" si="189"/>
        <v>660</v>
      </c>
      <c r="AV108" s="975">
        <f t="shared" si="190"/>
        <v>609.06899999999996</v>
      </c>
      <c r="AW108" s="975">
        <f t="shared" si="191"/>
        <v>590.60599999999999</v>
      </c>
      <c r="AX108" s="975">
        <f t="shared" si="207"/>
        <v>476</v>
      </c>
      <c r="AY108" s="975">
        <f t="shared" si="207"/>
        <v>490</v>
      </c>
      <c r="AZ108" s="1038">
        <f t="shared" si="208"/>
        <v>481</v>
      </c>
      <c r="BA108" s="1041">
        <f t="shared" ref="BA108:BA115" si="225">0.85*AR108/$BA$104+0.15*AR108</f>
        <v>679.32007161703734</v>
      </c>
      <c r="BB108" s="254">
        <f t="shared" ref="BB108:BB115" si="226">0.85*AS108/$BB$104+0.15*AS108</f>
        <v>656.12816799420705</v>
      </c>
      <c r="BC108" s="254">
        <f t="shared" ref="BC108:BC115" si="227">0.85*AT108/$BC$104+0.15*AT108</f>
        <v>512.83384996900179</v>
      </c>
      <c r="BD108" s="254">
        <f t="shared" si="192"/>
        <v>632.96385542168673</v>
      </c>
      <c r="BE108" s="254">
        <f t="shared" si="193"/>
        <v>671.92118948449752</v>
      </c>
      <c r="BF108" s="254">
        <f t="shared" si="194"/>
        <v>566.26105220285262</v>
      </c>
      <c r="BG108" s="254">
        <f t="shared" si="209"/>
        <v>552.05263157894728</v>
      </c>
      <c r="BH108" s="254">
        <f t="shared" si="210"/>
        <v>550.36231884057975</v>
      </c>
      <c r="BI108" s="254">
        <f t="shared" si="211"/>
        <v>532.87361111111102</v>
      </c>
      <c r="BJ108" s="255">
        <f t="shared" si="195"/>
        <v>167.75624654137013</v>
      </c>
      <c r="BK108" s="255">
        <f t="shared" si="196"/>
        <v>156.73928031246948</v>
      </c>
      <c r="BL108" s="255">
        <f t="shared" si="197"/>
        <v>124.48297778665111</v>
      </c>
      <c r="BM108" s="255">
        <f t="shared" si="198"/>
        <v>136.11790056041994</v>
      </c>
      <c r="BN108" s="255">
        <f t="shared" si="199"/>
        <v>130.28196137649923</v>
      </c>
      <c r="BO108" s="255">
        <f t="shared" si="200"/>
        <v>125.23988732801344</v>
      </c>
      <c r="BP108" s="255">
        <f t="shared" si="212"/>
        <v>120.61052676315788</v>
      </c>
      <c r="BQ108" s="255">
        <f t="shared" si="213"/>
        <v>115.89492507535294</v>
      </c>
      <c r="BR108" s="255">
        <f t="shared" si="214"/>
        <v>108.70621666666665</v>
      </c>
      <c r="BS108" s="417">
        <f t="shared" si="215"/>
        <v>254745.02685638901</v>
      </c>
      <c r="BT108" s="417">
        <f t="shared" si="216"/>
        <v>246048.06299782766</v>
      </c>
      <c r="BU108" s="417">
        <f t="shared" si="217"/>
        <v>192312.69373837567</v>
      </c>
      <c r="BV108" s="417">
        <f t="shared" si="218"/>
        <v>237361.44578313251</v>
      </c>
      <c r="BW108" s="417">
        <f t="shared" si="219"/>
        <v>235172.41631957414</v>
      </c>
      <c r="BX108" s="417">
        <f t="shared" si="220"/>
        <v>212347.89457606972</v>
      </c>
      <c r="BY108" s="772"/>
      <c r="BZ108" s="772"/>
      <c r="CA108" s="1216">
        <f t="shared" si="221"/>
        <v>288711.03043724084</v>
      </c>
      <c r="CB108" s="1216">
        <f t="shared" si="222"/>
        <v>233903.9855072464</v>
      </c>
      <c r="CC108" s="1217">
        <f t="shared" si="223"/>
        <v>54807.044929994445</v>
      </c>
      <c r="CD108" s="772"/>
      <c r="CE108" s="417"/>
      <c r="CF108" s="421">
        <f t="shared" si="202"/>
        <v>288711.03043724084</v>
      </c>
      <c r="CG108" s="421">
        <f t="shared" si="224"/>
        <v>226471.28472222219</v>
      </c>
      <c r="CH108" s="445">
        <f t="shared" si="203"/>
        <v>62239.745715018653</v>
      </c>
    </row>
    <row r="109" spans="1:86" s="236" customFormat="1" ht="14.4">
      <c r="A109" s="246">
        <v>202003300</v>
      </c>
      <c r="B109" s="246">
        <v>3061</v>
      </c>
      <c r="C109" s="246" t="s">
        <v>1107</v>
      </c>
      <c r="D109" s="246" t="s">
        <v>1119</v>
      </c>
      <c r="E109" s="246">
        <v>31937405</v>
      </c>
      <c r="F109" s="247" t="s">
        <v>696</v>
      </c>
      <c r="G109" s="247" t="s">
        <v>363</v>
      </c>
      <c r="H109" s="248">
        <v>33</v>
      </c>
      <c r="I109" s="249">
        <v>6310</v>
      </c>
      <c r="J109" s="250" t="s">
        <v>673</v>
      </c>
      <c r="K109" s="251">
        <v>56.627000000000002</v>
      </c>
      <c r="L109" s="251">
        <v>53.676000000000002</v>
      </c>
      <c r="M109" s="252">
        <v>56.627000000000002</v>
      </c>
      <c r="N109" s="252">
        <v>63.869</v>
      </c>
      <c r="O109" s="253">
        <v>61</v>
      </c>
      <c r="P109" s="253">
        <v>62</v>
      </c>
      <c r="AO109" s="246">
        <v>54</v>
      </c>
      <c r="AP109" s="246">
        <v>55</v>
      </c>
      <c r="AQ109" s="1042">
        <v>58</v>
      </c>
      <c r="AR109" s="1044">
        <f t="shared" si="204"/>
        <v>56.627000000000002</v>
      </c>
      <c r="AS109" s="975">
        <f t="shared" si="205"/>
        <v>53.676000000000002</v>
      </c>
      <c r="AT109" s="975">
        <f t="shared" si="206"/>
        <v>56.627000000000002</v>
      </c>
      <c r="AU109" s="975">
        <f t="shared" si="189"/>
        <v>63.869</v>
      </c>
      <c r="AV109" s="975">
        <f t="shared" si="190"/>
        <v>61</v>
      </c>
      <c r="AW109" s="975">
        <f t="shared" si="191"/>
        <v>62</v>
      </c>
      <c r="AX109" s="975">
        <f t="shared" si="207"/>
        <v>54</v>
      </c>
      <c r="AY109" s="975">
        <f t="shared" si="207"/>
        <v>55</v>
      </c>
      <c r="AZ109" s="1038">
        <f t="shared" si="208"/>
        <v>58</v>
      </c>
      <c r="BA109" s="1041">
        <f t="shared" si="225"/>
        <v>62.958850565397661</v>
      </c>
      <c r="BB109" s="254">
        <f t="shared" si="226"/>
        <v>57.640483707458365</v>
      </c>
      <c r="BC109" s="254">
        <f t="shared" si="227"/>
        <v>53.284848481091132</v>
      </c>
      <c r="BD109" s="254">
        <f t="shared" si="192"/>
        <v>61.252679518072284</v>
      </c>
      <c r="BE109" s="254">
        <f t="shared" si="193"/>
        <v>67.294826298094875</v>
      </c>
      <c r="BF109" s="254">
        <f t="shared" si="194"/>
        <v>59.444342313787637</v>
      </c>
      <c r="BG109" s="254">
        <f t="shared" si="209"/>
        <v>62.627819548872175</v>
      </c>
      <c r="BH109" s="254">
        <f t="shared" si="210"/>
        <v>61.775362318840578</v>
      </c>
      <c r="BI109" s="254">
        <f t="shared" si="211"/>
        <v>64.255030030030028</v>
      </c>
      <c r="BJ109" s="255">
        <f t="shared" si="195"/>
        <v>15.547517140586198</v>
      </c>
      <c r="BK109" s="255">
        <f t="shared" si="196"/>
        <v>13.769455990265321</v>
      </c>
      <c r="BL109" s="255">
        <f t="shared" si="197"/>
        <v>12.934124005733381</v>
      </c>
      <c r="BM109" s="255">
        <f t="shared" si="198"/>
        <v>13.172294228626455</v>
      </c>
      <c r="BN109" s="255">
        <f t="shared" si="199"/>
        <v>13.048110548996014</v>
      </c>
      <c r="BO109" s="255">
        <f t="shared" si="200"/>
        <v>13.147297884438752</v>
      </c>
      <c r="BP109" s="255">
        <f t="shared" si="212"/>
        <v>13.682706817669169</v>
      </c>
      <c r="BQ109" s="255">
        <f t="shared" si="213"/>
        <v>13.008614039070228</v>
      </c>
      <c r="BR109" s="255">
        <f t="shared" si="214"/>
        <v>13.108026126126125</v>
      </c>
      <c r="BS109" s="417">
        <f t="shared" si="215"/>
        <v>23609.568962024125</v>
      </c>
      <c r="BT109" s="417">
        <f t="shared" si="216"/>
        <v>21615.181390296886</v>
      </c>
      <c r="BU109" s="417">
        <f t="shared" si="217"/>
        <v>19981.818180409173</v>
      </c>
      <c r="BV109" s="417">
        <f t="shared" si="218"/>
        <v>22969.754819277106</v>
      </c>
      <c r="BW109" s="417">
        <f t="shared" si="219"/>
        <v>23553.189204333208</v>
      </c>
      <c r="BX109" s="417">
        <f t="shared" si="220"/>
        <v>22291.628367670364</v>
      </c>
      <c r="BY109" s="772"/>
      <c r="BZ109" s="772"/>
      <c r="CA109" s="1216">
        <f t="shared" si="221"/>
        <v>26757.511490294008</v>
      </c>
      <c r="CB109" s="1216">
        <f t="shared" si="222"/>
        <v>26254.528985507244</v>
      </c>
      <c r="CC109" s="1217">
        <f t="shared" si="223"/>
        <v>502.98250478676346</v>
      </c>
      <c r="CD109" s="772"/>
      <c r="CE109" s="417"/>
      <c r="CF109" s="421">
        <f t="shared" si="202"/>
        <v>26757.511490294008</v>
      </c>
      <c r="CG109" s="421">
        <f t="shared" si="224"/>
        <v>27308.387762762763</v>
      </c>
      <c r="CH109" s="445">
        <f t="shared" si="203"/>
        <v>-550.87627246875491</v>
      </c>
    </row>
    <row r="110" spans="1:86" s="236" customFormat="1" ht="14.4">
      <c r="A110" s="246">
        <v>140002100</v>
      </c>
      <c r="B110" s="246">
        <v>6751</v>
      </c>
      <c r="C110" s="246" t="s">
        <v>105</v>
      </c>
      <c r="D110" s="246" t="s">
        <v>1119</v>
      </c>
      <c r="E110" s="246">
        <v>31937381</v>
      </c>
      <c r="F110" s="247" t="s">
        <v>697</v>
      </c>
      <c r="G110" s="247" t="s">
        <v>479</v>
      </c>
      <c r="H110" s="248">
        <v>21</v>
      </c>
      <c r="I110" s="249">
        <v>6310</v>
      </c>
      <c r="J110" s="250" t="s">
        <v>673</v>
      </c>
      <c r="K110" s="251">
        <v>64</v>
      </c>
      <c r="L110" s="251">
        <v>60</v>
      </c>
      <c r="M110" s="252">
        <v>60</v>
      </c>
      <c r="N110" s="252">
        <v>74</v>
      </c>
      <c r="O110" s="253">
        <v>57</v>
      </c>
      <c r="P110" s="253">
        <v>60</v>
      </c>
      <c r="AO110" s="246">
        <v>53</v>
      </c>
      <c r="AP110" s="246">
        <v>54</v>
      </c>
      <c r="AQ110" s="1042">
        <v>61</v>
      </c>
      <c r="AR110" s="1044">
        <f t="shared" si="204"/>
        <v>64</v>
      </c>
      <c r="AS110" s="975">
        <f t="shared" si="205"/>
        <v>60</v>
      </c>
      <c r="AT110" s="975">
        <f t="shared" si="206"/>
        <v>60</v>
      </c>
      <c r="AU110" s="975">
        <f t="shared" si="189"/>
        <v>74</v>
      </c>
      <c r="AV110" s="975">
        <f t="shared" si="190"/>
        <v>57</v>
      </c>
      <c r="AW110" s="975">
        <f t="shared" si="191"/>
        <v>60</v>
      </c>
      <c r="AX110" s="975">
        <f t="shared" si="207"/>
        <v>53</v>
      </c>
      <c r="AY110" s="975">
        <f t="shared" si="207"/>
        <v>54</v>
      </c>
      <c r="AZ110" s="1038">
        <f t="shared" si="208"/>
        <v>61</v>
      </c>
      <c r="BA110" s="1041">
        <f t="shared" si="225"/>
        <v>71.156275914059549</v>
      </c>
      <c r="BB110" s="254">
        <f t="shared" si="226"/>
        <v>64.431571325126725</v>
      </c>
      <c r="BC110" s="254">
        <f t="shared" si="227"/>
        <v>56.458772473651578</v>
      </c>
      <c r="BD110" s="254">
        <f t="shared" si="192"/>
        <v>70.968674698795169</v>
      </c>
      <c r="BE110" s="254">
        <f t="shared" si="193"/>
        <v>62.88205080313783</v>
      </c>
      <c r="BF110" s="254">
        <f t="shared" si="194"/>
        <v>57.52678288431062</v>
      </c>
      <c r="BG110" s="254">
        <f t="shared" si="209"/>
        <v>61.468045112781951</v>
      </c>
      <c r="BH110" s="254">
        <f t="shared" si="210"/>
        <v>60.652173913043477</v>
      </c>
      <c r="BI110" s="254">
        <f t="shared" si="211"/>
        <v>67.578566066066074</v>
      </c>
      <c r="BJ110" s="255">
        <f t="shared" si="195"/>
        <v>17.571849064889832</v>
      </c>
      <c r="BK110" s="255">
        <f t="shared" si="196"/>
        <v>15.391746020864433</v>
      </c>
      <c r="BL110" s="255">
        <f t="shared" si="197"/>
        <v>13.704548013209296</v>
      </c>
      <c r="BM110" s="255">
        <f t="shared" si="198"/>
        <v>15.2617040022289</v>
      </c>
      <c r="BN110" s="255">
        <f t="shared" si="199"/>
        <v>12.192496742504471</v>
      </c>
      <c r="BO110" s="255">
        <f t="shared" si="200"/>
        <v>12.72319150106976</v>
      </c>
      <c r="BP110" s="255">
        <f t="shared" si="212"/>
        <v>13.429323358082705</v>
      </c>
      <c r="BQ110" s="255">
        <f t="shared" si="213"/>
        <v>12.772093783814405</v>
      </c>
      <c r="BR110" s="255">
        <f t="shared" si="214"/>
        <v>13.786027477477479</v>
      </c>
      <c r="BS110" s="417">
        <f t="shared" si="215"/>
        <v>26683.603467772329</v>
      </c>
      <c r="BT110" s="417">
        <f t="shared" si="216"/>
        <v>24161.839246922522</v>
      </c>
      <c r="BU110" s="417">
        <f t="shared" si="217"/>
        <v>21172.039677619341</v>
      </c>
      <c r="BV110" s="417">
        <f t="shared" si="218"/>
        <v>26613.25301204819</v>
      </c>
      <c r="BW110" s="417">
        <f t="shared" si="219"/>
        <v>22008.717781098239</v>
      </c>
      <c r="BX110" s="417">
        <f t="shared" si="220"/>
        <v>21572.543581616483</v>
      </c>
      <c r="BY110" s="772"/>
      <c r="BZ110" s="772"/>
      <c r="CA110" s="1216">
        <f t="shared" si="221"/>
        <v>30241.417263475309</v>
      </c>
      <c r="CB110" s="1216">
        <f t="shared" si="222"/>
        <v>25777.173913043476</v>
      </c>
      <c r="CC110" s="1217">
        <f t="shared" si="223"/>
        <v>4464.2433504318324</v>
      </c>
      <c r="CD110" s="772"/>
      <c r="CE110" s="417"/>
      <c r="CF110" s="421">
        <f t="shared" si="202"/>
        <v>30241.417263475309</v>
      </c>
      <c r="CG110" s="421">
        <f t="shared" si="224"/>
        <v>28720.890578078081</v>
      </c>
      <c r="CH110" s="445">
        <f t="shared" si="203"/>
        <v>1520.526685397228</v>
      </c>
    </row>
    <row r="111" spans="1:86" s="236" customFormat="1" ht="14.4">
      <c r="A111" s="246">
        <v>125401300</v>
      </c>
      <c r="B111" s="246">
        <v>1314</v>
      </c>
      <c r="C111" s="246" t="s">
        <v>1109</v>
      </c>
      <c r="D111" s="246" t="s">
        <v>1119</v>
      </c>
      <c r="E111" s="246">
        <v>31941977</v>
      </c>
      <c r="F111" s="247" t="s">
        <v>698</v>
      </c>
      <c r="G111" s="247" t="s">
        <v>474</v>
      </c>
      <c r="H111" s="248">
        <v>13</v>
      </c>
      <c r="I111" s="249">
        <v>6310</v>
      </c>
      <c r="J111" s="250" t="s">
        <v>673</v>
      </c>
      <c r="K111" s="251">
        <v>120.57</v>
      </c>
      <c r="L111" s="251">
        <v>135.245</v>
      </c>
      <c r="M111" s="252">
        <v>135.245</v>
      </c>
      <c r="N111" s="252">
        <v>140.345</v>
      </c>
      <c r="O111" s="253">
        <v>122.002</v>
      </c>
      <c r="P111" s="253">
        <v>159</v>
      </c>
      <c r="AO111" s="246">
        <v>128</v>
      </c>
      <c r="AP111" s="246">
        <v>114</v>
      </c>
      <c r="AQ111" s="1042">
        <v>113</v>
      </c>
      <c r="AR111" s="1044">
        <f t="shared" si="204"/>
        <v>120.57</v>
      </c>
      <c r="AS111" s="975">
        <f t="shared" si="205"/>
        <v>135.245</v>
      </c>
      <c r="AT111" s="975">
        <f t="shared" si="206"/>
        <v>135.245</v>
      </c>
      <c r="AU111" s="975">
        <f t="shared" si="189"/>
        <v>140.345</v>
      </c>
      <c r="AV111" s="975">
        <f t="shared" si="190"/>
        <v>122.002</v>
      </c>
      <c r="AW111" s="975">
        <f t="shared" si="191"/>
        <v>159</v>
      </c>
      <c r="AX111" s="975">
        <f t="shared" si="207"/>
        <v>128</v>
      </c>
      <c r="AY111" s="975">
        <f t="shared" si="207"/>
        <v>114</v>
      </c>
      <c r="AZ111" s="1038">
        <f t="shared" si="208"/>
        <v>113</v>
      </c>
      <c r="BA111" s="1041">
        <f t="shared" si="225"/>
        <v>134.05175292122127</v>
      </c>
      <c r="BB111" s="254">
        <f t="shared" si="226"/>
        <v>145.23413106444607</v>
      </c>
      <c r="BC111" s="254">
        <f t="shared" si="227"/>
        <v>127.26277805331679</v>
      </c>
      <c r="BD111" s="254">
        <f t="shared" si="192"/>
        <v>134.59592771084337</v>
      </c>
      <c r="BE111" s="254">
        <f t="shared" si="193"/>
        <v>134.59185898393721</v>
      </c>
      <c r="BF111" s="254">
        <f t="shared" si="194"/>
        <v>152.44597464342314</v>
      </c>
      <c r="BG111" s="254">
        <f t="shared" si="209"/>
        <v>148.45112781954884</v>
      </c>
      <c r="BH111" s="254">
        <f t="shared" si="210"/>
        <v>128.04347826086956</v>
      </c>
      <c r="BI111" s="254">
        <f t="shared" si="211"/>
        <v>125.18652402402402</v>
      </c>
      <c r="BJ111" s="255">
        <f t="shared" si="195"/>
        <v>33.103716277402611</v>
      </c>
      <c r="BK111" s="255">
        <f t="shared" si="196"/>
        <v>34.694278176530176</v>
      </c>
      <c r="BL111" s="255">
        <f t="shared" si="197"/>
        <v>30.891193267441519</v>
      </c>
      <c r="BM111" s="255">
        <f t="shared" si="198"/>
        <v>28.944646597200208</v>
      </c>
      <c r="BN111" s="255">
        <f t="shared" si="199"/>
        <v>26.096648904895272</v>
      </c>
      <c r="BO111" s="255">
        <f t="shared" si="200"/>
        <v>33.716457477834858</v>
      </c>
      <c r="BP111" s="255">
        <f t="shared" si="212"/>
        <v>32.433082827067658</v>
      </c>
      <c r="BQ111" s="255">
        <f t="shared" si="213"/>
        <v>26.963309099163745</v>
      </c>
      <c r="BR111" s="255">
        <f t="shared" si="214"/>
        <v>25.538050900900899</v>
      </c>
      <c r="BS111" s="417">
        <f t="shared" si="215"/>
        <v>50269.407345457977</v>
      </c>
      <c r="BT111" s="417">
        <f t="shared" si="216"/>
        <v>54462.79914916728</v>
      </c>
      <c r="BU111" s="417">
        <f t="shared" si="217"/>
        <v>47723.541769993797</v>
      </c>
      <c r="BV111" s="417">
        <f t="shared" si="218"/>
        <v>50473.472891566264</v>
      </c>
      <c r="BW111" s="417">
        <f t="shared" si="219"/>
        <v>47107.150644378024</v>
      </c>
      <c r="BX111" s="417">
        <f t="shared" si="220"/>
        <v>57167.240491283679</v>
      </c>
      <c r="BY111" s="772"/>
      <c r="BZ111" s="772"/>
      <c r="CA111" s="1216">
        <f t="shared" si="221"/>
        <v>56971.994991519037</v>
      </c>
      <c r="CB111" s="1216">
        <f t="shared" si="222"/>
        <v>54418.478260869568</v>
      </c>
      <c r="CC111" s="1217">
        <f t="shared" si="223"/>
        <v>2553.5167306494695</v>
      </c>
      <c r="CD111" s="772"/>
      <c r="CE111" s="417"/>
      <c r="CF111" s="421">
        <f t="shared" si="202"/>
        <v>56971.994991519037</v>
      </c>
      <c r="CG111" s="421">
        <f t="shared" si="224"/>
        <v>53204.272710210207</v>
      </c>
      <c r="CH111" s="445">
        <f t="shared" si="203"/>
        <v>3767.7222813088301</v>
      </c>
    </row>
    <row r="112" spans="1:86" s="236" customFormat="1" ht="14.4">
      <c r="A112" s="246">
        <v>36200100</v>
      </c>
      <c r="B112" s="246">
        <v>3003</v>
      </c>
      <c r="C112" s="246" t="s">
        <v>105</v>
      </c>
      <c r="D112" s="246" t="s">
        <v>1119</v>
      </c>
      <c r="E112" s="246">
        <v>29860492</v>
      </c>
      <c r="F112" s="247" t="s">
        <v>699</v>
      </c>
      <c r="G112" s="247" t="s">
        <v>404</v>
      </c>
      <c r="H112" s="248">
        <v>1</v>
      </c>
      <c r="I112" s="249">
        <v>6310</v>
      </c>
      <c r="J112" s="250" t="s">
        <v>673</v>
      </c>
      <c r="K112" s="251">
        <v>34</v>
      </c>
      <c r="L112" s="251">
        <v>37</v>
      </c>
      <c r="M112" s="252">
        <v>37</v>
      </c>
      <c r="N112" s="252">
        <v>62</v>
      </c>
      <c r="O112" s="253">
        <v>40</v>
      </c>
      <c r="P112" s="253">
        <v>37</v>
      </c>
      <c r="AO112" s="246">
        <v>29</v>
      </c>
      <c r="AP112" s="246">
        <v>29</v>
      </c>
      <c r="AQ112" s="1042">
        <v>34</v>
      </c>
      <c r="AR112" s="1044">
        <f t="shared" si="204"/>
        <v>34</v>
      </c>
      <c r="AS112" s="975">
        <f t="shared" si="205"/>
        <v>37</v>
      </c>
      <c r="AT112" s="975">
        <f t="shared" si="206"/>
        <v>37</v>
      </c>
      <c r="AU112" s="975">
        <f t="shared" si="189"/>
        <v>62</v>
      </c>
      <c r="AV112" s="975">
        <f t="shared" si="190"/>
        <v>40</v>
      </c>
      <c r="AW112" s="975">
        <f t="shared" si="191"/>
        <v>37</v>
      </c>
      <c r="AX112" s="975">
        <f t="shared" si="207"/>
        <v>29</v>
      </c>
      <c r="AY112" s="975">
        <f t="shared" si="207"/>
        <v>29</v>
      </c>
      <c r="AZ112" s="1038">
        <f t="shared" si="208"/>
        <v>34</v>
      </c>
      <c r="BA112" s="1041">
        <f t="shared" si="225"/>
        <v>37.801771579344134</v>
      </c>
      <c r="BB112" s="254">
        <f t="shared" si="226"/>
        <v>39.732802317161472</v>
      </c>
      <c r="BC112" s="254">
        <f t="shared" si="227"/>
        <v>34.816243025418473</v>
      </c>
      <c r="BD112" s="254">
        <f t="shared" si="192"/>
        <v>59.460240963855412</v>
      </c>
      <c r="BE112" s="254">
        <f t="shared" si="193"/>
        <v>44.127754949570409</v>
      </c>
      <c r="BF112" s="254">
        <f t="shared" si="194"/>
        <v>35.474849445324878</v>
      </c>
      <c r="BG112" s="254">
        <f t="shared" si="209"/>
        <v>33.633458646616539</v>
      </c>
      <c r="BH112" s="254">
        <f t="shared" si="210"/>
        <v>32.572463768115938</v>
      </c>
      <c r="BI112" s="254">
        <f t="shared" si="211"/>
        <v>37.666741741741738</v>
      </c>
      <c r="BJ112" s="255">
        <f t="shared" si="195"/>
        <v>9.335044815722723</v>
      </c>
      <c r="BK112" s="255">
        <f t="shared" si="196"/>
        <v>9.491576712866399</v>
      </c>
      <c r="BL112" s="255">
        <f t="shared" si="197"/>
        <v>8.4511379414790664</v>
      </c>
      <c r="BM112" s="255">
        <f t="shared" si="198"/>
        <v>12.786833082948538</v>
      </c>
      <c r="BN112" s="255">
        <f t="shared" si="199"/>
        <v>8.5561380649154177</v>
      </c>
      <c r="BO112" s="255">
        <f t="shared" si="200"/>
        <v>7.8459680923263502</v>
      </c>
      <c r="BP112" s="255">
        <f t="shared" si="212"/>
        <v>7.3481203280075178</v>
      </c>
      <c r="BQ112" s="255">
        <f t="shared" si="213"/>
        <v>6.8590874024188464</v>
      </c>
      <c r="BR112" s="255">
        <f t="shared" si="214"/>
        <v>7.6840153153153139</v>
      </c>
      <c r="BS112" s="417">
        <f t="shared" si="215"/>
        <v>14175.664342254051</v>
      </c>
      <c r="BT112" s="417">
        <f t="shared" si="216"/>
        <v>14899.800868935552</v>
      </c>
      <c r="BU112" s="417">
        <f t="shared" si="217"/>
        <v>13056.091134531927</v>
      </c>
      <c r="BV112" s="417">
        <f t="shared" si="218"/>
        <v>22297.590361445778</v>
      </c>
      <c r="BW112" s="417">
        <f t="shared" si="219"/>
        <v>15444.714232349643</v>
      </c>
      <c r="BX112" s="417">
        <f t="shared" si="220"/>
        <v>13303.068541996829</v>
      </c>
      <c r="BY112" s="772"/>
      <c r="BZ112" s="772"/>
      <c r="CA112" s="1216">
        <f t="shared" si="221"/>
        <v>16065.752921221258</v>
      </c>
      <c r="CB112" s="1216">
        <f t="shared" si="222"/>
        <v>13843.297101449274</v>
      </c>
      <c r="CC112" s="1217">
        <f t="shared" si="223"/>
        <v>2222.4558197719834</v>
      </c>
      <c r="CD112" s="772"/>
      <c r="CE112" s="417"/>
      <c r="CF112" s="421">
        <f t="shared" si="202"/>
        <v>16065.752921221258</v>
      </c>
      <c r="CG112" s="421">
        <f t="shared" si="224"/>
        <v>16008.365240240239</v>
      </c>
      <c r="CH112" s="445">
        <f t="shared" si="203"/>
        <v>57.387680981019003</v>
      </c>
    </row>
    <row r="113" spans="1:86" s="236" customFormat="1" ht="14.4">
      <c r="A113" s="246">
        <v>2300400</v>
      </c>
      <c r="B113" s="246">
        <v>4281</v>
      </c>
      <c r="C113" s="246" t="s">
        <v>1107</v>
      </c>
      <c r="D113" s="246" t="s">
        <v>1119</v>
      </c>
      <c r="E113" s="246">
        <v>31941951</v>
      </c>
      <c r="F113" s="247" t="s">
        <v>2051</v>
      </c>
      <c r="G113" s="247" t="s">
        <v>700</v>
      </c>
      <c r="H113" s="248">
        <v>4</v>
      </c>
      <c r="I113" s="249">
        <v>6310</v>
      </c>
      <c r="J113" s="250" t="s">
        <v>673</v>
      </c>
      <c r="K113" s="251">
        <v>211.88800000000001</v>
      </c>
      <c r="L113" s="251">
        <v>295.92399999999998</v>
      </c>
      <c r="M113" s="252">
        <v>295.92399999999998</v>
      </c>
      <c r="N113" s="252">
        <v>305.67399999999998</v>
      </c>
      <c r="O113" s="253">
        <v>216</v>
      </c>
      <c r="P113" s="253">
        <v>227</v>
      </c>
      <c r="AO113" s="246">
        <v>196</v>
      </c>
      <c r="AP113" s="246">
        <v>144</v>
      </c>
      <c r="AQ113" s="1042">
        <v>132</v>
      </c>
      <c r="AR113" s="1044">
        <f t="shared" si="204"/>
        <v>211.88800000000001</v>
      </c>
      <c r="AS113" s="975">
        <f t="shared" si="205"/>
        <v>295.92399999999998</v>
      </c>
      <c r="AT113" s="975">
        <f t="shared" si="206"/>
        <v>295.92399999999998</v>
      </c>
      <c r="AU113" s="975">
        <f t="shared" si="189"/>
        <v>305.67399999999998</v>
      </c>
      <c r="AV113" s="975">
        <f t="shared" si="190"/>
        <v>216</v>
      </c>
      <c r="AW113" s="975">
        <f t="shared" si="191"/>
        <v>227</v>
      </c>
      <c r="AX113" s="975">
        <f t="shared" si="207"/>
        <v>196</v>
      </c>
      <c r="AY113" s="975">
        <f t="shared" si="207"/>
        <v>144</v>
      </c>
      <c r="AZ113" s="1038">
        <f t="shared" si="208"/>
        <v>132</v>
      </c>
      <c r="BA113" s="1041">
        <f t="shared" si="225"/>
        <v>235.58064048247266</v>
      </c>
      <c r="BB113" s="254">
        <f t="shared" si="226"/>
        <v>317.78080521361329</v>
      </c>
      <c r="BC113" s="254">
        <f t="shared" si="227"/>
        <v>278.45842975821449</v>
      </c>
      <c r="BD113" s="254">
        <f t="shared" si="192"/>
        <v>293.15241445783124</v>
      </c>
      <c r="BE113" s="254">
        <f t="shared" si="193"/>
        <v>238.28987672768022</v>
      </c>
      <c r="BF113" s="254">
        <f t="shared" si="194"/>
        <v>217.64299524564183</v>
      </c>
      <c r="BG113" s="254">
        <f t="shared" si="209"/>
        <v>227.31578947368419</v>
      </c>
      <c r="BH113" s="254">
        <f t="shared" si="210"/>
        <v>161.7391304347826</v>
      </c>
      <c r="BI113" s="254">
        <f t="shared" si="211"/>
        <v>146.2355855855856</v>
      </c>
      <c r="BJ113" s="255">
        <f t="shared" si="195"/>
        <v>58.17599929158402</v>
      </c>
      <c r="BK113" s="255">
        <f t="shared" si="196"/>
        <v>75.91311749130476</v>
      </c>
      <c r="BL113" s="255">
        <f t="shared" si="197"/>
        <v>67.591744437682451</v>
      </c>
      <c r="BM113" s="255">
        <f t="shared" si="198"/>
        <v>63.04197444834211</v>
      </c>
      <c r="BN113" s="255">
        <f t="shared" si="199"/>
        <v>46.203145550543262</v>
      </c>
      <c r="BO113" s="255">
        <f t="shared" si="200"/>
        <v>48.136074512380588</v>
      </c>
      <c r="BP113" s="255">
        <f t="shared" si="212"/>
        <v>49.663158078947362</v>
      </c>
      <c r="BQ113" s="255">
        <f t="shared" si="213"/>
        <v>34.058916756838414</v>
      </c>
      <c r="BR113" s="255">
        <f t="shared" si="214"/>
        <v>29.832059459459462</v>
      </c>
      <c r="BS113" s="417">
        <f t="shared" si="215"/>
        <v>88342.740180927241</v>
      </c>
      <c r="BT113" s="417">
        <f t="shared" si="216"/>
        <v>119167.80195510498</v>
      </c>
      <c r="BU113" s="417">
        <f t="shared" si="217"/>
        <v>104421.91115933044</v>
      </c>
      <c r="BV113" s="417">
        <f t="shared" si="218"/>
        <v>109932.15542168672</v>
      </c>
      <c r="BW113" s="417">
        <f t="shared" si="219"/>
        <v>83401.456854688076</v>
      </c>
      <c r="BX113" s="417">
        <f t="shared" si="220"/>
        <v>81616.123217115688</v>
      </c>
      <c r="BY113" s="772"/>
      <c r="BZ113" s="772"/>
      <c r="CA113" s="1216">
        <f t="shared" si="221"/>
        <v>100121.77220505087</v>
      </c>
      <c r="CB113" s="1216">
        <f t="shared" si="222"/>
        <v>68739.130434782608</v>
      </c>
      <c r="CC113" s="1217">
        <f t="shared" si="223"/>
        <v>31382.641770268267</v>
      </c>
      <c r="CD113" s="772"/>
      <c r="CE113" s="417"/>
      <c r="CF113" s="421">
        <f t="shared" si="202"/>
        <v>100121.77220505087</v>
      </c>
      <c r="CG113" s="421">
        <f t="shared" si="224"/>
        <v>62150.123873873876</v>
      </c>
      <c r="CH113" s="445">
        <f t="shared" si="203"/>
        <v>37971.648331176999</v>
      </c>
    </row>
    <row r="114" spans="1:86" s="236" customFormat="1" ht="14.4">
      <c r="A114" s="246">
        <v>241301400</v>
      </c>
      <c r="B114" s="246">
        <v>4126</v>
      </c>
      <c r="C114" s="246" t="s">
        <v>105</v>
      </c>
      <c r="D114" s="246" t="s">
        <v>1119</v>
      </c>
      <c r="E114" s="246">
        <v>29882586</v>
      </c>
      <c r="F114" s="247" t="s">
        <v>2150</v>
      </c>
      <c r="G114" s="247" t="s">
        <v>695</v>
      </c>
      <c r="H114" s="248">
        <v>14</v>
      </c>
      <c r="I114" s="249">
        <v>6310</v>
      </c>
      <c r="J114" s="250" t="s">
        <v>673</v>
      </c>
      <c r="K114" s="251">
        <v>29.88</v>
      </c>
      <c r="L114" s="251">
        <v>30.5</v>
      </c>
      <c r="M114" s="252">
        <v>32.85</v>
      </c>
      <c r="N114" s="252">
        <v>30.5</v>
      </c>
      <c r="O114" s="253">
        <v>27</v>
      </c>
      <c r="P114" s="253">
        <v>29</v>
      </c>
      <c r="AO114" s="246">
        <v>27</v>
      </c>
      <c r="AP114" s="246">
        <v>33</v>
      </c>
      <c r="AQ114" s="1042">
        <v>16</v>
      </c>
      <c r="AR114" s="1044">
        <f t="shared" ref="AR114:AW114" si="228">K114</f>
        <v>29.88</v>
      </c>
      <c r="AS114" s="975">
        <f t="shared" si="228"/>
        <v>30.5</v>
      </c>
      <c r="AT114" s="975">
        <f t="shared" si="228"/>
        <v>32.85</v>
      </c>
      <c r="AU114" s="975">
        <f t="shared" si="228"/>
        <v>30.5</v>
      </c>
      <c r="AV114" s="975">
        <f t="shared" si="228"/>
        <v>27</v>
      </c>
      <c r="AW114" s="975">
        <f t="shared" si="228"/>
        <v>29</v>
      </c>
      <c r="AX114" s="975">
        <f>AO114</f>
        <v>27</v>
      </c>
      <c r="AY114" s="975">
        <f>AP114</f>
        <v>33</v>
      </c>
      <c r="AZ114" s="1038">
        <f>AQ114</f>
        <v>16</v>
      </c>
      <c r="BA114" s="1041">
        <f>0.85*AR114/$BA$104+0.15*AR114</f>
        <v>33.221086317376553</v>
      </c>
      <c r="BB114" s="254">
        <f>0.85*AS114/$BB$104+0.15*AS114</f>
        <v>32.752715423606084</v>
      </c>
      <c r="BC114" s="254">
        <f>0.85*AT114/$BC$104+0.15*AT114</f>
        <v>30.911177929324239</v>
      </c>
      <c r="BD114" s="254">
        <f>0.85*AU114/$BD$104+0.15*AU114</f>
        <v>29.250602409638553</v>
      </c>
      <c r="BE114" s="254">
        <f>0.85*AV114/$BE$104+0.15*AV114</f>
        <v>29.786234590960028</v>
      </c>
      <c r="BF114" s="254">
        <f>0.85*AW114/$BF$104+0.15*AW114</f>
        <v>27.804611727416798</v>
      </c>
      <c r="BG114" s="254">
        <f>0.85*AX114/$BG$104+0.15*AX114</f>
        <v>31.313909774436087</v>
      </c>
      <c r="BH114" s="254">
        <f>0.85*AY114/$BH$104+0.15*AY114</f>
        <v>37.065217391304351</v>
      </c>
      <c r="BI114" s="254">
        <f>0.85*AZ114/BI$104+0.15*AZ114</f>
        <v>17.725525525525523</v>
      </c>
      <c r="BJ114" s="255">
        <f>$BJ$104*BA114/1000</f>
        <v>8.2038570321704416</v>
      </c>
      <c r="BK114" s="255">
        <f>$BK$104*BB114/1000</f>
        <v>7.8241375606060863</v>
      </c>
      <c r="BL114" s="255">
        <f>$BL$104*BC114/1000</f>
        <v>7.5032400372320902</v>
      </c>
      <c r="BM114" s="255">
        <f>$BM$104*BD114/1000</f>
        <v>6.290296919837588</v>
      </c>
      <c r="BN114" s="255">
        <f>$BN$104*BE114/1000</f>
        <v>5.7753931938179077</v>
      </c>
      <c r="BO114" s="255">
        <f>$BO$104*BF114/1000</f>
        <v>6.1495425588503831</v>
      </c>
      <c r="BP114" s="255">
        <f>$BP$104*BG114/1000</f>
        <v>6.8413534088345846</v>
      </c>
      <c r="BQ114" s="255">
        <f>$BQ$104*BH114/1000</f>
        <v>7.8051684234421375</v>
      </c>
      <c r="BR114" s="255">
        <f>BR$104*BI114/1000</f>
        <v>3.6160072072072067</v>
      </c>
      <c r="BS114" s="417">
        <f>$BS$104*BA114</f>
        <v>12457.907369016208</v>
      </c>
      <c r="BT114" s="417">
        <f>$BT$104*BB114</f>
        <v>12282.268283852281</v>
      </c>
      <c r="BU114" s="417">
        <f>$BU$104*BC114</f>
        <v>11591.691723496589</v>
      </c>
      <c r="BV114" s="417">
        <f>$BV$104*BD114</f>
        <v>10968.975903614457</v>
      </c>
      <c r="BW114" s="417">
        <f>$BW$104*BE114</f>
        <v>10425.18210683601</v>
      </c>
      <c r="BX114" s="417">
        <f>$BX$104*BF114</f>
        <v>10426.729397781299</v>
      </c>
      <c r="BY114" s="772"/>
      <c r="BZ114" s="772"/>
      <c r="CA114" s="1216">
        <f t="shared" si="221"/>
        <v>14118.961684885035</v>
      </c>
      <c r="CB114" s="1216">
        <f t="shared" si="222"/>
        <v>15752.71739130435</v>
      </c>
      <c r="CC114" s="1217">
        <f t="shared" si="223"/>
        <v>-1633.7557064193152</v>
      </c>
      <c r="CD114" s="772"/>
      <c r="CE114" s="417"/>
      <c r="CF114" s="421">
        <f>$CF$104*BA114</f>
        <v>14118.961684885035</v>
      </c>
      <c r="CG114" s="421">
        <f t="shared" si="224"/>
        <v>7533.3483483483469</v>
      </c>
      <c r="CH114" s="445">
        <f t="shared" si="203"/>
        <v>6585.6133365366877</v>
      </c>
    </row>
    <row r="115" spans="1:86" s="236" customFormat="1">
      <c r="A115" s="246"/>
      <c r="B115" s="246"/>
      <c r="C115" s="246"/>
      <c r="D115" s="246"/>
      <c r="E115" s="246"/>
      <c r="F115" s="247" t="s">
        <v>1142</v>
      </c>
      <c r="G115" s="247" t="s">
        <v>1140</v>
      </c>
      <c r="H115" s="248">
        <v>3</v>
      </c>
      <c r="I115" s="250" t="s">
        <v>1141</v>
      </c>
      <c r="J115" s="250" t="s">
        <v>673</v>
      </c>
      <c r="K115" s="251">
        <v>90</v>
      </c>
      <c r="L115" s="251">
        <v>90</v>
      </c>
      <c r="M115" s="252">
        <v>96.38</v>
      </c>
      <c r="N115" s="252">
        <v>76.87</v>
      </c>
      <c r="O115" s="253">
        <v>78</v>
      </c>
      <c r="P115" s="253">
        <v>73</v>
      </c>
      <c r="AO115" s="246">
        <v>47</v>
      </c>
      <c r="AP115" s="246">
        <v>46</v>
      </c>
      <c r="AQ115" s="1043"/>
      <c r="AR115" s="1044">
        <f t="shared" si="204"/>
        <v>90</v>
      </c>
      <c r="AS115" s="975">
        <f t="shared" si="205"/>
        <v>90</v>
      </c>
      <c r="AT115" s="975">
        <f t="shared" si="206"/>
        <v>96.38</v>
      </c>
      <c r="AU115" s="975">
        <f t="shared" si="189"/>
        <v>76.87</v>
      </c>
      <c r="AV115" s="975">
        <f t="shared" si="190"/>
        <v>78</v>
      </c>
      <c r="AW115" s="975">
        <f t="shared" si="191"/>
        <v>73</v>
      </c>
      <c r="AX115" s="975">
        <f t="shared" si="207"/>
        <v>47</v>
      </c>
      <c r="AY115" s="975">
        <f t="shared" si="207"/>
        <v>46</v>
      </c>
      <c r="AZ115" s="1038">
        <f t="shared" si="208"/>
        <v>0</v>
      </c>
      <c r="BA115" s="1041">
        <f t="shared" si="225"/>
        <v>100.06351300414624</v>
      </c>
      <c r="BB115" s="254">
        <f t="shared" si="226"/>
        <v>96.647356987690074</v>
      </c>
      <c r="BC115" s="254">
        <f t="shared" si="227"/>
        <v>90.691608183508961</v>
      </c>
      <c r="BD115" s="254">
        <f t="shared" si="192"/>
        <v>73.72110843373494</v>
      </c>
      <c r="BE115" s="254">
        <f t="shared" si="193"/>
        <v>86.049122151662303</v>
      </c>
      <c r="BF115" s="254">
        <f t="shared" si="194"/>
        <v>69.990919175911245</v>
      </c>
      <c r="BG115" s="254">
        <f t="shared" si="209"/>
        <v>54.509398496240593</v>
      </c>
      <c r="BH115" s="254">
        <f t="shared" si="210"/>
        <v>51.666666666666664</v>
      </c>
      <c r="BI115" s="254">
        <f t="shared" si="211"/>
        <v>0</v>
      </c>
      <c r="BJ115" s="255">
        <f t="shared" si="195"/>
        <v>24.71041274750133</v>
      </c>
      <c r="BK115" s="255">
        <f t="shared" si="196"/>
        <v>23.087619031296647</v>
      </c>
      <c r="BL115" s="255">
        <f t="shared" si="197"/>
        <v>22.014072291885192</v>
      </c>
      <c r="BM115" s="255">
        <f t="shared" si="198"/>
        <v>15.853610630423457</v>
      </c>
      <c r="BN115" s="255">
        <f t="shared" si="199"/>
        <v>16.684469226585069</v>
      </c>
      <c r="BO115" s="255">
        <f t="shared" si="200"/>
        <v>15.479882992968205</v>
      </c>
      <c r="BP115" s="255">
        <f t="shared" si="212"/>
        <v>11.909022600563906</v>
      </c>
      <c r="BQ115" s="255">
        <f t="shared" si="213"/>
        <v>10.879931741767827</v>
      </c>
      <c r="BR115" s="255">
        <f t="shared" si="214"/>
        <v>0</v>
      </c>
      <c r="BS115" s="417">
        <f t="shared" si="215"/>
        <v>37523.817376554842</v>
      </c>
      <c r="BT115" s="417">
        <f t="shared" si="216"/>
        <v>36242.758870383776</v>
      </c>
      <c r="BU115" s="417">
        <f t="shared" si="217"/>
        <v>34009.353068815857</v>
      </c>
      <c r="BV115" s="417">
        <f t="shared" si="218"/>
        <v>27645.415662650601</v>
      </c>
      <c r="BW115" s="417">
        <f t="shared" si="219"/>
        <v>30117.192753081807</v>
      </c>
      <c r="BX115" s="417">
        <f t="shared" si="220"/>
        <v>26246.594690966718</v>
      </c>
      <c r="BY115" s="772"/>
      <c r="BZ115" s="772"/>
      <c r="CA115" s="1216">
        <f t="shared" si="221"/>
        <v>42526.993026762153</v>
      </c>
      <c r="CB115" s="1216">
        <f t="shared" si="222"/>
        <v>21958.333333333332</v>
      </c>
      <c r="CC115" s="1217">
        <f t="shared" si="223"/>
        <v>20568.659693428821</v>
      </c>
      <c r="CD115" s="772"/>
      <c r="CE115" s="417"/>
      <c r="CF115" s="421">
        <f t="shared" si="202"/>
        <v>42526.993026762153</v>
      </c>
      <c r="CG115" s="421">
        <f t="shared" si="224"/>
        <v>0</v>
      </c>
      <c r="CH115" s="445">
        <f t="shared" si="203"/>
        <v>42526.993026762153</v>
      </c>
    </row>
    <row r="116" spans="1:86" s="281" customFormat="1" ht="13.8" thickBot="1">
      <c r="F116" s="506"/>
      <c r="G116" s="507"/>
      <c r="H116" s="508"/>
      <c r="I116" s="509"/>
      <c r="J116" s="506"/>
      <c r="K116" s="506"/>
      <c r="L116" s="510"/>
      <c r="M116" s="510"/>
      <c r="N116" s="511"/>
      <c r="O116" s="511"/>
      <c r="P116" s="508"/>
      <c r="AR116" s="1012">
        <f t="shared" ref="AR116:BX116" si="229">SUM(AR105:AR115)</f>
        <v>1451.731</v>
      </c>
      <c r="AS116" s="284">
        <f t="shared" si="229"/>
        <v>1557.893</v>
      </c>
      <c r="AT116" s="284">
        <f t="shared" si="229"/>
        <v>1494.5740000000001</v>
      </c>
      <c r="AU116" s="284">
        <f t="shared" si="229"/>
        <v>1682.3470000000002</v>
      </c>
      <c r="AV116" s="284">
        <f t="shared" si="229"/>
        <v>1459.712</v>
      </c>
      <c r="AW116" s="284">
        <f t="shared" si="229"/>
        <v>1479.5149999999999</v>
      </c>
      <c r="AX116" s="284">
        <f t="shared" si="229"/>
        <v>1213</v>
      </c>
      <c r="AY116" s="284">
        <f t="shared" si="229"/>
        <v>1184</v>
      </c>
      <c r="AZ116" s="284">
        <f t="shared" si="229"/>
        <v>1099</v>
      </c>
      <c r="BA116" s="1012">
        <f t="shared" si="229"/>
        <v>1620.4396185658109</v>
      </c>
      <c r="BB116" s="284">
        <f t="shared" si="229"/>
        <v>1684.8776858446886</v>
      </c>
      <c r="BC116" s="284">
        <f t="shared" si="229"/>
        <v>1427.6128609276957</v>
      </c>
      <c r="BD116" s="284">
        <f t="shared" si="229"/>
        <v>1613.4315807228916</v>
      </c>
      <c r="BE116" s="284">
        <f t="shared" si="229"/>
        <v>1610.3453358236829</v>
      </c>
      <c r="BF116" s="284">
        <f t="shared" si="229"/>
        <v>1418.5289696513473</v>
      </c>
      <c r="BG116" s="284">
        <f t="shared" si="229"/>
        <v>1406.8063909774437</v>
      </c>
      <c r="BH116" s="284">
        <f t="shared" si="229"/>
        <v>1329.8550724637682</v>
      </c>
      <c r="BI116" s="284">
        <f t="shared" si="229"/>
        <v>1217.5220345345344</v>
      </c>
      <c r="BJ116" s="284">
        <f t="shared" si="229"/>
        <v>400.16316242570468</v>
      </c>
      <c r="BK116" s="284">
        <f t="shared" si="229"/>
        <v>402.492270223898</v>
      </c>
      <c r="BL116" s="284">
        <f t="shared" si="229"/>
        <v>346.53231268868404</v>
      </c>
      <c r="BM116" s="284">
        <f t="shared" si="229"/>
        <v>346.96597220321337</v>
      </c>
      <c r="BN116" s="284">
        <f t="shared" si="229"/>
        <v>312.23743517534541</v>
      </c>
      <c r="BO116" s="284">
        <f t="shared" si="229"/>
        <v>313.73587789508713</v>
      </c>
      <c r="BP116" s="284">
        <f t="shared" si="229"/>
        <v>307.3541364783834</v>
      </c>
      <c r="BQ116" s="284">
        <f t="shared" si="229"/>
        <v>280.03998222289363</v>
      </c>
      <c r="BR116" s="284">
        <f t="shared" si="229"/>
        <v>248.37449504504505</v>
      </c>
      <c r="BS116" s="284">
        <f t="shared" si="229"/>
        <v>607664.85696217895</v>
      </c>
      <c r="BT116" s="284">
        <f t="shared" si="229"/>
        <v>631829.13219175814</v>
      </c>
      <c r="BU116" s="284">
        <f t="shared" si="229"/>
        <v>535354.82284788601</v>
      </c>
      <c r="BV116" s="284">
        <f t="shared" si="229"/>
        <v>605036.84277108428</v>
      </c>
      <c r="BW116" s="284">
        <f t="shared" si="229"/>
        <v>563620.86753828917</v>
      </c>
      <c r="BX116" s="284">
        <f t="shared" si="229"/>
        <v>531948.36361925525</v>
      </c>
      <c r="BY116" s="284"/>
      <c r="BZ116" s="284"/>
      <c r="CA116" s="284">
        <f t="shared" ref="CA116:CB116" si="230">SUM(CA105:CA115)</f>
        <v>688686.83789046947</v>
      </c>
      <c r="CB116" s="284">
        <f t="shared" si="230"/>
        <v>565188.40579710144</v>
      </c>
      <c r="CC116" s="284">
        <f t="shared" si="223"/>
        <v>123498.43209336803</v>
      </c>
      <c r="CD116" s="284"/>
      <c r="CE116" s="284"/>
      <c r="CF116" s="284">
        <f t="shared" ref="CF116:CG116" si="231">SUM(CF105:CF115)</f>
        <v>688686.83789046947</v>
      </c>
      <c r="CG116" s="284">
        <f t="shared" si="231"/>
        <v>517446.8646771771</v>
      </c>
      <c r="CH116" s="284">
        <f t="shared" si="203"/>
        <v>171239.97321329237</v>
      </c>
    </row>
    <row r="117" spans="1:86" s="302" customFormat="1" ht="13.8" thickTop="1">
      <c r="F117" s="512"/>
      <c r="G117" s="513"/>
      <c r="H117" s="514"/>
      <c r="I117" s="515"/>
      <c r="J117" s="512"/>
      <c r="K117" s="512"/>
      <c r="L117" s="516"/>
      <c r="M117" s="516"/>
      <c r="N117" s="517"/>
      <c r="O117" s="517"/>
      <c r="P117" s="514"/>
      <c r="AR117" s="487"/>
      <c r="AS117" s="487"/>
      <c r="AT117" s="487"/>
      <c r="AU117" s="487"/>
      <c r="AV117" s="487"/>
      <c r="AX117" s="487"/>
      <c r="AY117" s="487"/>
      <c r="AZ117" s="304" t="s">
        <v>1694</v>
      </c>
      <c r="BA117" s="487">
        <f>BA116-BA116</f>
        <v>0</v>
      </c>
      <c r="BB117" s="487">
        <f>BA116-BB116</f>
        <v>-64.438067278877725</v>
      </c>
      <c r="BC117" s="487">
        <f>BA116-BC116</f>
        <v>192.82675763811517</v>
      </c>
      <c r="BD117" s="487">
        <f>BA116-BD116</f>
        <v>7.0080378429192933</v>
      </c>
      <c r="BE117" s="487">
        <f>BA116-BE116</f>
        <v>10.094282742127916</v>
      </c>
      <c r="BF117" s="487">
        <f>BA116-BF116</f>
        <v>201.91064891446354</v>
      </c>
      <c r="BG117" s="487">
        <f>$BA$116-BG116</f>
        <v>213.63322758836716</v>
      </c>
      <c r="BH117" s="487">
        <f>$BA$116-BH116</f>
        <v>290.58454610204262</v>
      </c>
      <c r="BI117" s="487">
        <f>$BA$116-BI116</f>
        <v>402.91758403127642</v>
      </c>
      <c r="BJ117" s="487"/>
      <c r="BK117" s="487"/>
      <c r="BL117" s="487"/>
      <c r="BM117" s="487"/>
      <c r="BN117" s="487"/>
      <c r="BP117" s="487"/>
      <c r="BR117" s="304" t="s">
        <v>1694</v>
      </c>
      <c r="BS117" s="302">
        <f t="shared" ref="BS117:BX117" si="232">BA117*BS104</f>
        <v>0</v>
      </c>
      <c r="BT117" s="505">
        <f t="shared" si="232"/>
        <v>-24164.275229579147</v>
      </c>
      <c r="BU117" s="505">
        <f t="shared" si="232"/>
        <v>72310.034114293187</v>
      </c>
      <c r="BV117" s="505">
        <f t="shared" si="232"/>
        <v>2628.014191094735</v>
      </c>
      <c r="BW117" s="505">
        <f t="shared" si="232"/>
        <v>3532.9989597447707</v>
      </c>
      <c r="BX117" s="505">
        <f t="shared" si="232"/>
        <v>75716.49334292383</v>
      </c>
      <c r="BY117" s="505"/>
      <c r="BZ117" s="505"/>
      <c r="CA117" s="505"/>
      <c r="CB117" s="505"/>
      <c r="CC117" s="505"/>
      <c r="CD117" s="505"/>
      <c r="CE117" s="505"/>
    </row>
    <row r="118" spans="1:86" s="130" customFormat="1">
      <c r="A118" s="91"/>
      <c r="B118" s="91"/>
      <c r="C118" s="91"/>
      <c r="D118" s="91"/>
      <c r="E118" s="90" t="s">
        <v>118</v>
      </c>
      <c r="F118" s="91"/>
      <c r="G118" s="91"/>
      <c r="H118" s="92"/>
      <c r="I118" s="91"/>
      <c r="J118" s="92"/>
      <c r="K118" s="92"/>
      <c r="L118" s="92"/>
      <c r="M118" s="92"/>
      <c r="N118" s="92"/>
      <c r="O118" s="93"/>
      <c r="P118" s="93"/>
      <c r="AR118" s="91"/>
      <c r="AS118" s="91"/>
      <c r="AT118" s="91"/>
      <c r="AU118" s="91"/>
      <c r="AV118" s="91"/>
      <c r="AW118" s="91"/>
      <c r="AX118" s="91"/>
      <c r="AY118" s="91"/>
      <c r="AZ118" s="91"/>
      <c r="BA118" s="91"/>
      <c r="BB118" s="91"/>
    </row>
    <row r="119" spans="1:86" s="130" customFormat="1">
      <c r="D119" s="91" t="s">
        <v>1121</v>
      </c>
      <c r="E119" s="94" t="s">
        <v>689</v>
      </c>
      <c r="F119" s="48" t="s">
        <v>680</v>
      </c>
      <c r="G119" s="90" t="s">
        <v>339</v>
      </c>
      <c r="H119" s="95" t="s">
        <v>679</v>
      </c>
      <c r="I119" s="90" t="s">
        <v>1085</v>
      </c>
      <c r="J119" s="95" t="s">
        <v>678</v>
      </c>
      <c r="K119" s="258" t="s">
        <v>1106</v>
      </c>
      <c r="L119" s="258" t="s">
        <v>1105</v>
      </c>
      <c r="M119" s="258" t="s">
        <v>1104</v>
      </c>
      <c r="N119" s="258" t="s">
        <v>1103</v>
      </c>
      <c r="O119" s="700" t="s">
        <v>599</v>
      </c>
      <c r="P119" s="700" t="s">
        <v>600</v>
      </c>
      <c r="Q119" s="92"/>
      <c r="R119" s="709"/>
      <c r="S119" s="709"/>
      <c r="T119" s="709"/>
      <c r="U119" s="709"/>
      <c r="V119" s="709"/>
      <c r="W119" s="709"/>
      <c r="X119" s="709"/>
      <c r="Y119" s="709"/>
      <c r="Z119" s="709"/>
      <c r="AA119" s="709"/>
      <c r="AB119" s="709"/>
      <c r="AC119" s="709"/>
      <c r="AD119" s="709"/>
      <c r="AE119" s="709"/>
      <c r="AF119" s="709"/>
      <c r="AG119" s="709"/>
      <c r="AH119" s="709"/>
      <c r="AI119" s="709"/>
      <c r="AJ119" s="709"/>
      <c r="AK119" s="709"/>
      <c r="AL119" s="709"/>
      <c r="AM119" s="709"/>
      <c r="AN119" s="709"/>
      <c r="AO119" s="710" t="s">
        <v>1789</v>
      </c>
      <c r="AP119" s="710" t="s">
        <v>1972</v>
      </c>
      <c r="AQ119" s="710" t="s">
        <v>2110</v>
      </c>
      <c r="AR119" s="1032" t="s">
        <v>1106</v>
      </c>
      <c r="AS119" s="258" t="s">
        <v>1105</v>
      </c>
      <c r="AT119" s="258" t="s">
        <v>1104</v>
      </c>
      <c r="AU119" s="258" t="s">
        <v>1103</v>
      </c>
      <c r="AV119" s="700" t="s">
        <v>599</v>
      </c>
      <c r="AW119" s="700" t="s">
        <v>600</v>
      </c>
      <c r="AX119" s="700" t="s">
        <v>1789</v>
      </c>
      <c r="AY119" s="700" t="s">
        <v>1972</v>
      </c>
      <c r="AZ119" s="700" t="s">
        <v>2110</v>
      </c>
      <c r="BA119" s="1032" t="s">
        <v>1106</v>
      </c>
      <c r="BB119" s="258" t="s">
        <v>1105</v>
      </c>
      <c r="BC119" s="258" t="s">
        <v>1104</v>
      </c>
      <c r="BD119" s="258" t="s">
        <v>1103</v>
      </c>
      <c r="BE119" s="700" t="s">
        <v>599</v>
      </c>
      <c r="BF119" s="700" t="s">
        <v>600</v>
      </c>
      <c r="BG119" s="700" t="s">
        <v>1929</v>
      </c>
      <c r="BH119" s="700" t="s">
        <v>2073</v>
      </c>
      <c r="BI119" s="700" t="s">
        <v>2110</v>
      </c>
      <c r="BJ119" s="259">
        <v>2007</v>
      </c>
      <c r="BK119" s="259">
        <v>2008</v>
      </c>
      <c r="BL119" s="259">
        <v>2009</v>
      </c>
      <c r="BM119" s="259">
        <v>2010</v>
      </c>
      <c r="BN119" s="259">
        <v>2011</v>
      </c>
      <c r="BO119" s="259">
        <v>2012</v>
      </c>
      <c r="BP119" s="259">
        <v>2013</v>
      </c>
      <c r="BQ119" s="259">
        <v>2014</v>
      </c>
      <c r="BR119" s="259">
        <v>2015</v>
      </c>
      <c r="BS119" s="259">
        <v>2007</v>
      </c>
      <c r="BT119" s="259">
        <v>2008</v>
      </c>
      <c r="BU119" s="259">
        <v>2009</v>
      </c>
      <c r="BV119" s="259">
        <v>2010</v>
      </c>
      <c r="BW119" s="259">
        <v>2011</v>
      </c>
      <c r="BX119" s="259">
        <v>2012</v>
      </c>
      <c r="BY119" s="259"/>
      <c r="BZ119" s="259"/>
      <c r="CA119" s="259">
        <f>CA3</f>
        <v>2007</v>
      </c>
      <c r="CB119" s="259">
        <f>CB3</f>
        <v>2014</v>
      </c>
      <c r="CC119" s="710" t="str">
        <f>CC3</f>
        <v>2007-2014</v>
      </c>
      <c r="CD119" s="259"/>
      <c r="CE119" s="259"/>
      <c r="CF119" s="259">
        <f>CF3</f>
        <v>2007</v>
      </c>
      <c r="CG119" s="259">
        <f>CG3</f>
        <v>2015</v>
      </c>
      <c r="CH119" s="710" t="str">
        <f>CH3</f>
        <v>2007-2015</v>
      </c>
    </row>
    <row r="120" spans="1:86" s="130" customFormat="1">
      <c r="D120" s="91"/>
      <c r="E120" s="94"/>
      <c r="F120" s="670" t="s">
        <v>2019</v>
      </c>
      <c r="G120" s="90"/>
      <c r="H120" s="95"/>
      <c r="I120" s="90"/>
      <c r="J120" s="95"/>
      <c r="K120" s="258"/>
      <c r="L120" s="258"/>
      <c r="M120" s="258"/>
      <c r="N120" s="258"/>
      <c r="O120" s="259"/>
      <c r="P120" s="259"/>
      <c r="Q120" s="91"/>
      <c r="AR120" s="1032">
        <v>1</v>
      </c>
      <c r="AS120" s="258">
        <v>1</v>
      </c>
      <c r="AT120" s="258">
        <v>1</v>
      </c>
      <c r="AU120" s="258">
        <v>1</v>
      </c>
      <c r="AV120" s="259">
        <v>1</v>
      </c>
      <c r="AW120" s="259">
        <v>1</v>
      </c>
      <c r="AX120" s="259">
        <v>1</v>
      </c>
      <c r="AY120" s="259">
        <v>1</v>
      </c>
      <c r="AZ120" s="259">
        <v>1</v>
      </c>
      <c r="BA120" s="1037">
        <f>'Graddage 060916'!B3</f>
        <v>0.85642904730179881</v>
      </c>
      <c r="BB120" s="260">
        <f>'Graddage 060916'!C3</f>
        <v>0.86842105263157898</v>
      </c>
      <c r="BC120" s="260">
        <f>'Graddage 060916'!D3</f>
        <v>0.95169886742171883</v>
      </c>
      <c r="BD120" s="260">
        <f>'Graddage 060916'!E3</f>
        <v>1.1625582944703532</v>
      </c>
      <c r="BE120" s="260">
        <f>'Graddage 060916'!F3</f>
        <v>0.90206528980679546</v>
      </c>
      <c r="BF120" s="260">
        <f>'Graddage 060916'!G3</f>
        <v>0.97201865423051304</v>
      </c>
      <c r="BG120" s="260">
        <f>'Graddage 060916'!H3</f>
        <v>0.98201199200532974</v>
      </c>
      <c r="BH120" s="260">
        <f>'Graddage 060916'!I3</f>
        <v>0.82045303131245839</v>
      </c>
      <c r="BI120" s="260">
        <f>'Graddage 060916'!J3</f>
        <v>0.879746835443038</v>
      </c>
      <c r="BJ120" s="259">
        <f>'CO2 faktorer 060916'!D19</f>
        <v>228.22601735060954</v>
      </c>
      <c r="BK120" s="259">
        <f>'CO2 faktorer 060916'!E19</f>
        <v>214.12947959542441</v>
      </c>
      <c r="BL120" s="259">
        <f>'CO2 faktorer 060916'!F19</f>
        <v>216.82559720054334</v>
      </c>
      <c r="BM120" s="259">
        <f>'CO2 faktorer 060916'!G19</f>
        <v>210.64312474650453</v>
      </c>
      <c r="BN120" s="259">
        <f>'CO2 faktorer 060916'!H19</f>
        <v>213.02935890062128</v>
      </c>
      <c r="BO120" s="259">
        <f>'CO2 faktorer 060916'!I19</f>
        <v>226.54866356423676</v>
      </c>
      <c r="BP120" s="259">
        <f>'CO2 faktorer 060916'!J19</f>
        <v>230.55</v>
      </c>
      <c r="BQ120" s="259">
        <f>'CO2 faktorer 060916'!K19</f>
        <v>231</v>
      </c>
      <c r="BR120" s="259">
        <f>'CO2 faktorer 060916'!L19</f>
        <v>241</v>
      </c>
      <c r="BS120" s="130">
        <f>'Priser 201016'!C10</f>
        <v>535</v>
      </c>
      <c r="BT120" s="130">
        <f>'Priser 201016'!D10</f>
        <v>660</v>
      </c>
      <c r="BU120" s="130">
        <f>'Priser 201016'!E10</f>
        <v>570</v>
      </c>
      <c r="BV120" s="130">
        <f>'Priser 201016'!F10</f>
        <v>540</v>
      </c>
      <c r="BW120" s="130">
        <f>'Priser 201016'!G10</f>
        <v>640</v>
      </c>
      <c r="BX120" s="130">
        <f>'Priser 201016'!H10</f>
        <v>540</v>
      </c>
      <c r="CA120" s="130">
        <f>'Priser 201016'!K10</f>
        <v>540</v>
      </c>
      <c r="CB120" s="130">
        <f>'Priser 201016'!K10</f>
        <v>540</v>
      </c>
      <c r="CF120" s="130">
        <f>'Priser 201016'!L10</f>
        <v>540</v>
      </c>
      <c r="CG120" s="130">
        <f>'Priser 201016'!L10</f>
        <v>540</v>
      </c>
    </row>
    <row r="121" spans="1:86" s="130" customFormat="1">
      <c r="C121" s="130" t="s">
        <v>1109</v>
      </c>
      <c r="D121" s="130" t="s">
        <v>1121</v>
      </c>
      <c r="E121" s="96" t="s">
        <v>688</v>
      </c>
      <c r="F121" s="23" t="s">
        <v>685</v>
      </c>
      <c r="G121" s="23" t="s">
        <v>101</v>
      </c>
      <c r="H121" s="24">
        <v>4</v>
      </c>
      <c r="I121" s="25">
        <v>6430</v>
      </c>
      <c r="J121" s="26" t="s">
        <v>673</v>
      </c>
      <c r="K121" s="257">
        <v>943</v>
      </c>
      <c r="L121" s="257">
        <v>943</v>
      </c>
      <c r="M121" s="257">
        <v>947</v>
      </c>
      <c r="N121" s="257">
        <v>1031</v>
      </c>
      <c r="O121" s="118">
        <v>855.36</v>
      </c>
      <c r="P121" s="118">
        <v>1096</v>
      </c>
      <c r="AO121" s="96">
        <v>862</v>
      </c>
      <c r="AP121" s="96">
        <v>872</v>
      </c>
      <c r="AQ121" s="1031">
        <v>840</v>
      </c>
      <c r="AR121" s="1033">
        <f t="shared" ref="AR121:AT121" si="233">K121</f>
        <v>943</v>
      </c>
      <c r="AS121" s="118">
        <f t="shared" si="233"/>
        <v>943</v>
      </c>
      <c r="AT121" s="118">
        <f t="shared" si="233"/>
        <v>947</v>
      </c>
      <c r="AU121" s="118">
        <f t="shared" ref="AU121:AU129" si="234">N121</f>
        <v>1031</v>
      </c>
      <c r="AV121" s="118">
        <f t="shared" ref="AV121:AV129" si="235">O121</f>
        <v>855.36</v>
      </c>
      <c r="AW121" s="118">
        <f t="shared" ref="AW121:AW129" si="236">P121</f>
        <v>1096</v>
      </c>
      <c r="AX121" s="118">
        <f>AO121</f>
        <v>862</v>
      </c>
      <c r="AY121" s="118">
        <f>AP121</f>
        <v>872</v>
      </c>
      <c r="AZ121" s="1035">
        <f>AQ121</f>
        <v>840</v>
      </c>
      <c r="BA121" s="1033">
        <f t="shared" ref="BA121:BA129" si="237">0.85*AR121/$BA$120+0.15*AR121</f>
        <v>1077.3710812913262</v>
      </c>
      <c r="BB121" s="118">
        <f t="shared" ref="BB121:BB129" si="238">0.85*AS121/$BB$120+0.15*AS121</f>
        <v>1064.4469696969695</v>
      </c>
      <c r="BC121" s="118">
        <f t="shared" ref="BC121:BC129" si="239">0.85*AT121/$BC$120+0.15*AT121</f>
        <v>987.85325516275805</v>
      </c>
      <c r="BD121" s="118">
        <f>0.85*AU121/$BD$120+0.15*AU121</f>
        <v>908.46166189111739</v>
      </c>
      <c r="BE121" s="118">
        <f>0.85*AV121/$BE$120+0.15*AV121</f>
        <v>934.29444017725257</v>
      </c>
      <c r="BF121" s="118">
        <f>0.85*AW121/$BF$120+0.15*AW121</f>
        <v>1122.8178204249486</v>
      </c>
      <c r="BG121" s="118">
        <f>0.85*AX121/$BG$120+0.15*AX121</f>
        <v>875.4212347354138</v>
      </c>
      <c r="BH121" s="118">
        <f>0.85*AY121/BH$120+0.15*AY121</f>
        <v>1034.203329273244</v>
      </c>
      <c r="BI121" s="118">
        <f>0.85*AZ121/BI$120+0.15*AZ121</f>
        <v>937.59712230215825</v>
      </c>
      <c r="BJ121" s="118">
        <f>$BJ$120*BA121/1000</f>
        <v>245.88411109183917</v>
      </c>
      <c r="BK121" s="118">
        <f>$BK$120*BB121/1000</f>
        <v>227.92947567813857</v>
      </c>
      <c r="BL121" s="118">
        <f>$BL$120*BC121/1000</f>
        <v>214.19187199716572</v>
      </c>
      <c r="BM121" s="118">
        <f>$BM$120*BD121/1000</f>
        <v>191.36120317314746</v>
      </c>
      <c r="BN121" s="118">
        <f>$BN$120*BE121/1000</f>
        <v>199.03214561537496</v>
      </c>
      <c r="BO121" s="118">
        <f>$BO$120*BF121/1000</f>
        <v>254.37287664338129</v>
      </c>
      <c r="BP121" s="118">
        <f>$BP$120*BG121/1000</f>
        <v>201.82836566824966</v>
      </c>
      <c r="BQ121" s="118">
        <f>BQ$120*BH121/1000</f>
        <v>238.90096906211937</v>
      </c>
      <c r="BR121" s="118">
        <f>BR$120*BI121/1000</f>
        <v>225.96090647482012</v>
      </c>
      <c r="BS121" s="417">
        <f>$BS$120*BA121</f>
        <v>576393.52849085955</v>
      </c>
      <c r="BT121" s="417">
        <f>$BT$120*BB121</f>
        <v>702534.99999999988</v>
      </c>
      <c r="BU121" s="417">
        <f>$BU$120*BC121</f>
        <v>563076.35544277204</v>
      </c>
      <c r="BV121" s="417">
        <f>$BV$120*BD121</f>
        <v>490569.2974212034</v>
      </c>
      <c r="BW121" s="417">
        <f>$BW$120*BE121</f>
        <v>597948.44171344163</v>
      </c>
      <c r="BX121" s="417">
        <f>$BX$120*BF121</f>
        <v>606321.62302947231</v>
      </c>
      <c r="BY121" s="772"/>
      <c r="BZ121" s="772"/>
      <c r="CA121" s="1216">
        <f>$CF$120*BA121</f>
        <v>581780.38389731618</v>
      </c>
      <c r="CB121" s="1216">
        <f>$CG$120*BH121</f>
        <v>558469.7978075518</v>
      </c>
      <c r="CC121" s="1217">
        <f t="shared" ref="CC121" si="240">CA121-CB121</f>
        <v>23310.586089764372</v>
      </c>
      <c r="CD121" s="772"/>
      <c r="CE121" s="417"/>
      <c r="CF121" s="421">
        <f t="shared" ref="CF121:CF129" si="241">$CF$120*BA121</f>
        <v>581780.38389731618</v>
      </c>
      <c r="CG121" s="421">
        <f>$CG$120*BI121</f>
        <v>506302.44604316546</v>
      </c>
      <c r="CH121" s="445">
        <f t="shared" ref="CH121:CH131" si="242">CF121-CG121</f>
        <v>75477.937854150718</v>
      </c>
    </row>
    <row r="122" spans="1:86" s="130" customFormat="1">
      <c r="C122" s="130" t="s">
        <v>105</v>
      </c>
      <c r="D122" s="130" t="s">
        <v>1121</v>
      </c>
      <c r="E122" s="96" t="s">
        <v>688</v>
      </c>
      <c r="F122" s="23" t="s">
        <v>686</v>
      </c>
      <c r="G122" s="23" t="s">
        <v>489</v>
      </c>
      <c r="H122" s="24">
        <v>4</v>
      </c>
      <c r="I122" s="25">
        <v>6430</v>
      </c>
      <c r="J122" s="26" t="s">
        <v>673</v>
      </c>
      <c r="K122" s="63">
        <v>116</v>
      </c>
      <c r="L122" s="63">
        <v>107</v>
      </c>
      <c r="M122" s="63">
        <v>103</v>
      </c>
      <c r="N122" s="63">
        <v>120</v>
      </c>
      <c r="O122" s="119">
        <v>102</v>
      </c>
      <c r="P122" s="119">
        <v>132</v>
      </c>
      <c r="AO122" s="96">
        <v>102</v>
      </c>
      <c r="AP122" s="96">
        <v>131</v>
      </c>
      <c r="AQ122" s="1031">
        <v>131</v>
      </c>
      <c r="AR122" s="1033">
        <f t="shared" ref="AR122:AR129" si="243">K122</f>
        <v>116</v>
      </c>
      <c r="AS122" s="118">
        <f t="shared" ref="AS122:AS129" si="244">L122</f>
        <v>107</v>
      </c>
      <c r="AT122" s="118">
        <f t="shared" ref="AT122:AT129" si="245">M122</f>
        <v>103</v>
      </c>
      <c r="AU122" s="118">
        <f t="shared" si="234"/>
        <v>120</v>
      </c>
      <c r="AV122" s="118">
        <f t="shared" si="235"/>
        <v>102</v>
      </c>
      <c r="AW122" s="118">
        <f t="shared" si="236"/>
        <v>132</v>
      </c>
      <c r="AX122" s="118">
        <f t="shared" ref="AX122:AY129" si="246">AO122</f>
        <v>102</v>
      </c>
      <c r="AY122" s="118">
        <f t="shared" si="246"/>
        <v>131</v>
      </c>
      <c r="AZ122" s="1035">
        <f t="shared" ref="AZ122:AZ130" si="247">AQ122</f>
        <v>131</v>
      </c>
      <c r="BA122" s="1033">
        <f t="shared" si="237"/>
        <v>132.52921042395954</v>
      </c>
      <c r="BB122" s="118">
        <f t="shared" si="238"/>
        <v>120.78030303030303</v>
      </c>
      <c r="BC122" s="118">
        <f t="shared" si="239"/>
        <v>107.44338466923347</v>
      </c>
      <c r="BD122" s="118">
        <f t="shared" ref="BD122:BD129" si="248">0.85*AU122/$BD$120+0.15*AU122</f>
        <v>105.7375358166189</v>
      </c>
      <c r="BE122" s="118">
        <f t="shared" ref="BE122:BE129" si="249">0.85*AV122/$BE$120+0.15*AV122</f>
        <v>111.41277695716396</v>
      </c>
      <c r="BF122" s="118">
        <f t="shared" ref="BF122:BF129" si="250">0.85*AW122/$BF$120+0.15*AW122</f>
        <v>135.22988348183688</v>
      </c>
      <c r="BG122" s="118">
        <f t="shared" ref="BG122:BG129" si="251">0.85*AX122/$BG$120+0.15*AX122</f>
        <v>103.5881275440977</v>
      </c>
      <c r="BH122" s="118">
        <f t="shared" ref="BH122:BH129" si="252">0.85*AY122/$BH$120+0.15*AY122</f>
        <v>155.36770198944376</v>
      </c>
      <c r="BI122" s="118">
        <f t="shared" ref="BI122:BI130" si="253">0.85*AZ122/BI$120+0.15*AZ122</f>
        <v>146.2205035971223</v>
      </c>
      <c r="BJ122" s="118">
        <f t="shared" ref="BJ122:BJ129" si="254">$BJ$120*BA122/1000</f>
        <v>30.24661387768117</v>
      </c>
      <c r="BK122" s="118">
        <f t="shared" ref="BK122:BK129" si="255">$BK$120*BB122/1000</f>
        <v>25.862623433256449</v>
      </c>
      <c r="BL122" s="118">
        <f t="shared" ref="BL122:BL129" si="256">$BL$120*BC122/1000</f>
        <v>23.29647604615425</v>
      </c>
      <c r="BM122" s="118">
        <f t="shared" ref="BM122:BM129" si="257">$BM$120*BD122/1000</f>
        <v>22.272884947408045</v>
      </c>
      <c r="BN122" s="118">
        <f t="shared" ref="BN122:BN129" si="258">$BN$120*BE122/1000</f>
        <v>23.734192448522549</v>
      </c>
      <c r="BO122" s="118">
        <f t="shared" ref="BO122:BO129" si="259">$BO$120*BF122/1000</f>
        <v>30.636149376757604</v>
      </c>
      <c r="BP122" s="118">
        <f t="shared" ref="BP122:BP129" si="260">$BP$120*BG122/1000</f>
        <v>23.882242805291728</v>
      </c>
      <c r="BQ122" s="118">
        <f t="shared" ref="BQ122:BQ129" si="261">$BQ$120*BH122/1000</f>
        <v>35.889939159561507</v>
      </c>
      <c r="BR122" s="118">
        <f t="shared" ref="BR122:BR130" si="262">BR$120*BI122/1000</f>
        <v>35.239141366906473</v>
      </c>
      <c r="BS122" s="417">
        <f t="shared" ref="BS122:BS129" si="263">$BS$120*BA122</f>
        <v>70903.127576818355</v>
      </c>
      <c r="BT122" s="417">
        <f t="shared" ref="BT122:BT129" si="264">$BT$120*BB122</f>
        <v>79715</v>
      </c>
      <c r="BU122" s="417">
        <f t="shared" ref="BU122:BU129" si="265">$BU$120*BC122</f>
        <v>61242.729261463079</v>
      </c>
      <c r="BV122" s="417">
        <f t="shared" ref="BV122:BV129" si="266">$BV$120*BD122</f>
        <v>57098.269340974206</v>
      </c>
      <c r="BW122" s="417">
        <f t="shared" ref="BW122:BW129" si="267">$BW$120*BE122</f>
        <v>71304.177252584937</v>
      </c>
      <c r="BX122" s="417">
        <f t="shared" ref="BX122:BX129" si="268">$BX$120*BF122</f>
        <v>73024.137080191911</v>
      </c>
      <c r="BY122" s="772"/>
      <c r="BZ122" s="772"/>
      <c r="CA122" s="1216">
        <f t="shared" ref="CA122:CA130" si="269">$CF$120*BA122</f>
        <v>71565.773628938157</v>
      </c>
      <c r="CB122" s="1216">
        <f t="shared" ref="CB122:CB130" si="270">$CG$120*BH122</f>
        <v>83898.559074299628</v>
      </c>
      <c r="CC122" s="1217">
        <f t="shared" ref="CC122:CC131" si="271">CA122-CB122</f>
        <v>-12332.785445361471</v>
      </c>
      <c r="CD122" s="772"/>
      <c r="CE122" s="417"/>
      <c r="CF122" s="421">
        <f t="shared" si="241"/>
        <v>71565.773628938157</v>
      </c>
      <c r="CG122" s="421">
        <f t="shared" ref="CG122:CG130" si="272">$CG$120*BI122</f>
        <v>78959.07194244604</v>
      </c>
      <c r="CH122" s="445">
        <f t="shared" si="242"/>
        <v>-7393.298313507883</v>
      </c>
    </row>
    <row r="123" spans="1:86" s="130" customFormat="1">
      <c r="C123" s="130" t="s">
        <v>1107</v>
      </c>
      <c r="D123" s="130" t="s">
        <v>1121</v>
      </c>
      <c r="E123" s="96" t="s">
        <v>688</v>
      </c>
      <c r="F123" s="23" t="s">
        <v>203</v>
      </c>
      <c r="G123" s="23" t="s">
        <v>467</v>
      </c>
      <c r="H123" s="24">
        <v>7</v>
      </c>
      <c r="I123" s="25">
        <v>6430</v>
      </c>
      <c r="J123" s="26" t="s">
        <v>673</v>
      </c>
      <c r="K123" s="63">
        <v>224</v>
      </c>
      <c r="L123" s="63">
        <v>231</v>
      </c>
      <c r="M123" s="63">
        <v>197</v>
      </c>
      <c r="N123" s="63">
        <v>230</v>
      </c>
      <c r="O123" s="119">
        <v>134</v>
      </c>
      <c r="P123" s="119">
        <v>148</v>
      </c>
      <c r="AO123" s="96">
        <v>111</v>
      </c>
      <c r="AP123" s="96">
        <v>111</v>
      </c>
      <c r="AQ123" s="1031">
        <v>111</v>
      </c>
      <c r="AR123" s="1033">
        <f t="shared" si="243"/>
        <v>224</v>
      </c>
      <c r="AS123" s="118">
        <f t="shared" si="244"/>
        <v>231</v>
      </c>
      <c r="AT123" s="118">
        <f t="shared" si="245"/>
        <v>197</v>
      </c>
      <c r="AU123" s="118">
        <f t="shared" si="234"/>
        <v>230</v>
      </c>
      <c r="AV123" s="118">
        <f t="shared" si="235"/>
        <v>134</v>
      </c>
      <c r="AW123" s="118">
        <f t="shared" si="236"/>
        <v>148</v>
      </c>
      <c r="AX123" s="118">
        <f t="shared" si="246"/>
        <v>111</v>
      </c>
      <c r="AY123" s="118">
        <f t="shared" si="246"/>
        <v>111</v>
      </c>
      <c r="AZ123" s="1035">
        <f t="shared" si="247"/>
        <v>111</v>
      </c>
      <c r="BA123" s="1033">
        <f t="shared" si="237"/>
        <v>255.91847530143912</v>
      </c>
      <c r="BB123" s="118">
        <f t="shared" si="238"/>
        <v>260.75</v>
      </c>
      <c r="BC123" s="118">
        <f t="shared" si="239"/>
        <v>205.49851242562124</v>
      </c>
      <c r="BD123" s="118">
        <f t="shared" si="248"/>
        <v>202.66361031518622</v>
      </c>
      <c r="BE123" s="118">
        <f t="shared" si="249"/>
        <v>146.36580502215656</v>
      </c>
      <c r="BF123" s="118">
        <f t="shared" si="250"/>
        <v>151.62138450993828</v>
      </c>
      <c r="BG123" s="118">
        <f t="shared" si="251"/>
        <v>112.72825644504749</v>
      </c>
      <c r="BH123" s="118">
        <f t="shared" si="252"/>
        <v>131.64744214372715</v>
      </c>
      <c r="BI123" s="118">
        <f t="shared" si="253"/>
        <v>123.89676258992804</v>
      </c>
      <c r="BJ123" s="118">
        <f t="shared" si="254"/>
        <v>58.407254384487779</v>
      </c>
      <c r="BK123" s="118">
        <f t="shared" si="255"/>
        <v>55.834261804506916</v>
      </c>
      <c r="BL123" s="118">
        <f t="shared" si="256"/>
        <v>44.557337680508603</v>
      </c>
      <c r="BM123" s="118">
        <f t="shared" si="257"/>
        <v>42.689696149198753</v>
      </c>
      <c r="BN123" s="118">
        <f t="shared" si="258"/>
        <v>31.180213608843346</v>
      </c>
      <c r="BO123" s="118">
        <f t="shared" si="259"/>
        <v>34.349622028485783</v>
      </c>
      <c r="BP123" s="118">
        <f t="shared" si="260"/>
        <v>25.989499523405701</v>
      </c>
      <c r="BQ123" s="118">
        <f t="shared" si="261"/>
        <v>30.410559135200973</v>
      </c>
      <c r="BR123" s="118">
        <f t="shared" si="262"/>
        <v>29.859119784172655</v>
      </c>
      <c r="BS123" s="417">
        <f t="shared" si="263"/>
        <v>136916.38428626992</v>
      </c>
      <c r="BT123" s="417">
        <f t="shared" si="264"/>
        <v>172095</v>
      </c>
      <c r="BU123" s="417">
        <f t="shared" si="265"/>
        <v>117134.15208260411</v>
      </c>
      <c r="BV123" s="417">
        <f t="shared" si="266"/>
        <v>109438.34957020056</v>
      </c>
      <c r="BW123" s="417">
        <f t="shared" si="267"/>
        <v>93674.115214180201</v>
      </c>
      <c r="BX123" s="417">
        <f t="shared" si="268"/>
        <v>81875.547635366675</v>
      </c>
      <c r="BY123" s="772"/>
      <c r="BZ123" s="772"/>
      <c r="CA123" s="1216">
        <f t="shared" si="269"/>
        <v>138195.97666277713</v>
      </c>
      <c r="CB123" s="1216">
        <f t="shared" si="270"/>
        <v>71089.618757612654</v>
      </c>
      <c r="CC123" s="1217">
        <f t="shared" si="271"/>
        <v>67106.357905164477</v>
      </c>
      <c r="CD123" s="772"/>
      <c r="CE123" s="417"/>
      <c r="CF123" s="421">
        <f t="shared" si="241"/>
        <v>138195.97666277713</v>
      </c>
      <c r="CG123" s="421">
        <f t="shared" si="272"/>
        <v>66904.251798561148</v>
      </c>
      <c r="CH123" s="445">
        <f t="shared" si="242"/>
        <v>71291.724864215983</v>
      </c>
    </row>
    <row r="124" spans="1:86" s="130" customFormat="1">
      <c r="E124" s="96"/>
      <c r="F124" s="23"/>
      <c r="G124" s="23"/>
      <c r="H124" s="24"/>
      <c r="I124" s="25"/>
      <c r="J124" s="26"/>
      <c r="K124" s="117"/>
      <c r="L124" s="117"/>
      <c r="M124" s="117"/>
      <c r="N124" s="117"/>
      <c r="O124" s="119"/>
      <c r="P124" s="119"/>
      <c r="AO124" s="96"/>
      <c r="AP124" s="96"/>
      <c r="AQ124" s="1031"/>
      <c r="AR124" s="1033">
        <f t="shared" si="243"/>
        <v>0</v>
      </c>
      <c r="AS124" s="118">
        <f t="shared" si="244"/>
        <v>0</v>
      </c>
      <c r="AT124" s="118">
        <f t="shared" si="245"/>
        <v>0</v>
      </c>
      <c r="AU124" s="118">
        <f t="shared" si="234"/>
        <v>0</v>
      </c>
      <c r="AV124" s="118">
        <f t="shared" si="235"/>
        <v>0</v>
      </c>
      <c r="AW124" s="118">
        <f t="shared" si="236"/>
        <v>0</v>
      </c>
      <c r="AX124" s="118">
        <f t="shared" si="246"/>
        <v>0</v>
      </c>
      <c r="AY124" s="118">
        <f t="shared" si="246"/>
        <v>0</v>
      </c>
      <c r="AZ124" s="1035">
        <f t="shared" si="247"/>
        <v>0</v>
      </c>
      <c r="BA124" s="1033">
        <f t="shared" si="237"/>
        <v>0</v>
      </c>
      <c r="BB124" s="118">
        <f t="shared" si="238"/>
        <v>0</v>
      </c>
      <c r="BC124" s="118">
        <f t="shared" si="239"/>
        <v>0</v>
      </c>
      <c r="BD124" s="118">
        <f t="shared" si="248"/>
        <v>0</v>
      </c>
      <c r="BE124" s="118">
        <f t="shared" si="249"/>
        <v>0</v>
      </c>
      <c r="BF124" s="118">
        <f t="shared" si="250"/>
        <v>0</v>
      </c>
      <c r="BG124" s="118">
        <f t="shared" si="251"/>
        <v>0</v>
      </c>
      <c r="BH124" s="118">
        <f t="shared" si="252"/>
        <v>0</v>
      </c>
      <c r="BI124" s="118">
        <f t="shared" si="253"/>
        <v>0</v>
      </c>
      <c r="BJ124" s="118">
        <f t="shared" si="254"/>
        <v>0</v>
      </c>
      <c r="BK124" s="118">
        <f t="shared" si="255"/>
        <v>0</v>
      </c>
      <c r="BL124" s="118">
        <f t="shared" si="256"/>
        <v>0</v>
      </c>
      <c r="BM124" s="118">
        <f t="shared" si="257"/>
        <v>0</v>
      </c>
      <c r="BN124" s="118">
        <f t="shared" si="258"/>
        <v>0</v>
      </c>
      <c r="BO124" s="118">
        <f t="shared" si="259"/>
        <v>0</v>
      </c>
      <c r="BP124" s="118">
        <f t="shared" si="260"/>
        <v>0</v>
      </c>
      <c r="BQ124" s="118">
        <f t="shared" si="261"/>
        <v>0</v>
      </c>
      <c r="BR124" s="118">
        <f t="shared" si="262"/>
        <v>0</v>
      </c>
      <c r="BS124" s="417">
        <f t="shared" si="263"/>
        <v>0</v>
      </c>
      <c r="BT124" s="417">
        <f t="shared" si="264"/>
        <v>0</v>
      </c>
      <c r="BU124" s="417">
        <f t="shared" si="265"/>
        <v>0</v>
      </c>
      <c r="BV124" s="417">
        <f t="shared" si="266"/>
        <v>0</v>
      </c>
      <c r="BW124" s="417">
        <f t="shared" si="267"/>
        <v>0</v>
      </c>
      <c r="BX124" s="417">
        <f t="shared" si="268"/>
        <v>0</v>
      </c>
      <c r="BY124" s="772"/>
      <c r="BZ124" s="772"/>
      <c r="CA124" s="1216">
        <f t="shared" si="269"/>
        <v>0</v>
      </c>
      <c r="CB124" s="1216">
        <f t="shared" si="270"/>
        <v>0</v>
      </c>
      <c r="CC124" s="1217">
        <f t="shared" si="271"/>
        <v>0</v>
      </c>
      <c r="CD124" s="772"/>
      <c r="CE124" s="417"/>
      <c r="CF124" s="421">
        <f t="shared" si="241"/>
        <v>0</v>
      </c>
      <c r="CG124" s="421">
        <f t="shared" si="272"/>
        <v>0</v>
      </c>
      <c r="CH124" s="445">
        <f t="shared" si="242"/>
        <v>0</v>
      </c>
    </row>
    <row r="125" spans="1:86" s="130" customFormat="1">
      <c r="A125" s="91"/>
      <c r="B125" s="91"/>
      <c r="C125" s="91"/>
      <c r="D125" s="91" t="s">
        <v>1120</v>
      </c>
      <c r="E125" s="97" t="s">
        <v>118</v>
      </c>
      <c r="F125" s="23"/>
      <c r="G125" s="23"/>
      <c r="H125" s="24"/>
      <c r="I125" s="25"/>
      <c r="J125" s="26"/>
      <c r="K125" s="117"/>
      <c r="L125" s="117"/>
      <c r="M125" s="117"/>
      <c r="N125" s="117"/>
      <c r="O125" s="119"/>
      <c r="P125" s="119"/>
      <c r="AO125" s="96"/>
      <c r="AP125" s="96"/>
      <c r="AQ125" s="1031"/>
      <c r="AR125" s="1033">
        <f t="shared" si="243"/>
        <v>0</v>
      </c>
      <c r="AS125" s="118">
        <f t="shared" si="244"/>
        <v>0</v>
      </c>
      <c r="AT125" s="118">
        <f t="shared" si="245"/>
        <v>0</v>
      </c>
      <c r="AU125" s="118">
        <f t="shared" si="234"/>
        <v>0</v>
      </c>
      <c r="AV125" s="118">
        <f t="shared" si="235"/>
        <v>0</v>
      </c>
      <c r="AW125" s="118">
        <f t="shared" si="236"/>
        <v>0</v>
      </c>
      <c r="AX125" s="118">
        <f t="shared" si="246"/>
        <v>0</v>
      </c>
      <c r="AY125" s="118">
        <f t="shared" si="246"/>
        <v>0</v>
      </c>
      <c r="AZ125" s="1035">
        <f t="shared" si="247"/>
        <v>0</v>
      </c>
      <c r="BA125" s="1033">
        <f t="shared" si="237"/>
        <v>0</v>
      </c>
      <c r="BB125" s="118">
        <f t="shared" si="238"/>
        <v>0</v>
      </c>
      <c r="BC125" s="118">
        <f t="shared" si="239"/>
        <v>0</v>
      </c>
      <c r="BD125" s="118">
        <f t="shared" si="248"/>
        <v>0</v>
      </c>
      <c r="BE125" s="118">
        <f t="shared" si="249"/>
        <v>0</v>
      </c>
      <c r="BF125" s="118">
        <f t="shared" si="250"/>
        <v>0</v>
      </c>
      <c r="BG125" s="118">
        <f t="shared" si="251"/>
        <v>0</v>
      </c>
      <c r="BH125" s="118">
        <f t="shared" si="252"/>
        <v>0</v>
      </c>
      <c r="BI125" s="118">
        <f t="shared" si="253"/>
        <v>0</v>
      </c>
      <c r="BJ125" s="118">
        <f t="shared" si="254"/>
        <v>0</v>
      </c>
      <c r="BK125" s="118">
        <f t="shared" si="255"/>
        <v>0</v>
      </c>
      <c r="BL125" s="118">
        <f t="shared" si="256"/>
        <v>0</v>
      </c>
      <c r="BM125" s="118">
        <f t="shared" si="257"/>
        <v>0</v>
      </c>
      <c r="BN125" s="118">
        <f t="shared" si="258"/>
        <v>0</v>
      </c>
      <c r="BO125" s="118">
        <f t="shared" si="259"/>
        <v>0</v>
      </c>
      <c r="BP125" s="118">
        <f t="shared" si="260"/>
        <v>0</v>
      </c>
      <c r="BQ125" s="118">
        <f t="shared" si="261"/>
        <v>0</v>
      </c>
      <c r="BR125" s="118">
        <f t="shared" si="262"/>
        <v>0</v>
      </c>
      <c r="BS125" s="417">
        <f t="shared" si="263"/>
        <v>0</v>
      </c>
      <c r="BT125" s="417">
        <f t="shared" si="264"/>
        <v>0</v>
      </c>
      <c r="BU125" s="417">
        <f t="shared" si="265"/>
        <v>0</v>
      </c>
      <c r="BV125" s="417">
        <f t="shared" si="266"/>
        <v>0</v>
      </c>
      <c r="BW125" s="417">
        <f t="shared" si="267"/>
        <v>0</v>
      </c>
      <c r="BX125" s="417">
        <f t="shared" si="268"/>
        <v>0</v>
      </c>
      <c r="BY125" s="772"/>
      <c r="BZ125" s="772"/>
      <c r="CA125" s="1216">
        <f t="shared" si="269"/>
        <v>0</v>
      </c>
      <c r="CB125" s="1216">
        <f t="shared" si="270"/>
        <v>0</v>
      </c>
      <c r="CC125" s="1217">
        <f t="shared" si="271"/>
        <v>0</v>
      </c>
      <c r="CD125" s="772"/>
      <c r="CE125" s="417"/>
      <c r="CF125" s="421">
        <f t="shared" si="241"/>
        <v>0</v>
      </c>
      <c r="CG125" s="421">
        <f t="shared" si="272"/>
        <v>0</v>
      </c>
      <c r="CH125" s="445">
        <f t="shared" si="242"/>
        <v>0</v>
      </c>
    </row>
    <row r="126" spans="1:86" s="130" customFormat="1">
      <c r="C126" s="130" t="s">
        <v>1108</v>
      </c>
      <c r="D126" s="130" t="s">
        <v>1120</v>
      </c>
      <c r="E126" s="96" t="s">
        <v>687</v>
      </c>
      <c r="F126" s="23" t="s">
        <v>2017</v>
      </c>
      <c r="G126" s="23" t="s">
        <v>533</v>
      </c>
      <c r="H126" s="24">
        <v>2</v>
      </c>
      <c r="I126" s="25">
        <v>6430</v>
      </c>
      <c r="J126" s="26" t="s">
        <v>673</v>
      </c>
      <c r="K126" s="63">
        <v>504</v>
      </c>
      <c r="L126" s="63">
        <v>504</v>
      </c>
      <c r="M126" s="63">
        <v>504</v>
      </c>
      <c r="N126" s="257">
        <v>537</v>
      </c>
      <c r="O126" s="119">
        <v>502</v>
      </c>
      <c r="P126" s="118">
        <v>481</v>
      </c>
      <c r="AO126" s="96">
        <v>481</v>
      </c>
      <c r="AP126" s="96">
        <v>490</v>
      </c>
      <c r="AQ126" s="1031">
        <v>504</v>
      </c>
      <c r="AR126" s="1033">
        <f t="shared" si="243"/>
        <v>504</v>
      </c>
      <c r="AS126" s="118">
        <f t="shared" si="244"/>
        <v>504</v>
      </c>
      <c r="AT126" s="118">
        <f t="shared" si="245"/>
        <v>504</v>
      </c>
      <c r="AU126" s="118">
        <f t="shared" si="234"/>
        <v>537</v>
      </c>
      <c r="AV126" s="118">
        <f t="shared" si="235"/>
        <v>502</v>
      </c>
      <c r="AW126" s="118">
        <f t="shared" si="236"/>
        <v>481</v>
      </c>
      <c r="AX126" s="118">
        <f t="shared" si="246"/>
        <v>481</v>
      </c>
      <c r="AY126" s="118">
        <f t="shared" si="246"/>
        <v>490</v>
      </c>
      <c r="AZ126" s="1035">
        <f t="shared" si="247"/>
        <v>504</v>
      </c>
      <c r="BA126" s="1033">
        <f t="shared" si="237"/>
        <v>575.81656942823804</v>
      </c>
      <c r="BB126" s="118">
        <f t="shared" si="238"/>
        <v>568.90909090909088</v>
      </c>
      <c r="BC126" s="118">
        <f t="shared" si="239"/>
        <v>525.74238711935595</v>
      </c>
      <c r="BD126" s="118">
        <f t="shared" si="248"/>
        <v>473.17547277936961</v>
      </c>
      <c r="BE126" s="118">
        <f t="shared" si="249"/>
        <v>548.32562776957161</v>
      </c>
      <c r="BF126" s="118">
        <f t="shared" si="250"/>
        <v>492.76949965729943</v>
      </c>
      <c r="BG126" s="118">
        <f t="shared" si="251"/>
        <v>488.48911126187244</v>
      </c>
      <c r="BH126" s="118">
        <f t="shared" si="252"/>
        <v>581.14636622005685</v>
      </c>
      <c r="BI126" s="118">
        <f t="shared" si="253"/>
        <v>562.55827338129495</v>
      </c>
      <c r="BJ126" s="118">
        <f t="shared" si="254"/>
        <v>131.41632236509753</v>
      </c>
      <c r="BK126" s="118">
        <f t="shared" si="255"/>
        <v>121.82020757346963</v>
      </c>
      <c r="BL126" s="118">
        <f t="shared" si="256"/>
        <v>113.99440706079361</v>
      </c>
      <c r="BM126" s="118">
        <f t="shared" si="257"/>
        <v>99.671160139651008</v>
      </c>
      <c r="BN126" s="118">
        <f t="shared" si="258"/>
        <v>116.80945695253253</v>
      </c>
      <c r="BO126" s="118">
        <f t="shared" si="259"/>
        <v>111.63627159257881</v>
      </c>
      <c r="BP126" s="118">
        <f t="shared" si="260"/>
        <v>112.6211646014247</v>
      </c>
      <c r="BQ126" s="118">
        <f t="shared" si="261"/>
        <v>134.24481059683313</v>
      </c>
      <c r="BR126" s="118">
        <f t="shared" si="262"/>
        <v>135.57654388489206</v>
      </c>
      <c r="BS126" s="417">
        <f t="shared" si="263"/>
        <v>308061.86464410735</v>
      </c>
      <c r="BT126" s="417">
        <f t="shared" si="264"/>
        <v>375480</v>
      </c>
      <c r="BU126" s="417">
        <f t="shared" si="265"/>
        <v>299673.16065803287</v>
      </c>
      <c r="BV126" s="417">
        <f t="shared" si="266"/>
        <v>255514.7553008596</v>
      </c>
      <c r="BW126" s="417">
        <f t="shared" si="267"/>
        <v>350928.40177252586</v>
      </c>
      <c r="BX126" s="417">
        <f t="shared" si="268"/>
        <v>266095.52981494169</v>
      </c>
      <c r="BY126" s="772"/>
      <c r="BZ126" s="772"/>
      <c r="CA126" s="1216">
        <f t="shared" si="269"/>
        <v>310940.94749124855</v>
      </c>
      <c r="CB126" s="1216">
        <f t="shared" si="270"/>
        <v>313819.0377588307</v>
      </c>
      <c r="CC126" s="1217">
        <f t="shared" si="271"/>
        <v>-2878.0902675821562</v>
      </c>
      <c r="CD126" s="772"/>
      <c r="CE126" s="417"/>
      <c r="CF126" s="421">
        <f t="shared" si="241"/>
        <v>310940.94749124855</v>
      </c>
      <c r="CG126" s="421">
        <f t="shared" si="272"/>
        <v>303781.4676258993</v>
      </c>
      <c r="CH126" s="445">
        <f t="shared" si="242"/>
        <v>7159.4798653492471</v>
      </c>
    </row>
    <row r="127" spans="1:86" s="130" customFormat="1">
      <c r="C127" s="130" t="s">
        <v>105</v>
      </c>
      <c r="D127" s="130" t="s">
        <v>1120</v>
      </c>
      <c r="E127" s="96" t="s">
        <v>687</v>
      </c>
      <c r="F127" s="23" t="s">
        <v>104</v>
      </c>
      <c r="G127" s="23" t="s">
        <v>471</v>
      </c>
      <c r="H127" s="24">
        <v>103</v>
      </c>
      <c r="I127" s="25">
        <v>6430</v>
      </c>
      <c r="J127" s="26" t="s">
        <v>673</v>
      </c>
      <c r="K127" s="63">
        <v>60</v>
      </c>
      <c r="L127" s="63">
        <v>60</v>
      </c>
      <c r="M127" s="63">
        <v>62</v>
      </c>
      <c r="N127" s="63">
        <v>69</v>
      </c>
      <c r="O127" s="119">
        <v>55</v>
      </c>
      <c r="P127" s="68">
        <v>62.741999999999997</v>
      </c>
      <c r="AO127" s="96">
        <v>63</v>
      </c>
      <c r="AP127" s="96">
        <v>51</v>
      </c>
      <c r="AQ127" s="1031">
        <v>55</v>
      </c>
      <c r="AR127" s="1033">
        <f t="shared" si="243"/>
        <v>60</v>
      </c>
      <c r="AS127" s="118">
        <f t="shared" si="244"/>
        <v>60</v>
      </c>
      <c r="AT127" s="118">
        <f t="shared" si="245"/>
        <v>62</v>
      </c>
      <c r="AU127" s="118">
        <f t="shared" si="234"/>
        <v>69</v>
      </c>
      <c r="AV127" s="118">
        <f t="shared" si="235"/>
        <v>55</v>
      </c>
      <c r="AW127" s="118">
        <f t="shared" si="236"/>
        <v>62.741999999999997</v>
      </c>
      <c r="AX127" s="118">
        <f t="shared" si="246"/>
        <v>63</v>
      </c>
      <c r="AY127" s="118">
        <f t="shared" si="246"/>
        <v>51</v>
      </c>
      <c r="AZ127" s="1035">
        <f t="shared" si="247"/>
        <v>55</v>
      </c>
      <c r="BA127" s="1033">
        <f t="shared" si="237"/>
        <v>68.549591598599761</v>
      </c>
      <c r="BB127" s="118">
        <f t="shared" si="238"/>
        <v>67.72727272727272</v>
      </c>
      <c r="BC127" s="118">
        <f t="shared" si="239"/>
        <v>64.674658732936649</v>
      </c>
      <c r="BD127" s="118">
        <f t="shared" si="248"/>
        <v>60.799083094555868</v>
      </c>
      <c r="BE127" s="118">
        <f t="shared" si="249"/>
        <v>60.075516986706056</v>
      </c>
      <c r="BF127" s="118">
        <f t="shared" si="250"/>
        <v>64.277222344071276</v>
      </c>
      <c r="BG127" s="118">
        <f t="shared" si="251"/>
        <v>63.980902306648574</v>
      </c>
      <c r="BH127" s="118">
        <f t="shared" si="252"/>
        <v>60.48666260657734</v>
      </c>
      <c r="BI127" s="118">
        <f t="shared" si="253"/>
        <v>61.390287769784173</v>
      </c>
      <c r="BJ127" s="118">
        <f t="shared" si="254"/>
        <v>15.644800281559226</v>
      </c>
      <c r="BK127" s="118">
        <f t="shared" si="255"/>
        <v>14.50240566350829</v>
      </c>
      <c r="BL127" s="118">
        <f t="shared" si="256"/>
        <v>14.023121503510325</v>
      </c>
      <c r="BM127" s="118">
        <f t="shared" si="257"/>
        <v>12.806908844759626</v>
      </c>
      <c r="BN127" s="118">
        <f t="shared" si="258"/>
        <v>12.797848869301376</v>
      </c>
      <c r="BO127" s="118">
        <f t="shared" si="259"/>
        <v>14.561918819670645</v>
      </c>
      <c r="BP127" s="118">
        <f t="shared" si="260"/>
        <v>14.750797026797828</v>
      </c>
      <c r="BQ127" s="118">
        <f t="shared" si="261"/>
        <v>13.972419062119364</v>
      </c>
      <c r="BR127" s="118">
        <f t="shared" si="262"/>
        <v>14.795059352517987</v>
      </c>
      <c r="BS127" s="417">
        <f t="shared" si="263"/>
        <v>36674.031505250874</v>
      </c>
      <c r="BT127" s="417">
        <f t="shared" si="264"/>
        <v>44699.999999999993</v>
      </c>
      <c r="BU127" s="417">
        <f t="shared" si="265"/>
        <v>36864.555477773887</v>
      </c>
      <c r="BV127" s="417">
        <f t="shared" si="266"/>
        <v>32831.50487106017</v>
      </c>
      <c r="BW127" s="417">
        <f t="shared" si="267"/>
        <v>38448.330871491875</v>
      </c>
      <c r="BX127" s="417">
        <f t="shared" si="268"/>
        <v>34709.70006579849</v>
      </c>
      <c r="BY127" s="772"/>
      <c r="BZ127" s="772"/>
      <c r="CA127" s="1216">
        <f t="shared" si="269"/>
        <v>37016.779463243874</v>
      </c>
      <c r="CB127" s="1216">
        <f t="shared" si="270"/>
        <v>32662.797807551764</v>
      </c>
      <c r="CC127" s="1217">
        <f t="shared" si="271"/>
        <v>4353.9816556921105</v>
      </c>
      <c r="CD127" s="772"/>
      <c r="CE127" s="417"/>
      <c r="CF127" s="421">
        <f t="shared" si="241"/>
        <v>37016.779463243874</v>
      </c>
      <c r="CG127" s="421">
        <f t="shared" si="272"/>
        <v>33150.755395683453</v>
      </c>
      <c r="CH127" s="445">
        <f t="shared" si="242"/>
        <v>3866.0240675604218</v>
      </c>
    </row>
    <row r="128" spans="1:86" s="130" customFormat="1">
      <c r="C128" s="130" t="s">
        <v>1108</v>
      </c>
      <c r="D128" s="130" t="s">
        <v>1120</v>
      </c>
      <c r="E128" s="96" t="s">
        <v>687</v>
      </c>
      <c r="F128" s="23" t="s">
        <v>692</v>
      </c>
      <c r="G128" s="23" t="s">
        <v>690</v>
      </c>
      <c r="H128" s="24">
        <v>4</v>
      </c>
      <c r="I128" s="25">
        <v>6430</v>
      </c>
      <c r="J128" s="26" t="s">
        <v>673</v>
      </c>
      <c r="K128" s="63">
        <v>276</v>
      </c>
      <c r="L128" s="63">
        <v>217</v>
      </c>
      <c r="M128" s="63">
        <v>290</v>
      </c>
      <c r="N128" s="63">
        <v>266</v>
      </c>
      <c r="O128" s="119">
        <v>231</v>
      </c>
      <c r="P128" s="68">
        <v>237.12</v>
      </c>
      <c r="AO128" s="96">
        <v>228</v>
      </c>
      <c r="AP128" s="96">
        <v>156</v>
      </c>
      <c r="AQ128" s="1031">
        <v>205</v>
      </c>
      <c r="AR128" s="1033">
        <f t="shared" si="243"/>
        <v>276</v>
      </c>
      <c r="AS128" s="118">
        <f t="shared" si="244"/>
        <v>217</v>
      </c>
      <c r="AT128" s="118">
        <f t="shared" si="245"/>
        <v>290</v>
      </c>
      <c r="AU128" s="118">
        <f t="shared" si="234"/>
        <v>266</v>
      </c>
      <c r="AV128" s="118">
        <f t="shared" si="235"/>
        <v>231</v>
      </c>
      <c r="AW128" s="118">
        <f t="shared" si="236"/>
        <v>237.12</v>
      </c>
      <c r="AX128" s="118">
        <f t="shared" si="246"/>
        <v>228</v>
      </c>
      <c r="AY128" s="118">
        <f t="shared" si="246"/>
        <v>156</v>
      </c>
      <c r="AZ128" s="1035">
        <f t="shared" si="247"/>
        <v>205</v>
      </c>
      <c r="BA128" s="1033">
        <f t="shared" si="237"/>
        <v>315.32812135355891</v>
      </c>
      <c r="BB128" s="118">
        <f t="shared" si="238"/>
        <v>244.94696969696969</v>
      </c>
      <c r="BC128" s="118">
        <f t="shared" si="239"/>
        <v>302.51050052502626</v>
      </c>
      <c r="BD128" s="118">
        <f t="shared" si="248"/>
        <v>234.38487106017192</v>
      </c>
      <c r="BE128" s="118">
        <f t="shared" si="249"/>
        <v>252.31717134416544</v>
      </c>
      <c r="BF128" s="118">
        <f t="shared" si="250"/>
        <v>242.9220452364633</v>
      </c>
      <c r="BG128" s="118">
        <f t="shared" si="251"/>
        <v>231.54993215739484</v>
      </c>
      <c r="BH128" s="118">
        <f t="shared" si="252"/>
        <v>185.01802679658951</v>
      </c>
      <c r="BI128" s="118">
        <f t="shared" si="253"/>
        <v>228.818345323741</v>
      </c>
      <c r="BJ128" s="118">
        <f t="shared" si="254"/>
        <v>71.966081295172458</v>
      </c>
      <c r="BK128" s="118">
        <f t="shared" si="255"/>
        <v>52.450367149688311</v>
      </c>
      <c r="BL128" s="118">
        <f t="shared" si="256"/>
        <v>65.59201993577409</v>
      </c>
      <c r="BM128" s="118">
        <f t="shared" si="257"/>
        <v>49.371561633421173</v>
      </c>
      <c r="BN128" s="118">
        <f t="shared" si="258"/>
        <v>53.750965251065779</v>
      </c>
      <c r="BO128" s="118">
        <f t="shared" si="259"/>
        <v>55.03366469861183</v>
      </c>
      <c r="BP128" s="118">
        <f t="shared" si="260"/>
        <v>53.383836858887385</v>
      </c>
      <c r="BQ128" s="118">
        <f t="shared" si="261"/>
        <v>42.739164190012175</v>
      </c>
      <c r="BR128" s="118">
        <f t="shared" si="262"/>
        <v>55.145221223021579</v>
      </c>
      <c r="BS128" s="417">
        <f t="shared" si="263"/>
        <v>168700.544924154</v>
      </c>
      <c r="BT128" s="417">
        <f t="shared" si="264"/>
        <v>161665</v>
      </c>
      <c r="BU128" s="417">
        <f t="shared" si="265"/>
        <v>172430.98529926495</v>
      </c>
      <c r="BV128" s="417">
        <f t="shared" si="266"/>
        <v>126567.83037249284</v>
      </c>
      <c r="BW128" s="417">
        <f t="shared" si="267"/>
        <v>161482.98966026588</v>
      </c>
      <c r="BX128" s="417">
        <f t="shared" si="268"/>
        <v>131177.9044276902</v>
      </c>
      <c r="BY128" s="772"/>
      <c r="BZ128" s="772"/>
      <c r="CA128" s="1216">
        <f t="shared" si="269"/>
        <v>170277.18553092182</v>
      </c>
      <c r="CB128" s="1216">
        <f t="shared" si="270"/>
        <v>99909.734470158335</v>
      </c>
      <c r="CC128" s="1217">
        <f t="shared" si="271"/>
        <v>70367.451060763487</v>
      </c>
      <c r="CD128" s="772"/>
      <c r="CE128" s="417"/>
      <c r="CF128" s="421">
        <f t="shared" si="241"/>
        <v>170277.18553092182</v>
      </c>
      <c r="CG128" s="421">
        <f t="shared" si="272"/>
        <v>123561.90647482013</v>
      </c>
      <c r="CH128" s="445">
        <f t="shared" si="242"/>
        <v>46715.279056101688</v>
      </c>
    </row>
    <row r="129" spans="1:86" s="130" customFormat="1">
      <c r="C129" s="130" t="s">
        <v>1108</v>
      </c>
      <c r="D129" s="130" t="s">
        <v>1120</v>
      </c>
      <c r="E129" s="96" t="s">
        <v>687</v>
      </c>
      <c r="F129" s="23" t="s">
        <v>168</v>
      </c>
      <c r="G129" s="23" t="s">
        <v>691</v>
      </c>
      <c r="H129" s="98">
        <v>16</v>
      </c>
      <c r="I129" s="25">
        <v>6430</v>
      </c>
      <c r="J129" s="26" t="s">
        <v>673</v>
      </c>
      <c r="K129" s="63">
        <v>78</v>
      </c>
      <c r="L129" s="63">
        <v>78</v>
      </c>
      <c r="M129" s="63">
        <v>94</v>
      </c>
      <c r="N129" s="63">
        <v>102</v>
      </c>
      <c r="O129" s="68">
        <v>83.825999999999993</v>
      </c>
      <c r="P129" s="68">
        <v>99.146000000000001</v>
      </c>
      <c r="AO129" s="96">
        <v>98</v>
      </c>
      <c r="AP129" s="96">
        <v>98</v>
      </c>
      <c r="AQ129" s="1031">
        <v>98</v>
      </c>
      <c r="AR129" s="1033">
        <f t="shared" si="243"/>
        <v>78</v>
      </c>
      <c r="AS129" s="118">
        <f t="shared" si="244"/>
        <v>78</v>
      </c>
      <c r="AT129" s="118">
        <f t="shared" si="245"/>
        <v>94</v>
      </c>
      <c r="AU129" s="118">
        <f t="shared" si="234"/>
        <v>102</v>
      </c>
      <c r="AV129" s="118">
        <f t="shared" si="235"/>
        <v>83.825999999999993</v>
      </c>
      <c r="AW129" s="118">
        <f t="shared" si="236"/>
        <v>99.146000000000001</v>
      </c>
      <c r="AX129" s="118">
        <f t="shared" si="246"/>
        <v>98</v>
      </c>
      <c r="AY129" s="118">
        <f t="shared" si="246"/>
        <v>98</v>
      </c>
      <c r="AZ129" s="1035">
        <f t="shared" si="247"/>
        <v>98</v>
      </c>
      <c r="BA129" s="1033">
        <f t="shared" si="237"/>
        <v>89.114469078179695</v>
      </c>
      <c r="BB129" s="118">
        <f t="shared" si="238"/>
        <v>88.045454545454547</v>
      </c>
      <c r="BC129" s="118">
        <f t="shared" si="239"/>
        <v>98.055127756387805</v>
      </c>
      <c r="BD129" s="118">
        <f t="shared" si="248"/>
        <v>89.876905444126066</v>
      </c>
      <c r="BE129" s="118">
        <f t="shared" si="249"/>
        <v>91.561641580502211</v>
      </c>
      <c r="BF129" s="118">
        <f t="shared" si="250"/>
        <v>101.57198505825907</v>
      </c>
      <c r="BG129" s="118">
        <f t="shared" si="251"/>
        <v>99.525848032564454</v>
      </c>
      <c r="BH129" s="118">
        <f t="shared" si="252"/>
        <v>116.22927324401137</v>
      </c>
      <c r="BI129" s="118">
        <f t="shared" si="253"/>
        <v>109.38633093525179</v>
      </c>
      <c r="BJ129" s="118">
        <f t="shared" si="254"/>
        <v>20.338240366026994</v>
      </c>
      <c r="BK129" s="118">
        <f t="shared" si="255"/>
        <v>18.853127362560777</v>
      </c>
      <c r="BL129" s="118">
        <f t="shared" si="256"/>
        <v>21.260861634354359</v>
      </c>
      <c r="BM129" s="118">
        <f t="shared" si="257"/>
        <v>18.931952205296838</v>
      </c>
      <c r="BN129" s="118">
        <f t="shared" si="258"/>
        <v>19.505317805782855</v>
      </c>
      <c r="BO129" s="118">
        <f t="shared" si="259"/>
        <v>23.010997470515221</v>
      </c>
      <c r="BP129" s="118">
        <f t="shared" si="260"/>
        <v>22.945684263907737</v>
      </c>
      <c r="BQ129" s="118">
        <f t="shared" si="261"/>
        <v>26.848962119366625</v>
      </c>
      <c r="BR129" s="118">
        <f t="shared" si="262"/>
        <v>26.362105755395682</v>
      </c>
      <c r="BS129" s="417">
        <f t="shared" si="263"/>
        <v>47676.240956826136</v>
      </c>
      <c r="BT129" s="417">
        <f t="shared" si="264"/>
        <v>58110</v>
      </c>
      <c r="BU129" s="417">
        <f t="shared" si="265"/>
        <v>55891.422821141052</v>
      </c>
      <c r="BV129" s="417">
        <f t="shared" si="266"/>
        <v>48533.528939828073</v>
      </c>
      <c r="BW129" s="417">
        <f t="shared" si="267"/>
        <v>58599.450611521417</v>
      </c>
      <c r="BX129" s="417">
        <f t="shared" si="268"/>
        <v>54848.8719314599</v>
      </c>
      <c r="BY129" s="772"/>
      <c r="BZ129" s="772"/>
      <c r="CA129" s="1216">
        <f t="shared" si="269"/>
        <v>48121.813302217037</v>
      </c>
      <c r="CB129" s="1216">
        <f t="shared" si="270"/>
        <v>62763.807551766135</v>
      </c>
      <c r="CC129" s="1217">
        <f t="shared" si="271"/>
        <v>-14641.994249549098</v>
      </c>
      <c r="CD129" s="772"/>
      <c r="CE129" s="417"/>
      <c r="CF129" s="421">
        <f t="shared" si="241"/>
        <v>48121.813302217037</v>
      </c>
      <c r="CG129" s="421">
        <f t="shared" si="272"/>
        <v>59068.618705035966</v>
      </c>
      <c r="CH129" s="445">
        <f t="shared" si="242"/>
        <v>-10946.805402818929</v>
      </c>
    </row>
    <row r="130" spans="1:86" s="130" customFormat="1">
      <c r="C130" s="130" t="s">
        <v>1107</v>
      </c>
      <c r="D130" s="91" t="s">
        <v>1120</v>
      </c>
      <c r="E130" s="96" t="s">
        <v>687</v>
      </c>
      <c r="F130" s="23" t="s">
        <v>2083</v>
      </c>
      <c r="G130" s="23" t="s">
        <v>471</v>
      </c>
      <c r="H130" s="24">
        <v>13</v>
      </c>
      <c r="I130" s="25">
        <v>6430</v>
      </c>
      <c r="J130" s="26" t="s">
        <v>673</v>
      </c>
      <c r="K130" s="68">
        <v>319</v>
      </c>
      <c r="L130" s="68">
        <v>351</v>
      </c>
      <c r="M130" s="68">
        <v>414</v>
      </c>
      <c r="N130" s="68">
        <v>483</v>
      </c>
      <c r="O130" s="119">
        <v>361</v>
      </c>
      <c r="P130" s="118">
        <v>395</v>
      </c>
      <c r="AO130" s="96">
        <v>321</v>
      </c>
      <c r="AP130" s="96">
        <v>0</v>
      </c>
      <c r="AQ130" s="1031">
        <v>0</v>
      </c>
      <c r="AR130" s="1033">
        <f t="shared" ref="AR130:AW130" si="273">K130</f>
        <v>319</v>
      </c>
      <c r="AS130" s="118">
        <f t="shared" si="273"/>
        <v>351</v>
      </c>
      <c r="AT130" s="118">
        <f t="shared" si="273"/>
        <v>414</v>
      </c>
      <c r="AU130" s="118">
        <f t="shared" si="273"/>
        <v>483</v>
      </c>
      <c r="AV130" s="118">
        <f t="shared" si="273"/>
        <v>361</v>
      </c>
      <c r="AW130" s="118">
        <f t="shared" si="273"/>
        <v>395</v>
      </c>
      <c r="AX130" s="118">
        <f>AO130</f>
        <v>321</v>
      </c>
      <c r="AY130" s="118">
        <f>AP130</f>
        <v>0</v>
      </c>
      <c r="AZ130" s="1035">
        <f t="shared" si="247"/>
        <v>0</v>
      </c>
      <c r="BA130" s="1033">
        <f>0.85*AR130/$BA$120+0.15*AR130</f>
        <v>364.45532866588877</v>
      </c>
      <c r="BB130" s="118">
        <f>0.85*AS130/$BB$120+0.15*AS130</f>
        <v>396.20454545454538</v>
      </c>
      <c r="BC130" s="118">
        <f>0.85*AT130/$BC$120+0.15*AT130</f>
        <v>431.8598179908995</v>
      </c>
      <c r="BD130" s="118">
        <f>0.85*AU130/$BD$120+0.15*AU130</f>
        <v>425.59358166189111</v>
      </c>
      <c r="BE130" s="118">
        <f>0.85*AV130/$BE$120+0.15*AV130</f>
        <v>394.3138478581979</v>
      </c>
      <c r="BF130" s="118">
        <f>0.85*AW130/$BF$120+0.15*AW130</f>
        <v>404.66518163125426</v>
      </c>
      <c r="BG130" s="118">
        <f>0.85*AX130/$BG$120+0.15*AX130</f>
        <v>325.99793080054269</v>
      </c>
      <c r="BH130" s="118">
        <f>0.85*AY130/$BH$120+0.15*AY130</f>
        <v>0</v>
      </c>
      <c r="BI130" s="118">
        <f t="shared" si="253"/>
        <v>0</v>
      </c>
      <c r="BJ130" s="118">
        <f>$BJ$120*BA130/1000</f>
        <v>83.178188163623233</v>
      </c>
      <c r="BK130" s="118">
        <f>$BK$120*BB130/1000</f>
        <v>84.839073131523477</v>
      </c>
      <c r="BL130" s="118">
        <f>$BL$120*BC130/1000</f>
        <v>93.638262942794739</v>
      </c>
      <c r="BM130" s="118">
        <f>$BM$120*BD130/1000</f>
        <v>89.648361913317387</v>
      </c>
      <c r="BN130" s="118">
        <f>$BN$120*BE130/1000</f>
        <v>84.000426214869023</v>
      </c>
      <c r="BO130" s="118">
        <f>$BO$120*BF130/1000</f>
        <v>91.67635608953978</v>
      </c>
      <c r="BP130" s="118">
        <f>$BP$120*BG130/1000</f>
        <v>75.158822946065115</v>
      </c>
      <c r="BQ130" s="118">
        <f>$BQ$120*BH130/1000</f>
        <v>0</v>
      </c>
      <c r="BR130" s="118">
        <f t="shared" si="262"/>
        <v>0</v>
      </c>
      <c r="BS130" s="417">
        <f>$BS$120*BA130</f>
        <v>194983.60083625049</v>
      </c>
      <c r="BT130" s="417">
        <f>$BT$120*BB130</f>
        <v>261494.99999999994</v>
      </c>
      <c r="BU130" s="417">
        <f>$BU$120*BC130</f>
        <v>246160.09625481273</v>
      </c>
      <c r="BV130" s="417">
        <f>$BV$120*BD130</f>
        <v>229820.53409742119</v>
      </c>
      <c r="BW130" s="417">
        <f>$BW$120*BE130</f>
        <v>252360.86262924667</v>
      </c>
      <c r="BX130" s="417">
        <f>$BX$120*BF130</f>
        <v>218519.19808087731</v>
      </c>
      <c r="BY130" s="772"/>
      <c r="BZ130" s="772"/>
      <c r="CA130" s="1216">
        <f t="shared" si="269"/>
        <v>196805.87747957994</v>
      </c>
      <c r="CB130" s="1216">
        <f t="shared" si="270"/>
        <v>0</v>
      </c>
      <c r="CC130" s="1217">
        <f t="shared" si="271"/>
        <v>196805.87747957994</v>
      </c>
      <c r="CD130" s="772"/>
      <c r="CE130" s="417"/>
      <c r="CF130" s="421">
        <f>$CF$120*BA130</f>
        <v>196805.87747957994</v>
      </c>
      <c r="CG130" s="421">
        <f t="shared" si="272"/>
        <v>0</v>
      </c>
      <c r="CH130" s="445">
        <f t="shared" si="242"/>
        <v>196805.87747957994</v>
      </c>
    </row>
    <row r="131" spans="1:86" s="281" customFormat="1" ht="13.8" thickBot="1">
      <c r="F131" s="496"/>
      <c r="G131" s="496"/>
      <c r="H131" s="282"/>
      <c r="I131" s="497"/>
      <c r="J131" s="498"/>
      <c r="K131" s="498"/>
      <c r="L131" s="498"/>
      <c r="M131" s="498"/>
      <c r="N131" s="498"/>
      <c r="O131" s="283"/>
      <c r="P131" s="283"/>
      <c r="AR131" s="1034">
        <f t="shared" ref="AR131:BX131" si="274">SUM(AR121:AR130)</f>
        <v>2520</v>
      </c>
      <c r="AS131" s="499">
        <f t="shared" si="274"/>
        <v>2491</v>
      </c>
      <c r="AT131" s="499">
        <f t="shared" si="274"/>
        <v>2611</v>
      </c>
      <c r="AU131" s="499">
        <f t="shared" si="274"/>
        <v>2838</v>
      </c>
      <c r="AV131" s="499">
        <f t="shared" si="274"/>
        <v>2324.1860000000001</v>
      </c>
      <c r="AW131" s="499">
        <f t="shared" si="274"/>
        <v>2651.0080000000003</v>
      </c>
      <c r="AX131" s="499">
        <f t="shared" si="274"/>
        <v>2266</v>
      </c>
      <c r="AY131" s="499">
        <f t="shared" si="274"/>
        <v>1909</v>
      </c>
      <c r="AZ131" s="1036">
        <f t="shared" si="274"/>
        <v>1944</v>
      </c>
      <c r="BA131" s="1034">
        <f t="shared" si="274"/>
        <v>2879.0828471411901</v>
      </c>
      <c r="BB131" s="499">
        <f t="shared" si="274"/>
        <v>2811.8106060606056</v>
      </c>
      <c r="BC131" s="499">
        <f t="shared" si="274"/>
        <v>2723.6376443822187</v>
      </c>
      <c r="BD131" s="499">
        <f t="shared" si="274"/>
        <v>2500.6927220630373</v>
      </c>
      <c r="BE131" s="499">
        <f t="shared" si="274"/>
        <v>2538.6668276957162</v>
      </c>
      <c r="BF131" s="499">
        <f t="shared" si="274"/>
        <v>2715.8750223440711</v>
      </c>
      <c r="BG131" s="499">
        <f t="shared" si="274"/>
        <v>2301.2813432835819</v>
      </c>
      <c r="BH131" s="499">
        <f t="shared" si="274"/>
        <v>2264.0988022736497</v>
      </c>
      <c r="BI131" s="499">
        <f t="shared" si="274"/>
        <v>2169.8676258992809</v>
      </c>
      <c r="BJ131" s="499">
        <f t="shared" si="274"/>
        <v>657.08161182548747</v>
      </c>
      <c r="BK131" s="499">
        <f t="shared" si="274"/>
        <v>602.09154179665245</v>
      </c>
      <c r="BL131" s="499">
        <f t="shared" si="274"/>
        <v>590.55435880105563</v>
      </c>
      <c r="BM131" s="499">
        <f t="shared" si="274"/>
        <v>526.75372900620027</v>
      </c>
      <c r="BN131" s="499">
        <f t="shared" si="274"/>
        <v>540.81056676629237</v>
      </c>
      <c r="BO131" s="499">
        <f t="shared" si="274"/>
        <v>615.27785671954098</v>
      </c>
      <c r="BP131" s="499">
        <f t="shared" si="274"/>
        <v>530.56041369402988</v>
      </c>
      <c r="BQ131" s="499">
        <f t="shared" si="274"/>
        <v>523.00682332521308</v>
      </c>
      <c r="BR131" s="499">
        <f t="shared" si="274"/>
        <v>522.93809784172652</v>
      </c>
      <c r="BS131" s="499">
        <f t="shared" si="274"/>
        <v>1540309.3232205366</v>
      </c>
      <c r="BT131" s="499">
        <f t="shared" si="274"/>
        <v>1855795</v>
      </c>
      <c r="BU131" s="499">
        <f t="shared" si="274"/>
        <v>1552473.4572978648</v>
      </c>
      <c r="BV131" s="499">
        <f t="shared" si="274"/>
        <v>1350374.0699140399</v>
      </c>
      <c r="BW131" s="499">
        <f t="shared" si="274"/>
        <v>1624746.7697252585</v>
      </c>
      <c r="BX131" s="499">
        <f t="shared" si="274"/>
        <v>1466572.5120657985</v>
      </c>
      <c r="BY131" s="499"/>
      <c r="BZ131" s="499"/>
      <c r="CA131" s="499">
        <f t="shared" ref="CA131:CB131" si="275">SUM(CA121:CA130)</f>
        <v>1554704.7374562428</v>
      </c>
      <c r="CB131" s="499">
        <f t="shared" si="275"/>
        <v>1222613.3532277709</v>
      </c>
      <c r="CC131" s="499">
        <f t="shared" si="271"/>
        <v>332091.3842284719</v>
      </c>
      <c r="CD131" s="499"/>
      <c r="CE131" s="499"/>
      <c r="CF131" s="499">
        <f t="shared" ref="CF131:CG131" si="276">SUM(CF121:CF130)</f>
        <v>1554704.7374562428</v>
      </c>
      <c r="CG131" s="499">
        <f t="shared" si="276"/>
        <v>1171728.5179856115</v>
      </c>
      <c r="CH131" s="499">
        <f t="shared" si="242"/>
        <v>382976.21947063133</v>
      </c>
    </row>
    <row r="132" spans="1:86" s="302" customFormat="1" ht="13.8" thickTop="1">
      <c r="F132" s="500"/>
      <c r="G132" s="500"/>
      <c r="H132" s="303"/>
      <c r="I132" s="501"/>
      <c r="J132" s="502"/>
      <c r="K132" s="502"/>
      <c r="L132" s="502"/>
      <c r="M132" s="502"/>
      <c r="N132" s="502"/>
      <c r="O132" s="503"/>
      <c r="P132" s="503"/>
      <c r="AR132" s="504"/>
      <c r="AS132" s="504"/>
      <c r="AT132" s="504"/>
      <c r="AU132" s="504"/>
      <c r="AV132" s="504"/>
      <c r="AX132" s="487"/>
      <c r="AY132" s="487"/>
      <c r="AZ132" s="304" t="s">
        <v>1694</v>
      </c>
      <c r="BA132" s="487">
        <f>BA131-BA131</f>
        <v>0</v>
      </c>
      <c r="BB132" s="487">
        <f>BA131-BB131</f>
        <v>67.272241080584536</v>
      </c>
      <c r="BC132" s="487">
        <f>BA131-BC131</f>
        <v>155.44520275897139</v>
      </c>
      <c r="BD132" s="487">
        <f>BA131-BD131</f>
        <v>378.39012507815278</v>
      </c>
      <c r="BE132" s="487">
        <f>BA131-BE131</f>
        <v>340.41601944547392</v>
      </c>
      <c r="BF132" s="487">
        <f>BA131-BF131</f>
        <v>163.20782479711897</v>
      </c>
      <c r="BG132" s="487">
        <f>$BA$131-BG131</f>
        <v>577.80150385760817</v>
      </c>
      <c r="BH132" s="487">
        <f>$BA$131-BH131</f>
        <v>614.98404486754043</v>
      </c>
      <c r="BI132" s="487">
        <f>$BA$131-BI131</f>
        <v>709.21522124190915</v>
      </c>
      <c r="BJ132" s="504"/>
      <c r="BK132" s="504"/>
      <c r="BL132" s="504"/>
      <c r="BM132" s="504"/>
      <c r="BN132" s="504"/>
      <c r="BQ132" s="487"/>
      <c r="BR132" s="304" t="s">
        <v>1694</v>
      </c>
      <c r="BS132" s="302">
        <f t="shared" ref="BS132:BX132" si="277">BA132*BS120</f>
        <v>0</v>
      </c>
      <c r="BT132" s="505">
        <f t="shared" si="277"/>
        <v>44399.67911318579</v>
      </c>
      <c r="BU132" s="505">
        <f t="shared" si="277"/>
        <v>88603.765572613687</v>
      </c>
      <c r="BV132" s="505">
        <f t="shared" si="277"/>
        <v>204330.66754220251</v>
      </c>
      <c r="BW132" s="505">
        <f t="shared" si="277"/>
        <v>217866.25244510331</v>
      </c>
      <c r="BX132" s="505">
        <f t="shared" si="277"/>
        <v>88132.225390444248</v>
      </c>
      <c r="BY132" s="505"/>
      <c r="BZ132" s="505"/>
      <c r="CA132" s="505"/>
      <c r="CB132" s="505"/>
      <c r="CC132" s="505"/>
      <c r="CD132" s="505"/>
      <c r="CE132" s="505"/>
    </row>
    <row r="133" spans="1:86" s="129" customFormat="1">
      <c r="E133" s="128"/>
      <c r="F133" s="38" t="s">
        <v>1084</v>
      </c>
      <c r="G133" s="31"/>
      <c r="H133" s="99"/>
      <c r="I133" s="32"/>
      <c r="J133" s="33"/>
      <c r="K133" s="33"/>
      <c r="L133" s="33"/>
      <c r="M133" s="33"/>
      <c r="N133" s="33"/>
      <c r="O133" s="100"/>
      <c r="P133" s="100"/>
      <c r="AQ133" s="75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  <c r="BB133" s="128"/>
      <c r="BI133" s="758"/>
      <c r="BR133" s="758"/>
      <c r="BY133" s="758"/>
      <c r="BZ133" s="758"/>
      <c r="CA133" s="758"/>
      <c r="CB133" s="758"/>
      <c r="CC133" s="758"/>
      <c r="CD133" s="758"/>
    </row>
    <row r="134" spans="1:86" s="129" customFormat="1">
      <c r="A134" s="661" t="s">
        <v>2010</v>
      </c>
      <c r="B134" s="661" t="s">
        <v>592</v>
      </c>
      <c r="D134" s="129" t="s">
        <v>1122</v>
      </c>
      <c r="E134" s="732" t="s">
        <v>2084</v>
      </c>
      <c r="F134" s="101" t="s">
        <v>680</v>
      </c>
      <c r="G134" s="38" t="s">
        <v>339</v>
      </c>
      <c r="H134" s="102" t="s">
        <v>679</v>
      </c>
      <c r="I134" s="40" t="s">
        <v>1085</v>
      </c>
      <c r="J134" s="39" t="s">
        <v>678</v>
      </c>
      <c r="K134" s="102" t="s">
        <v>1106</v>
      </c>
      <c r="L134" s="102" t="s">
        <v>1105</v>
      </c>
      <c r="M134" s="102" t="s">
        <v>1104</v>
      </c>
      <c r="N134" s="102" t="s">
        <v>1103</v>
      </c>
      <c r="O134" s="701" t="s">
        <v>599</v>
      </c>
      <c r="P134" s="701" t="s">
        <v>600</v>
      </c>
      <c r="Q134" s="99"/>
      <c r="R134" s="708"/>
      <c r="S134" s="708"/>
      <c r="T134" s="708"/>
      <c r="U134" s="708"/>
      <c r="V134" s="708"/>
      <c r="W134" s="708"/>
      <c r="X134" s="708"/>
      <c r="Y134" s="708"/>
      <c r="Z134" s="708"/>
      <c r="AA134" s="708"/>
      <c r="AB134" s="708"/>
      <c r="AC134" s="708"/>
      <c r="AD134" s="708"/>
      <c r="AE134" s="708"/>
      <c r="AF134" s="708"/>
      <c r="AG134" s="708"/>
      <c r="AH134" s="708"/>
      <c r="AI134" s="708"/>
      <c r="AJ134" s="708"/>
      <c r="AK134" s="708"/>
      <c r="AL134" s="708"/>
      <c r="AM134" s="708"/>
      <c r="AN134" s="708"/>
      <c r="AO134" s="701" t="s">
        <v>1789</v>
      </c>
      <c r="AP134" s="701" t="s">
        <v>1972</v>
      </c>
      <c r="AQ134" s="701" t="s">
        <v>2110</v>
      </c>
      <c r="AR134" s="1009" t="s">
        <v>1106</v>
      </c>
      <c r="AS134" s="102" t="s">
        <v>1105</v>
      </c>
      <c r="AT134" s="102" t="s">
        <v>1104</v>
      </c>
      <c r="AU134" s="102" t="s">
        <v>1103</v>
      </c>
      <c r="AV134" s="701" t="s">
        <v>599</v>
      </c>
      <c r="AW134" s="701" t="s">
        <v>600</v>
      </c>
      <c r="AX134" s="701" t="s">
        <v>1789</v>
      </c>
      <c r="AY134" s="701" t="s">
        <v>1972</v>
      </c>
      <c r="AZ134" s="701" t="s">
        <v>2110</v>
      </c>
      <c r="BA134" s="1009" t="s">
        <v>1106</v>
      </c>
      <c r="BB134" s="102" t="s">
        <v>1105</v>
      </c>
      <c r="BC134" s="102" t="s">
        <v>1104</v>
      </c>
      <c r="BD134" s="102" t="s">
        <v>1103</v>
      </c>
      <c r="BE134" s="701" t="s">
        <v>599</v>
      </c>
      <c r="BF134" s="701" t="s">
        <v>600</v>
      </c>
      <c r="BG134" s="701" t="s">
        <v>1789</v>
      </c>
      <c r="BH134" s="701" t="s">
        <v>1972</v>
      </c>
      <c r="BI134" s="701" t="s">
        <v>2110</v>
      </c>
      <c r="BJ134" s="262">
        <v>2007</v>
      </c>
      <c r="BK134" s="262">
        <v>2008</v>
      </c>
      <c r="BL134" s="262">
        <v>2009</v>
      </c>
      <c r="BM134" s="262">
        <v>2010</v>
      </c>
      <c r="BN134" s="262">
        <v>2011</v>
      </c>
      <c r="BO134" s="262">
        <v>2012</v>
      </c>
      <c r="BP134" s="262">
        <v>2013</v>
      </c>
      <c r="BQ134" s="262">
        <v>2014</v>
      </c>
      <c r="BR134" s="262">
        <v>2015</v>
      </c>
      <c r="BS134" s="262">
        <v>2007</v>
      </c>
      <c r="BT134" s="262">
        <v>2008</v>
      </c>
      <c r="BU134" s="262">
        <v>2009</v>
      </c>
      <c r="BV134" s="262">
        <v>2010</v>
      </c>
      <c r="BW134" s="262">
        <v>2011</v>
      </c>
      <c r="BX134" s="262">
        <v>2012</v>
      </c>
      <c r="BY134" s="262"/>
      <c r="BZ134" s="262"/>
      <c r="CA134" s="262">
        <f>CA3</f>
        <v>2007</v>
      </c>
      <c r="CB134" s="262">
        <f>CB3</f>
        <v>2014</v>
      </c>
      <c r="CC134" s="1178" t="str">
        <f>CC3</f>
        <v>2007-2014</v>
      </c>
      <c r="CD134" s="262"/>
      <c r="CE134" s="262"/>
      <c r="CF134" s="262">
        <f>CF3</f>
        <v>2007</v>
      </c>
      <c r="CG134" s="262">
        <f>CG3</f>
        <v>2015</v>
      </c>
      <c r="CH134" s="1178" t="str">
        <f>CH3</f>
        <v>2007-2015</v>
      </c>
    </row>
    <row r="135" spans="1:86" s="129" customFormat="1">
      <c r="E135" s="128"/>
      <c r="F135" s="101"/>
      <c r="G135" s="38"/>
      <c r="H135" s="102"/>
      <c r="I135" s="40"/>
      <c r="J135" s="39"/>
      <c r="K135" s="102"/>
      <c r="L135" s="102"/>
      <c r="M135" s="102"/>
      <c r="N135" s="102"/>
      <c r="O135" s="262"/>
      <c r="P135" s="262"/>
      <c r="Q135" s="128"/>
      <c r="AQ135" s="758"/>
      <c r="AR135" s="1009">
        <v>1</v>
      </c>
      <c r="AS135" s="102">
        <v>1</v>
      </c>
      <c r="AT135" s="102">
        <v>1</v>
      </c>
      <c r="AU135" s="102">
        <v>1</v>
      </c>
      <c r="AV135" s="262">
        <v>1</v>
      </c>
      <c r="AW135" s="262">
        <v>1</v>
      </c>
      <c r="AX135" s="262">
        <v>1</v>
      </c>
      <c r="AY135" s="262">
        <v>1</v>
      </c>
      <c r="AZ135" s="262">
        <v>1</v>
      </c>
      <c r="BA135" s="1010">
        <f>'Graddage 060916'!B4</f>
        <v>0.88374417055296473</v>
      </c>
      <c r="BB135" s="263">
        <f>'Graddage 060916'!C4</f>
        <v>0.92005329780146572</v>
      </c>
      <c r="BC135" s="263">
        <f>'Graddage 060916'!D4</f>
        <v>1.0746169220519655</v>
      </c>
      <c r="BD135" s="263">
        <f>'Graddage 060916'!E4</f>
        <v>1.0506329113924051</v>
      </c>
      <c r="BE135" s="263">
        <f>'Graddage 060916'!F4</f>
        <v>0.89173884077281818</v>
      </c>
      <c r="BF135" s="263">
        <f>'Graddage 060916'!G4</f>
        <v>1.0509660226515656</v>
      </c>
      <c r="BG135" s="263">
        <f>'Graddage 060916'!H4</f>
        <v>0.84177215189873422</v>
      </c>
      <c r="BH135" s="263">
        <f>'Graddage 060916'!I4</f>
        <v>0.87341772151898733</v>
      </c>
      <c r="BI135" s="263">
        <f>'Graddage 060916'!J4</f>
        <v>0.88740839440373087</v>
      </c>
      <c r="BJ135" s="262">
        <f>'CO2 faktorer 060916'!D17</f>
        <v>235.4066935110402</v>
      </c>
      <c r="BK135" s="262">
        <f>'CO2 faktorer 060916'!E17</f>
        <v>234.49621251783438</v>
      </c>
      <c r="BL135" s="262">
        <f>'CO2 faktorer 060916'!F17</f>
        <v>234.24864679823642</v>
      </c>
      <c r="BM135" s="262">
        <f>'CO2 faktorer 060916'!G17</f>
        <v>231.10414664593867</v>
      </c>
      <c r="BN135" s="262">
        <f>'CO2 faktorer 060916'!H17</f>
        <v>229.09967278255749</v>
      </c>
      <c r="BO135" s="262">
        <f>'CO2 faktorer 060916'!I17</f>
        <v>262</v>
      </c>
      <c r="BP135" s="262">
        <f>'CO2 faktorer 060916'!J17</f>
        <v>285</v>
      </c>
      <c r="BQ135" s="262">
        <f>'CO2 faktorer 060916'!K17</f>
        <v>286.85344027726626</v>
      </c>
      <c r="BR135" s="262">
        <f>'CO2 faktorer 060916'!L17</f>
        <v>259</v>
      </c>
      <c r="BS135" s="422">
        <f>'Priser 201016'!C9</f>
        <v>360</v>
      </c>
      <c r="BT135" s="422">
        <f>'Priser 201016'!D9</f>
        <v>380</v>
      </c>
      <c r="BU135" s="422">
        <f>'Priser 201016'!E9</f>
        <v>380</v>
      </c>
      <c r="BV135" s="422">
        <f>'Priser 201016'!F9</f>
        <v>360</v>
      </c>
      <c r="BW135" s="422">
        <f>'Priser 201016'!G9</f>
        <v>360</v>
      </c>
      <c r="BX135" s="422">
        <f>'Priser 201016'!H9</f>
        <v>432</v>
      </c>
      <c r="BY135" s="422"/>
      <c r="BZ135" s="422"/>
      <c r="CA135" s="422">
        <f>'Priser 201016'!K9</f>
        <v>432</v>
      </c>
      <c r="CB135" s="422">
        <f>'Priser 201016'!K9</f>
        <v>432</v>
      </c>
      <c r="CC135" s="758"/>
      <c r="CD135" s="422"/>
      <c r="CE135" s="422"/>
      <c r="CF135" s="422">
        <f>'Priser 201016'!L9</f>
        <v>400</v>
      </c>
      <c r="CG135" s="422">
        <f>'Priser 201016'!L9</f>
        <v>400</v>
      </c>
    </row>
    <row r="136" spans="1:86" s="129" customFormat="1">
      <c r="A136" s="616">
        <v>160400200</v>
      </c>
      <c r="B136" s="616">
        <v>4741</v>
      </c>
      <c r="C136" s="128" t="s">
        <v>105</v>
      </c>
      <c r="D136" s="128" t="s">
        <v>1122</v>
      </c>
      <c r="E136" s="128"/>
      <c r="F136" s="34" t="s">
        <v>1080</v>
      </c>
      <c r="G136" s="34" t="s">
        <v>495</v>
      </c>
      <c r="H136" s="35">
        <v>2</v>
      </c>
      <c r="I136" s="36">
        <v>6440</v>
      </c>
      <c r="J136" s="37" t="s">
        <v>673</v>
      </c>
      <c r="K136" s="62">
        <v>42</v>
      </c>
      <c r="L136" s="62">
        <v>48</v>
      </c>
      <c r="M136" s="62">
        <v>48</v>
      </c>
      <c r="N136" s="62">
        <v>57</v>
      </c>
      <c r="O136" s="62">
        <v>51</v>
      </c>
      <c r="P136" s="62">
        <v>54</v>
      </c>
      <c r="AO136" s="616">
        <v>56</v>
      </c>
      <c r="AP136" s="616">
        <v>50</v>
      </c>
      <c r="AQ136" s="1013">
        <v>53</v>
      </c>
      <c r="AR136" s="1011">
        <f t="shared" ref="AR136:AT136" si="278">K136</f>
        <v>42</v>
      </c>
      <c r="AS136" s="617">
        <f t="shared" si="278"/>
        <v>48</v>
      </c>
      <c r="AT136" s="617">
        <f t="shared" si="278"/>
        <v>48</v>
      </c>
      <c r="AU136" s="617">
        <f t="shared" ref="AU136:AU146" si="279">N136</f>
        <v>57</v>
      </c>
      <c r="AV136" s="617">
        <f t="shared" ref="AV136:AV146" si="280">O136</f>
        <v>51</v>
      </c>
      <c r="AW136" s="617">
        <f t="shared" ref="AW136:AW146" si="281">P136</f>
        <v>54</v>
      </c>
      <c r="AX136" s="617">
        <f>AO136</f>
        <v>56</v>
      </c>
      <c r="AY136" s="617">
        <f>AP136</f>
        <v>50</v>
      </c>
      <c r="AZ136" s="1007">
        <f>AQ136</f>
        <v>53</v>
      </c>
      <c r="BA136" s="1011">
        <f t="shared" ref="BA136:BA146" si="282">0.85*AR136/$BA$135+0.15*AR136</f>
        <v>46.696306068601572</v>
      </c>
      <c r="BB136" s="617">
        <f t="shared" ref="BB136:BB146" si="283">0.85*AS136/$BB$135+0.15*AS136</f>
        <v>51.545257060101378</v>
      </c>
      <c r="BC136" s="617">
        <f t="shared" ref="BC136:BC146" si="284">0.85*AT136/$BC$135+0.15*AT136</f>
        <v>45.167017978921251</v>
      </c>
      <c r="BD136" s="617">
        <f>0.85*AU136/$BD$135+0.15*AU136</f>
        <v>54.665060240963847</v>
      </c>
      <c r="BE136" s="617">
        <f>0.85*AV136/$BE$135+0.15*AV136</f>
        <v>56.262887560702275</v>
      </c>
      <c r="BF136" s="617">
        <f>0.85*AW136/$BF$135+0.15*AW136</f>
        <v>51.774104595879557</v>
      </c>
      <c r="BG136" s="618">
        <f>0.85*AX136/$BG$135+0.15*AX136</f>
        <v>64.94736842105263</v>
      </c>
      <c r="BH136" s="618">
        <f>0.85*AY136/BH$135+0.15*AY136</f>
        <v>56.159420289855071</v>
      </c>
      <c r="BI136" s="618">
        <f>0.85*AZ136/BI$135+0.15*AZ136</f>
        <v>58.715803303303304</v>
      </c>
      <c r="BJ136" s="617">
        <f>$BJ$135*BA136/1000</f>
        <v>10.992623010789018</v>
      </c>
      <c r="BK136" s="617">
        <f>$BK$135*BB136/1000</f>
        <v>12.087167553851936</v>
      </c>
      <c r="BL136" s="617">
        <f>$BL$135*BC136/1000</f>
        <v>10.580312841473919</v>
      </c>
      <c r="BM136" s="617">
        <f>$BM$135*BD136/1000</f>
        <v>12.63332209833678</v>
      </c>
      <c r="BN136" s="617">
        <f>$BN$135*BE136/1000</f>
        <v>12.889809129958715</v>
      </c>
      <c r="BO136" s="617">
        <f>$BO$135*BF136/1000</f>
        <v>13.564815404120443</v>
      </c>
      <c r="BP136" s="617">
        <f>$BP$135*BG136/1000</f>
        <v>18.510000000000002</v>
      </c>
      <c r="BQ136" s="617">
        <f>BQ$135*BH136/1000</f>
        <v>16.109522914121836</v>
      </c>
      <c r="BR136" s="778">
        <f>BR$135*BI136/1000</f>
        <v>15.207393055555556</v>
      </c>
      <c r="BS136" s="417">
        <f>$BS$135*BA136</f>
        <v>16810.670184696566</v>
      </c>
      <c r="BT136" s="417">
        <f>$BT$135*BB136</f>
        <v>19587.197682838523</v>
      </c>
      <c r="BU136" s="417">
        <f>$BU$135*BC136</f>
        <v>17163.466831990074</v>
      </c>
      <c r="BV136" s="417">
        <f>$BV$135*BD136</f>
        <v>19679.421686746984</v>
      </c>
      <c r="BW136" s="417">
        <f>$BW$135*BE136</f>
        <v>20254.63952185282</v>
      </c>
      <c r="BX136" s="417">
        <f>$BX$135*BF136</f>
        <v>22366.41318541997</v>
      </c>
      <c r="BY136" s="772"/>
      <c r="BZ136" s="772"/>
      <c r="CA136" s="1214">
        <f>$CF$135*BA136</f>
        <v>18678.522427440628</v>
      </c>
      <c r="CB136" s="1214">
        <f>$CG$135*BH136</f>
        <v>22463.768115942028</v>
      </c>
      <c r="CC136" s="1215">
        <f>CA136-CB136</f>
        <v>-3785.2456885013999</v>
      </c>
      <c r="CD136" s="772"/>
      <c r="CE136" s="417"/>
      <c r="CF136" s="421">
        <f>$CF$135*BA136</f>
        <v>18678.522427440628</v>
      </c>
      <c r="CG136" s="421">
        <f>$CG$135*BI136</f>
        <v>23486.32132132132</v>
      </c>
      <c r="CH136" s="445">
        <f>CF136-CG136</f>
        <v>-4807.798893880692</v>
      </c>
    </row>
    <row r="137" spans="1:86" s="129" customFormat="1" ht="14.4">
      <c r="A137" s="616">
        <v>251700800</v>
      </c>
      <c r="B137" s="616">
        <v>2146</v>
      </c>
      <c r="C137" s="129" t="s">
        <v>1108</v>
      </c>
      <c r="D137" s="129" t="s">
        <v>1122</v>
      </c>
      <c r="F137" s="34" t="s">
        <v>1946</v>
      </c>
      <c r="G137" s="34" t="s">
        <v>1081</v>
      </c>
      <c r="H137" s="35">
        <v>8</v>
      </c>
      <c r="I137" s="36">
        <v>6440</v>
      </c>
      <c r="J137" s="37" t="s">
        <v>673</v>
      </c>
      <c r="K137" s="62"/>
      <c r="L137" s="62">
        <v>69</v>
      </c>
      <c r="M137" s="62">
        <v>147</v>
      </c>
      <c r="N137" s="62">
        <v>158</v>
      </c>
      <c r="O137" s="62">
        <v>127</v>
      </c>
      <c r="P137" s="62">
        <v>139</v>
      </c>
      <c r="AO137" s="616">
        <v>207</v>
      </c>
      <c r="AP137" s="616">
        <v>103</v>
      </c>
      <c r="AQ137" s="1014">
        <v>106</v>
      </c>
      <c r="AR137" s="1011">
        <f t="shared" ref="AR137:AR146" si="285">K137</f>
        <v>0</v>
      </c>
      <c r="AS137" s="617">
        <f t="shared" ref="AS137:AT146" si="286">L137</f>
        <v>69</v>
      </c>
      <c r="AT137" s="617">
        <f t="shared" si="286"/>
        <v>147</v>
      </c>
      <c r="AU137" s="617">
        <f t="shared" si="279"/>
        <v>158</v>
      </c>
      <c r="AV137" s="617">
        <f t="shared" si="280"/>
        <v>127</v>
      </c>
      <c r="AW137" s="617">
        <f t="shared" si="281"/>
        <v>139</v>
      </c>
      <c r="AX137" s="617">
        <f t="shared" ref="AX137:AX146" si="287">AO137</f>
        <v>207</v>
      </c>
      <c r="AY137" s="617">
        <f t="shared" ref="AY137:AY149" si="288">AP137</f>
        <v>103</v>
      </c>
      <c r="AZ137" s="1007">
        <f t="shared" ref="AZ137:AZ150" si="289">AQ137</f>
        <v>106</v>
      </c>
      <c r="BA137" s="1011">
        <f t="shared" si="282"/>
        <v>0</v>
      </c>
      <c r="BB137" s="617">
        <f t="shared" si="283"/>
        <v>74.096307023895719</v>
      </c>
      <c r="BC137" s="617">
        <f t="shared" si="284"/>
        <v>138.32399256044636</v>
      </c>
      <c r="BD137" s="617">
        <f t="shared" ref="BD137:BD146" si="290">0.85*AU137/$BD$135+0.15*AU137</f>
        <v>151.52771084337346</v>
      </c>
      <c r="BE137" s="617">
        <f t="shared" ref="BE137:BE146" si="291">0.85*AV137/$BE$135+0.15*AV137</f>
        <v>140.10562196488607</v>
      </c>
      <c r="BF137" s="617">
        <f t="shared" ref="BF137:BF146" si="292">0.85*AW137/$BF$135+0.15*AW137</f>
        <v>133.27038034865294</v>
      </c>
      <c r="BG137" s="618">
        <f t="shared" ref="BG137:BG146" si="293">0.85*AX137/$BG$135+0.15*AX137</f>
        <v>240.07330827067665</v>
      </c>
      <c r="BH137" s="618">
        <f t="shared" ref="BH137:BH149" si="294">0.85*AY137/$BH$135+0.15*AY137</f>
        <v>115.68840579710145</v>
      </c>
      <c r="BI137" s="618">
        <f t="shared" ref="BI137:BI150" si="295">0.85*AZ137/BI$135+0.15*AZ137</f>
        <v>117.43160660660661</v>
      </c>
      <c r="BJ137" s="617">
        <f t="shared" ref="BJ137:BJ146" si="296">$BJ$135*BA137/1000</f>
        <v>0</v>
      </c>
      <c r="BK137" s="617">
        <f t="shared" ref="BK137:BK146" si="297">$BK$135*BB137/1000</f>
        <v>17.375303358662155</v>
      </c>
      <c r="BL137" s="617">
        <f t="shared" ref="BL137:BL146" si="298">$BL$135*BC137/1000</f>
        <v>32.402208077013881</v>
      </c>
      <c r="BM137" s="617">
        <f t="shared" ref="BM137:BM146" si="299">$BM$135*BD137/1000</f>
        <v>35.018682307670375</v>
      </c>
      <c r="BN137" s="617">
        <f t="shared" ref="BN137:BN146" si="300">$BN$135*BE137/1000</f>
        <v>32.098152147152099</v>
      </c>
      <c r="BO137" s="617">
        <f t="shared" ref="BO137:BO146" si="301">$BO$135*BF137/1000</f>
        <v>34.916839651347075</v>
      </c>
      <c r="BP137" s="617">
        <f t="shared" ref="BP137:BP146" si="302">$BP$135*BG137/1000</f>
        <v>68.420892857142846</v>
      </c>
      <c r="BQ137" s="617">
        <f t="shared" ref="BQ137:BQ148" si="303">$BQ$135*BH137/1000</f>
        <v>33.185617203090985</v>
      </c>
      <c r="BR137" s="778">
        <f t="shared" ref="BR137:BR150" si="304">BR$135*BI137/1000</f>
        <v>30.414786111111113</v>
      </c>
      <c r="BS137" s="417">
        <f t="shared" ref="BS137:BS146" si="305">$BS$135*BA137</f>
        <v>0</v>
      </c>
      <c r="BT137" s="417">
        <f t="shared" ref="BT137:BT146" si="306">$BT$135*BB137</f>
        <v>28156.596669080373</v>
      </c>
      <c r="BU137" s="417">
        <f t="shared" ref="BU137:BU146" si="307">$BU$135*BC137</f>
        <v>52563.117172969614</v>
      </c>
      <c r="BV137" s="417">
        <f t="shared" ref="BV137:BV146" si="308">$BV$135*BD137</f>
        <v>54549.975903614446</v>
      </c>
      <c r="BW137" s="417">
        <f t="shared" ref="BW137:BW146" si="309">$BW$135*BE137</f>
        <v>50438.023907358984</v>
      </c>
      <c r="BX137" s="417">
        <f t="shared" ref="BX137:BX146" si="310">$BX$135*BF137</f>
        <v>57572.80431061807</v>
      </c>
      <c r="BY137" s="772"/>
      <c r="BZ137" s="772"/>
      <c r="CA137" s="1214">
        <f t="shared" ref="CA137:CA150" si="311">$CF$135*BA137</f>
        <v>0</v>
      </c>
      <c r="CB137" s="1214">
        <f t="shared" ref="CB137:CB150" si="312">$CG$135*BH137</f>
        <v>46275.362318840584</v>
      </c>
      <c r="CC137" s="1215">
        <f t="shared" ref="CC137:CC150" si="313">CA137-CB137</f>
        <v>-46275.362318840584</v>
      </c>
      <c r="CD137" s="772"/>
      <c r="CE137" s="417"/>
      <c r="CF137" s="421">
        <f>$CF$135*BA137</f>
        <v>0</v>
      </c>
      <c r="CG137" s="421">
        <f t="shared" ref="CG137:CG150" si="314">$CG$135*BI137</f>
        <v>46972.642642642641</v>
      </c>
      <c r="CH137" s="445">
        <f>CF137-CG137</f>
        <v>-46972.642642642641</v>
      </c>
    </row>
    <row r="138" spans="1:86" s="129" customFormat="1" ht="14.4">
      <c r="A138" s="616">
        <v>92402640</v>
      </c>
      <c r="B138" s="616">
        <v>4314</v>
      </c>
      <c r="C138" s="129" t="s">
        <v>1108</v>
      </c>
      <c r="D138" s="129" t="s">
        <v>1122</v>
      </c>
      <c r="F138" s="34" t="s">
        <v>2012</v>
      </c>
      <c r="G138" s="34" t="s">
        <v>351</v>
      </c>
      <c r="H138" s="35">
        <v>24</v>
      </c>
      <c r="I138" s="36">
        <v>6440</v>
      </c>
      <c r="J138" s="37" t="s">
        <v>673</v>
      </c>
      <c r="K138" s="62"/>
      <c r="L138" s="62"/>
      <c r="M138" s="62"/>
      <c r="N138" s="62"/>
      <c r="O138" s="62"/>
      <c r="P138" s="62"/>
      <c r="AO138" s="616"/>
      <c r="AP138" s="616">
        <v>392</v>
      </c>
      <c r="AQ138" s="1014">
        <v>317</v>
      </c>
      <c r="AR138" s="1011"/>
      <c r="AS138" s="617"/>
      <c r="AT138" s="617"/>
      <c r="AU138" s="617"/>
      <c r="AV138" s="617"/>
      <c r="AW138" s="617"/>
      <c r="AX138" s="617"/>
      <c r="AY138" s="617">
        <f t="shared" si="288"/>
        <v>392</v>
      </c>
      <c r="AZ138" s="1007">
        <f t="shared" si="289"/>
        <v>317</v>
      </c>
      <c r="BA138" s="1011"/>
      <c r="BB138" s="617"/>
      <c r="BC138" s="617"/>
      <c r="BD138" s="617"/>
      <c r="BE138" s="617"/>
      <c r="BF138" s="617"/>
      <c r="BG138" s="618"/>
      <c r="BH138" s="618">
        <f t="shared" si="294"/>
        <v>440.28985507246375</v>
      </c>
      <c r="BI138" s="618">
        <f t="shared" si="295"/>
        <v>351.18697447447448</v>
      </c>
      <c r="BJ138" s="617"/>
      <c r="BK138" s="617"/>
      <c r="BL138" s="617"/>
      <c r="BM138" s="617"/>
      <c r="BN138" s="617"/>
      <c r="BO138" s="617"/>
      <c r="BP138" s="617"/>
      <c r="BQ138" s="617">
        <f t="shared" si="303"/>
        <v>126.29865964671519</v>
      </c>
      <c r="BR138" s="778">
        <f t="shared" si="304"/>
        <v>90.957426388888891</v>
      </c>
      <c r="BS138" s="417"/>
      <c r="BT138" s="417"/>
      <c r="BU138" s="417"/>
      <c r="BV138" s="417"/>
      <c r="BW138" s="417"/>
      <c r="BX138" s="417"/>
      <c r="BY138" s="772"/>
      <c r="BZ138" s="772"/>
      <c r="CA138" s="1214">
        <f t="shared" si="311"/>
        <v>0</v>
      </c>
      <c r="CB138" s="1214">
        <f t="shared" si="312"/>
        <v>176115.9420289855</v>
      </c>
      <c r="CC138" s="1215">
        <f t="shared" si="313"/>
        <v>-176115.9420289855</v>
      </c>
      <c r="CD138" s="772"/>
      <c r="CE138" s="417"/>
      <c r="CF138" s="421">
        <f t="shared" ref="CF138:CF150" si="315">$CF$135*BA138</f>
        <v>0</v>
      </c>
      <c r="CG138" s="421">
        <f t="shared" si="314"/>
        <v>140474.78978978979</v>
      </c>
      <c r="CH138" s="775">
        <f t="shared" ref="CH138:CH150" si="316">CF138-CG138</f>
        <v>-140474.78978978979</v>
      </c>
    </row>
    <row r="139" spans="1:86" s="129" customFormat="1" ht="14.4">
      <c r="A139" s="616">
        <v>92402400</v>
      </c>
      <c r="B139" s="616">
        <v>4314</v>
      </c>
      <c r="C139" s="129" t="s">
        <v>1108</v>
      </c>
      <c r="D139" s="129" t="s">
        <v>1122</v>
      </c>
      <c r="E139" s="128"/>
      <c r="F139" s="34" t="s">
        <v>1947</v>
      </c>
      <c r="G139" s="34" t="s">
        <v>351</v>
      </c>
      <c r="H139" s="35">
        <v>24</v>
      </c>
      <c r="I139" s="36">
        <v>6440</v>
      </c>
      <c r="J139" s="37" t="s">
        <v>673</v>
      </c>
      <c r="K139" s="62">
        <v>626</v>
      </c>
      <c r="L139" s="62">
        <v>541</v>
      </c>
      <c r="M139" s="62">
        <v>593</v>
      </c>
      <c r="N139" s="62">
        <v>626</v>
      </c>
      <c r="O139" s="62">
        <v>541</v>
      </c>
      <c r="P139" s="62">
        <v>593</v>
      </c>
      <c r="AO139" s="616">
        <v>89</v>
      </c>
      <c r="AP139" s="616">
        <v>24</v>
      </c>
      <c r="AQ139" s="1014">
        <v>171</v>
      </c>
      <c r="AR139" s="1011">
        <f t="shared" ref="AR139:AW139" si="317">K139</f>
        <v>626</v>
      </c>
      <c r="AS139" s="617">
        <f t="shared" si="317"/>
        <v>541</v>
      </c>
      <c r="AT139" s="617">
        <f t="shared" si="317"/>
        <v>593</v>
      </c>
      <c r="AU139" s="617">
        <f t="shared" si="317"/>
        <v>626</v>
      </c>
      <c r="AV139" s="617">
        <f t="shared" si="317"/>
        <v>541</v>
      </c>
      <c r="AW139" s="617">
        <f t="shared" si="317"/>
        <v>593</v>
      </c>
      <c r="AX139" s="617">
        <f>AO139</f>
        <v>89</v>
      </c>
      <c r="AY139" s="617">
        <f t="shared" si="288"/>
        <v>24</v>
      </c>
      <c r="AZ139" s="1007">
        <f t="shared" si="289"/>
        <v>171</v>
      </c>
      <c r="BA139" s="1011">
        <f>0.85*AR139/$BA$135+0.15*AR139</f>
        <v>695.99732378439501</v>
      </c>
      <c r="BB139" s="617">
        <f>0.85*AS139/$BB$135+0.15*AS139</f>
        <v>580.9580014482259</v>
      </c>
      <c r="BC139" s="617">
        <f>0.85*AT139/$BC$135+0.15*AT139</f>
        <v>558.0008679479231</v>
      </c>
      <c r="BD139" s="617">
        <f>0.85*AU139/$BD$135+0.15*AU139</f>
        <v>600.3566265060241</v>
      </c>
      <c r="BE139" s="617">
        <f>0.85*AV139/$BE$135+0.15*AV139</f>
        <v>596.82788569293973</v>
      </c>
      <c r="BF139" s="617">
        <f>0.85*AW139/$BF$135+0.15*AW139</f>
        <v>568.55637083993668</v>
      </c>
      <c r="BG139" s="618">
        <f>0.85*AX139/$BG$135+0.15*AX139</f>
        <v>103.21992481203006</v>
      </c>
      <c r="BH139" s="618">
        <f t="shared" si="294"/>
        <v>26.95652173913043</v>
      </c>
      <c r="BI139" s="618">
        <f t="shared" si="295"/>
        <v>189.44155405405405</v>
      </c>
      <c r="BJ139" s="617">
        <f>$BJ$135*BA139/1000</f>
        <v>163.84242868461729</v>
      </c>
      <c r="BK139" s="617">
        <f>$BK$135*BB139/1000</f>
        <v>136.23245097153952</v>
      </c>
      <c r="BL139" s="617">
        <f>$BL$135*BC139/1000</f>
        <v>130.7109482290424</v>
      </c>
      <c r="BM139" s="617">
        <f>$BM$135*BD139/1000</f>
        <v>138.74490585190921</v>
      </c>
      <c r="BN139" s="617">
        <f>$BN$135*BE139/1000</f>
        <v>136.73307331975812</v>
      </c>
      <c r="BO139" s="617">
        <f>$BO$135*BF139/1000</f>
        <v>148.96176916006343</v>
      </c>
      <c r="BP139" s="617">
        <f>$BP$135*BG139/1000</f>
        <v>29.417678571428564</v>
      </c>
      <c r="BQ139" s="617">
        <f t="shared" si="303"/>
        <v>7.7325709987784803</v>
      </c>
      <c r="BR139" s="778">
        <f t="shared" si="304"/>
        <v>49.065362500000006</v>
      </c>
      <c r="BS139" s="417">
        <f>$BS$135*BA139</f>
        <v>250559.03656238221</v>
      </c>
      <c r="BT139" s="417">
        <f>$BT$135*BB139</f>
        <v>220764.04055032585</v>
      </c>
      <c r="BU139" s="417">
        <f>$BU$135*BC139</f>
        <v>212040.32982021078</v>
      </c>
      <c r="BV139" s="417">
        <f>$BV$135*BD139</f>
        <v>216128.38554216869</v>
      </c>
      <c r="BW139" s="417">
        <f>$BW$135*BE139</f>
        <v>214858.0388494583</v>
      </c>
      <c r="BX139" s="417">
        <f>$BX$135*BF139</f>
        <v>245616.35220285263</v>
      </c>
      <c r="BY139" s="772"/>
      <c r="BZ139" s="772"/>
      <c r="CA139" s="1214">
        <f t="shared" si="311"/>
        <v>278398.92951375799</v>
      </c>
      <c r="CB139" s="1214">
        <f t="shared" si="312"/>
        <v>10782.608695652172</v>
      </c>
      <c r="CC139" s="1215">
        <f t="shared" si="313"/>
        <v>267616.32081810583</v>
      </c>
      <c r="CD139" s="772"/>
      <c r="CE139" s="417"/>
      <c r="CF139" s="421">
        <f t="shared" si="315"/>
        <v>278398.92951375799</v>
      </c>
      <c r="CG139" s="421">
        <f t="shared" si="314"/>
        <v>75776.621621621627</v>
      </c>
      <c r="CH139" s="775">
        <f t="shared" si="316"/>
        <v>202622.30789213636</v>
      </c>
    </row>
    <row r="140" spans="1:86" s="129" customFormat="1" ht="14.4">
      <c r="A140" s="616"/>
      <c r="B140" s="616"/>
      <c r="C140" s="129" t="s">
        <v>105</v>
      </c>
      <c r="D140" s="129" t="s">
        <v>1122</v>
      </c>
      <c r="E140" s="128"/>
      <c r="F140" s="34" t="s">
        <v>103</v>
      </c>
      <c r="G140" s="34" t="s">
        <v>520</v>
      </c>
      <c r="H140" s="35">
        <v>8</v>
      </c>
      <c r="I140" s="36">
        <v>6440</v>
      </c>
      <c r="J140" s="37" t="s">
        <v>673</v>
      </c>
      <c r="K140" s="62">
        <v>34</v>
      </c>
      <c r="L140" s="62">
        <v>37</v>
      </c>
      <c r="M140" s="62">
        <v>37</v>
      </c>
      <c r="N140" s="62">
        <v>40</v>
      </c>
      <c r="O140" s="62">
        <v>44</v>
      </c>
      <c r="P140" s="62">
        <v>48</v>
      </c>
      <c r="AO140" s="616">
        <v>72</v>
      </c>
      <c r="AP140" s="616">
        <v>59</v>
      </c>
      <c r="AQ140" s="1014">
        <v>47</v>
      </c>
      <c r="AR140" s="1011">
        <f t="shared" si="285"/>
        <v>34</v>
      </c>
      <c r="AS140" s="617">
        <f t="shared" si="286"/>
        <v>37</v>
      </c>
      <c r="AT140" s="617">
        <f t="shared" si="286"/>
        <v>37</v>
      </c>
      <c r="AU140" s="617">
        <f t="shared" si="279"/>
        <v>40</v>
      </c>
      <c r="AV140" s="617">
        <f t="shared" si="280"/>
        <v>44</v>
      </c>
      <c r="AW140" s="617">
        <f t="shared" si="281"/>
        <v>48</v>
      </c>
      <c r="AX140" s="617">
        <f t="shared" si="287"/>
        <v>72</v>
      </c>
      <c r="AY140" s="617">
        <f t="shared" si="288"/>
        <v>59</v>
      </c>
      <c r="AZ140" s="1007">
        <f t="shared" si="289"/>
        <v>47</v>
      </c>
      <c r="BA140" s="1011">
        <f t="shared" si="282"/>
        <v>37.801771579344134</v>
      </c>
      <c r="BB140" s="617">
        <f t="shared" si="283"/>
        <v>39.732802317161472</v>
      </c>
      <c r="BC140" s="617">
        <f t="shared" si="284"/>
        <v>34.816243025418473</v>
      </c>
      <c r="BD140" s="617">
        <f t="shared" si="290"/>
        <v>38.361445783132531</v>
      </c>
      <c r="BE140" s="617">
        <f t="shared" si="291"/>
        <v>48.540530444527455</v>
      </c>
      <c r="BF140" s="617">
        <f t="shared" si="292"/>
        <v>46.021426307448493</v>
      </c>
      <c r="BG140" s="618">
        <f t="shared" si="293"/>
        <v>83.503759398496229</v>
      </c>
      <c r="BH140" s="618">
        <f t="shared" si="294"/>
        <v>66.268115942028984</v>
      </c>
      <c r="BI140" s="618">
        <f t="shared" si="295"/>
        <v>52.068731231231226</v>
      </c>
      <c r="BJ140" s="617">
        <f t="shared" si="296"/>
        <v>8.8987900563530147</v>
      </c>
      <c r="BK140" s="617">
        <f t="shared" si="297"/>
        <v>9.3171916560941987</v>
      </c>
      <c r="BL140" s="617">
        <f t="shared" si="298"/>
        <v>8.1556578153028134</v>
      </c>
      <c r="BM140" s="617">
        <f t="shared" si="299"/>
        <v>8.8654891918152856</v>
      </c>
      <c r="BN140" s="617">
        <f t="shared" si="300"/>
        <v>11.120619641533011</v>
      </c>
      <c r="BO140" s="617">
        <f t="shared" si="301"/>
        <v>12.057613692551506</v>
      </c>
      <c r="BP140" s="617">
        <f t="shared" si="302"/>
        <v>23.798571428571424</v>
      </c>
      <c r="BQ140" s="617">
        <f t="shared" si="303"/>
        <v>19.009237038663766</v>
      </c>
      <c r="BR140" s="778">
        <f t="shared" si="304"/>
        <v>13.485801388888888</v>
      </c>
      <c r="BS140" s="417">
        <f t="shared" si="305"/>
        <v>13608.637768563889</v>
      </c>
      <c r="BT140" s="417">
        <f t="shared" si="306"/>
        <v>15098.46488052136</v>
      </c>
      <c r="BU140" s="417">
        <f t="shared" si="307"/>
        <v>13230.17234965902</v>
      </c>
      <c r="BV140" s="417">
        <f t="shared" si="308"/>
        <v>13810.120481927712</v>
      </c>
      <c r="BW140" s="417">
        <f t="shared" si="309"/>
        <v>17474.590960029884</v>
      </c>
      <c r="BX140" s="417">
        <f t="shared" si="310"/>
        <v>19881.256164817751</v>
      </c>
      <c r="BY140" s="772"/>
      <c r="BZ140" s="772"/>
      <c r="CA140" s="1214">
        <f t="shared" si="311"/>
        <v>15120.708631737654</v>
      </c>
      <c r="CB140" s="1214">
        <f t="shared" si="312"/>
        <v>26507.246376811592</v>
      </c>
      <c r="CC140" s="1215">
        <f t="shared" si="313"/>
        <v>-11386.537745073938</v>
      </c>
      <c r="CD140" s="772"/>
      <c r="CE140" s="417"/>
      <c r="CF140" s="421">
        <f t="shared" si="315"/>
        <v>15120.708631737654</v>
      </c>
      <c r="CG140" s="421">
        <f t="shared" si="314"/>
        <v>20827.492492492489</v>
      </c>
      <c r="CH140" s="775">
        <f t="shared" si="316"/>
        <v>-5706.7838607548347</v>
      </c>
    </row>
    <row r="141" spans="1:86" s="129" customFormat="1" ht="14.4">
      <c r="A141" s="616">
        <v>92400101</v>
      </c>
      <c r="B141" s="616">
        <v>6223</v>
      </c>
      <c r="C141" s="129" t="s">
        <v>1109</v>
      </c>
      <c r="D141" s="129" t="s">
        <v>1122</v>
      </c>
      <c r="E141" s="128">
        <v>47716215</v>
      </c>
      <c r="F141" s="34" t="s">
        <v>1082</v>
      </c>
      <c r="G141" s="129" t="s">
        <v>351</v>
      </c>
      <c r="H141" s="35">
        <v>1</v>
      </c>
      <c r="I141" s="36">
        <v>6440</v>
      </c>
      <c r="J141" s="37" t="s">
        <v>673</v>
      </c>
      <c r="K141" s="62">
        <v>735</v>
      </c>
      <c r="L141" s="62">
        <v>702</v>
      </c>
      <c r="M141" s="62">
        <v>845</v>
      </c>
      <c r="N141" s="62">
        <v>1213</v>
      </c>
      <c r="O141" s="62">
        <v>980</v>
      </c>
      <c r="P141" s="62">
        <v>912</v>
      </c>
      <c r="AO141" s="616">
        <v>909</v>
      </c>
      <c r="AP141" s="616">
        <v>201</v>
      </c>
      <c r="AQ141" s="1014">
        <v>222</v>
      </c>
      <c r="AR141" s="1011">
        <f t="shared" si="285"/>
        <v>735</v>
      </c>
      <c r="AS141" s="617">
        <f t="shared" si="286"/>
        <v>702</v>
      </c>
      <c r="AT141" s="617">
        <f t="shared" si="286"/>
        <v>845</v>
      </c>
      <c r="AU141" s="617">
        <f t="shared" si="279"/>
        <v>1213</v>
      </c>
      <c r="AV141" s="617">
        <f t="shared" si="280"/>
        <v>980</v>
      </c>
      <c r="AW141" s="617">
        <f t="shared" si="281"/>
        <v>912</v>
      </c>
      <c r="AX141" s="617">
        <f t="shared" si="287"/>
        <v>909</v>
      </c>
      <c r="AY141" s="617">
        <f t="shared" si="288"/>
        <v>201</v>
      </c>
      <c r="AZ141" s="1007">
        <f t="shared" si="289"/>
        <v>222</v>
      </c>
      <c r="BA141" s="1011">
        <f t="shared" si="282"/>
        <v>817.18535620052762</v>
      </c>
      <c r="BB141" s="617">
        <f t="shared" si="283"/>
        <v>753.84938450398249</v>
      </c>
      <c r="BC141" s="617">
        <f t="shared" si="284"/>
        <v>795.12771233725971</v>
      </c>
      <c r="BD141" s="617">
        <f t="shared" si="290"/>
        <v>1163.310843373494</v>
      </c>
      <c r="BE141" s="617">
        <f t="shared" si="291"/>
        <v>1081.1299962644753</v>
      </c>
      <c r="BF141" s="617">
        <f t="shared" si="292"/>
        <v>874.40709984152136</v>
      </c>
      <c r="BG141" s="618">
        <f t="shared" si="293"/>
        <v>1054.234962406015</v>
      </c>
      <c r="BH141" s="618">
        <f t="shared" si="294"/>
        <v>225.7608695652174</v>
      </c>
      <c r="BI141" s="618">
        <f t="shared" si="295"/>
        <v>245.94166666666666</v>
      </c>
      <c r="BJ141" s="617">
        <f t="shared" si="296"/>
        <v>192.37090268880783</v>
      </c>
      <c r="BK141" s="617">
        <f t="shared" si="297"/>
        <v>176.7748254750845</v>
      </c>
      <c r="BL141" s="617">
        <f t="shared" si="298"/>
        <v>186.25759064678047</v>
      </c>
      <c r="BM141" s="617">
        <f t="shared" si="299"/>
        <v>268.84595974179854</v>
      </c>
      <c r="BN141" s="617">
        <f t="shared" si="300"/>
        <v>247.68652837959888</v>
      </c>
      <c r="BO141" s="617">
        <f t="shared" si="301"/>
        <v>229.0946601584786</v>
      </c>
      <c r="BP141" s="617">
        <f t="shared" si="302"/>
        <v>300.45696428571426</v>
      </c>
      <c r="BQ141" s="617">
        <f t="shared" si="303"/>
        <v>64.760282114769794</v>
      </c>
      <c r="BR141" s="778">
        <f t="shared" si="304"/>
        <v>63.698891666666661</v>
      </c>
      <c r="BS141" s="417">
        <f t="shared" si="305"/>
        <v>294186.72823218995</v>
      </c>
      <c r="BT141" s="417">
        <f t="shared" si="306"/>
        <v>286462.76611151337</v>
      </c>
      <c r="BU141" s="417">
        <f t="shared" si="307"/>
        <v>302148.5306881587</v>
      </c>
      <c r="BV141" s="417">
        <f t="shared" si="308"/>
        <v>418791.90361445781</v>
      </c>
      <c r="BW141" s="417">
        <f t="shared" si="309"/>
        <v>389206.79865521111</v>
      </c>
      <c r="BX141" s="417">
        <f t="shared" si="310"/>
        <v>377743.86713153723</v>
      </c>
      <c r="BY141" s="772"/>
      <c r="BZ141" s="772"/>
      <c r="CA141" s="1214">
        <f t="shared" si="311"/>
        <v>326874.14248021104</v>
      </c>
      <c r="CB141" s="1214">
        <f t="shared" si="312"/>
        <v>90304.34782608696</v>
      </c>
      <c r="CC141" s="1215">
        <f t="shared" si="313"/>
        <v>236569.79465412407</v>
      </c>
      <c r="CD141" s="772"/>
      <c r="CE141" s="417"/>
      <c r="CF141" s="421">
        <f t="shared" si="315"/>
        <v>326874.14248021104</v>
      </c>
      <c r="CG141" s="421">
        <f t="shared" si="314"/>
        <v>98376.666666666672</v>
      </c>
      <c r="CH141" s="775">
        <f t="shared" si="316"/>
        <v>228497.47581354436</v>
      </c>
    </row>
    <row r="142" spans="1:86" s="129" customFormat="1" ht="14.4">
      <c r="A142" s="616">
        <v>92400103</v>
      </c>
      <c r="B142" s="616">
        <v>6263</v>
      </c>
      <c r="C142" s="129" t="s">
        <v>1109</v>
      </c>
      <c r="D142" s="129" t="s">
        <v>1122</v>
      </c>
      <c r="E142" s="128">
        <v>47996375</v>
      </c>
      <c r="F142" s="34" t="s">
        <v>1082</v>
      </c>
      <c r="G142" s="34" t="s">
        <v>351</v>
      </c>
      <c r="H142" s="35">
        <v>1</v>
      </c>
      <c r="I142" s="36">
        <v>6440</v>
      </c>
      <c r="J142" s="37" t="s">
        <v>673</v>
      </c>
      <c r="K142" s="62"/>
      <c r="L142" s="62"/>
      <c r="M142" s="62"/>
      <c r="N142" s="62"/>
      <c r="O142" s="62"/>
      <c r="P142" s="62"/>
      <c r="AO142" s="616"/>
      <c r="AP142" s="616">
        <v>374</v>
      </c>
      <c r="AQ142" s="1014">
        <v>404</v>
      </c>
      <c r="AR142" s="1011"/>
      <c r="AS142" s="617"/>
      <c r="AT142" s="617"/>
      <c r="AU142" s="617"/>
      <c r="AV142" s="617"/>
      <c r="AW142" s="617"/>
      <c r="AX142" s="617"/>
      <c r="AY142" s="617">
        <f t="shared" si="288"/>
        <v>374</v>
      </c>
      <c r="AZ142" s="1007">
        <f t="shared" si="289"/>
        <v>404</v>
      </c>
      <c r="BA142" s="1011"/>
      <c r="BB142" s="617"/>
      <c r="BC142" s="617"/>
      <c r="BD142" s="617"/>
      <c r="BE142" s="617"/>
      <c r="BF142" s="617"/>
      <c r="BG142" s="618"/>
      <c r="BH142" s="618">
        <f t="shared" si="294"/>
        <v>420.07246376811594</v>
      </c>
      <c r="BI142" s="618">
        <f t="shared" si="295"/>
        <v>447.56951951951953</v>
      </c>
      <c r="BJ142" s="617"/>
      <c r="BK142" s="617"/>
      <c r="BL142" s="617"/>
      <c r="BM142" s="617"/>
      <c r="BN142" s="617"/>
      <c r="BO142" s="617"/>
      <c r="BP142" s="617"/>
      <c r="BQ142" s="617">
        <f t="shared" si="303"/>
        <v>120.49923139763135</v>
      </c>
      <c r="BR142" s="778">
        <f t="shared" si="304"/>
        <v>115.92050555555556</v>
      </c>
      <c r="BS142" s="417"/>
      <c r="BT142" s="417"/>
      <c r="BU142" s="417"/>
      <c r="BV142" s="417"/>
      <c r="BW142" s="417"/>
      <c r="BX142" s="417"/>
      <c r="BY142" s="772"/>
      <c r="BZ142" s="772"/>
      <c r="CA142" s="1214">
        <f t="shared" si="311"/>
        <v>0</v>
      </c>
      <c r="CB142" s="1214">
        <f t="shared" si="312"/>
        <v>168028.98550724637</v>
      </c>
      <c r="CC142" s="1215">
        <f t="shared" si="313"/>
        <v>-168028.98550724637</v>
      </c>
      <c r="CD142" s="772"/>
      <c r="CE142" s="417"/>
      <c r="CF142" s="421">
        <f t="shared" si="315"/>
        <v>0</v>
      </c>
      <c r="CG142" s="421">
        <f t="shared" si="314"/>
        <v>179027.80780780781</v>
      </c>
      <c r="CH142" s="775">
        <f t="shared" si="316"/>
        <v>-179027.80780780781</v>
      </c>
    </row>
    <row r="143" spans="1:86" s="129" customFormat="1" ht="14.4">
      <c r="A143" s="616">
        <v>92400104</v>
      </c>
      <c r="B143" s="616">
        <v>8463</v>
      </c>
      <c r="C143" s="129" t="s">
        <v>1109</v>
      </c>
      <c r="D143" s="129" t="s">
        <v>1122</v>
      </c>
      <c r="E143" s="128">
        <v>47716192</v>
      </c>
      <c r="F143" s="34" t="s">
        <v>1082</v>
      </c>
      <c r="G143" s="34" t="s">
        <v>351</v>
      </c>
      <c r="H143" s="35">
        <v>1</v>
      </c>
      <c r="I143" s="36">
        <v>6440</v>
      </c>
      <c r="J143" s="37" t="s">
        <v>673</v>
      </c>
      <c r="K143" s="62"/>
      <c r="L143" s="62"/>
      <c r="M143" s="62"/>
      <c r="N143" s="62"/>
      <c r="O143" s="62"/>
      <c r="P143" s="62"/>
      <c r="AO143" s="616"/>
      <c r="AP143" s="616">
        <v>89</v>
      </c>
      <c r="AQ143" s="1014">
        <v>100</v>
      </c>
      <c r="AR143" s="1011"/>
      <c r="AS143" s="617"/>
      <c r="AT143" s="617"/>
      <c r="AU143" s="617"/>
      <c r="AV143" s="617"/>
      <c r="AW143" s="617"/>
      <c r="AX143" s="617"/>
      <c r="AY143" s="617">
        <f t="shared" si="288"/>
        <v>89</v>
      </c>
      <c r="AZ143" s="1007">
        <f t="shared" si="289"/>
        <v>100</v>
      </c>
      <c r="BA143" s="1011"/>
      <c r="BB143" s="617"/>
      <c r="BC143" s="617"/>
      <c r="BD143" s="617"/>
      <c r="BE143" s="617"/>
      <c r="BF143" s="617"/>
      <c r="BG143" s="618"/>
      <c r="BH143" s="618">
        <f t="shared" si="294"/>
        <v>99.963768115942017</v>
      </c>
      <c r="BI143" s="618">
        <f t="shared" si="295"/>
        <v>110.78453453453453</v>
      </c>
      <c r="BJ143" s="617"/>
      <c r="BK143" s="617"/>
      <c r="BL143" s="617"/>
      <c r="BM143" s="617"/>
      <c r="BN143" s="617"/>
      <c r="BO143" s="617"/>
      <c r="BP143" s="617"/>
      <c r="BQ143" s="617">
        <f t="shared" si="303"/>
        <v>28.674950787136865</v>
      </c>
      <c r="BR143" s="778">
        <f t="shared" si="304"/>
        <v>28.69319444444444</v>
      </c>
      <c r="BS143" s="417"/>
      <c r="BT143" s="417"/>
      <c r="BU143" s="417"/>
      <c r="BV143" s="417"/>
      <c r="BW143" s="417"/>
      <c r="BX143" s="417"/>
      <c r="BY143" s="772"/>
      <c r="BZ143" s="772"/>
      <c r="CA143" s="1214">
        <f t="shared" si="311"/>
        <v>0</v>
      </c>
      <c r="CB143" s="1214">
        <f t="shared" si="312"/>
        <v>39985.507246376808</v>
      </c>
      <c r="CC143" s="1215">
        <f t="shared" si="313"/>
        <v>-39985.507246376808</v>
      </c>
      <c r="CD143" s="772"/>
      <c r="CE143" s="417"/>
      <c r="CF143" s="421">
        <f t="shared" si="315"/>
        <v>0</v>
      </c>
      <c r="CG143" s="421">
        <f t="shared" si="314"/>
        <v>44313.813813813809</v>
      </c>
      <c r="CH143" s="775">
        <f t="shared" si="316"/>
        <v>-44313.813813813809</v>
      </c>
    </row>
    <row r="144" spans="1:86" s="129" customFormat="1" ht="14.4">
      <c r="A144" s="616"/>
      <c r="B144" s="616"/>
      <c r="C144" s="129" t="s">
        <v>1109</v>
      </c>
      <c r="D144" s="129" t="s">
        <v>1122</v>
      </c>
      <c r="E144" s="128">
        <v>29873296</v>
      </c>
      <c r="F144" s="34" t="s">
        <v>2011</v>
      </c>
      <c r="G144" s="34" t="s">
        <v>351</v>
      </c>
      <c r="H144" s="35">
        <v>1</v>
      </c>
      <c r="I144" s="36">
        <v>6440</v>
      </c>
      <c r="J144" s="37" t="s">
        <v>673</v>
      </c>
      <c r="K144" s="62"/>
      <c r="L144" s="62"/>
      <c r="M144" s="62"/>
      <c r="N144" s="62"/>
      <c r="O144" s="62"/>
      <c r="P144" s="62"/>
      <c r="AO144" s="616"/>
      <c r="AP144" s="616">
        <v>23</v>
      </c>
      <c r="AQ144" s="1014">
        <v>24</v>
      </c>
      <c r="AR144" s="1011"/>
      <c r="AS144" s="617"/>
      <c r="AT144" s="617"/>
      <c r="AU144" s="617"/>
      <c r="AV144" s="617"/>
      <c r="AW144" s="617"/>
      <c r="AX144" s="617"/>
      <c r="AY144" s="617">
        <f t="shared" si="288"/>
        <v>23</v>
      </c>
      <c r="AZ144" s="1007">
        <f t="shared" si="289"/>
        <v>24</v>
      </c>
      <c r="BA144" s="1011"/>
      <c r="BB144" s="617"/>
      <c r="BC144" s="617"/>
      <c r="BD144" s="617"/>
      <c r="BE144" s="617"/>
      <c r="BF144" s="617"/>
      <c r="BG144" s="618"/>
      <c r="BH144" s="618">
        <f t="shared" si="294"/>
        <v>25.833333333333332</v>
      </c>
      <c r="BI144" s="618">
        <f t="shared" si="295"/>
        <v>26.588288288288283</v>
      </c>
      <c r="BJ144" s="617"/>
      <c r="BK144" s="617"/>
      <c r="BL144" s="617"/>
      <c r="BM144" s="617"/>
      <c r="BN144" s="617"/>
      <c r="BO144" s="617"/>
      <c r="BP144" s="617"/>
      <c r="BQ144" s="617">
        <f t="shared" si="303"/>
        <v>7.4103805404960452</v>
      </c>
      <c r="BR144" s="778">
        <f t="shared" si="304"/>
        <v>6.8863666666666647</v>
      </c>
      <c r="BS144" s="417"/>
      <c r="BT144" s="417"/>
      <c r="BU144" s="417"/>
      <c r="BV144" s="417"/>
      <c r="BW144" s="417"/>
      <c r="BX144" s="417"/>
      <c r="BY144" s="772"/>
      <c r="BZ144" s="772"/>
      <c r="CA144" s="1214">
        <f t="shared" si="311"/>
        <v>0</v>
      </c>
      <c r="CB144" s="1214">
        <f t="shared" si="312"/>
        <v>10333.333333333332</v>
      </c>
      <c r="CC144" s="1215">
        <f t="shared" si="313"/>
        <v>-10333.333333333332</v>
      </c>
      <c r="CD144" s="772"/>
      <c r="CE144" s="417"/>
      <c r="CF144" s="421">
        <f t="shared" si="315"/>
        <v>0</v>
      </c>
      <c r="CG144" s="421">
        <f t="shared" si="314"/>
        <v>10635.315315315313</v>
      </c>
      <c r="CH144" s="775">
        <f t="shared" si="316"/>
        <v>-10635.315315315313</v>
      </c>
    </row>
    <row r="145" spans="1:86" s="129" customFormat="1" ht="14.4">
      <c r="A145" s="616">
        <v>201902000</v>
      </c>
      <c r="B145" s="616">
        <v>3246</v>
      </c>
      <c r="C145" s="129" t="s">
        <v>1108</v>
      </c>
      <c r="D145" s="128" t="s">
        <v>1122</v>
      </c>
      <c r="F145" s="34" t="s">
        <v>2155</v>
      </c>
      <c r="G145" s="34" t="s">
        <v>2195</v>
      </c>
      <c r="H145" s="35">
        <v>1</v>
      </c>
      <c r="I145" s="36">
        <v>6440</v>
      </c>
      <c r="J145" s="37" t="s">
        <v>673</v>
      </c>
      <c r="K145" s="62">
        <v>157</v>
      </c>
      <c r="L145" s="62">
        <v>157</v>
      </c>
      <c r="M145" s="62">
        <v>157</v>
      </c>
      <c r="N145" s="62">
        <v>184</v>
      </c>
      <c r="O145" s="62">
        <v>141</v>
      </c>
      <c r="P145" s="62">
        <v>68</v>
      </c>
      <c r="AO145" s="616">
        <v>107</v>
      </c>
      <c r="AP145" s="616">
        <v>130</v>
      </c>
      <c r="AQ145" s="1014">
        <v>143</v>
      </c>
      <c r="AR145" s="1011">
        <f t="shared" si="285"/>
        <v>157</v>
      </c>
      <c r="AS145" s="617">
        <f t="shared" si="286"/>
        <v>157</v>
      </c>
      <c r="AT145" s="617">
        <f t="shared" si="286"/>
        <v>157</v>
      </c>
      <c r="AU145" s="617">
        <f t="shared" si="279"/>
        <v>184</v>
      </c>
      <c r="AV145" s="617">
        <f t="shared" si="280"/>
        <v>141</v>
      </c>
      <c r="AW145" s="617">
        <f t="shared" si="281"/>
        <v>68</v>
      </c>
      <c r="AX145" s="617">
        <f t="shared" si="287"/>
        <v>107</v>
      </c>
      <c r="AY145" s="617">
        <f t="shared" si="288"/>
        <v>130</v>
      </c>
      <c r="AZ145" s="1007">
        <f t="shared" si="289"/>
        <v>143</v>
      </c>
      <c r="BA145" s="1011">
        <f t="shared" si="282"/>
        <v>174.55523935167733</v>
      </c>
      <c r="BB145" s="617">
        <f t="shared" si="283"/>
        <v>168.59594496741491</v>
      </c>
      <c r="BC145" s="617">
        <f t="shared" si="284"/>
        <v>147.73378797272161</v>
      </c>
      <c r="BD145" s="617">
        <f t="shared" si="290"/>
        <v>176.46265060240964</v>
      </c>
      <c r="BE145" s="617">
        <f t="shared" si="291"/>
        <v>155.55033619723571</v>
      </c>
      <c r="BF145" s="617">
        <f t="shared" si="292"/>
        <v>65.1970206022187</v>
      </c>
      <c r="BG145" s="618">
        <f t="shared" si="293"/>
        <v>124.09586466165413</v>
      </c>
      <c r="BH145" s="618">
        <f t="shared" si="294"/>
        <v>146.01449275362319</v>
      </c>
      <c r="BI145" s="618">
        <f t="shared" si="295"/>
        <v>158.42188438438436</v>
      </c>
      <c r="BJ145" s="617">
        <f t="shared" si="296"/>
        <v>41.091471730806568</v>
      </c>
      <c r="BK145" s="617">
        <f t="shared" si="297"/>
        <v>39.535110540724041</v>
      </c>
      <c r="BL145" s="617">
        <f t="shared" si="298"/>
        <v>34.606439918987611</v>
      </c>
      <c r="BM145" s="617">
        <f t="shared" si="299"/>
        <v>40.781250282350314</v>
      </c>
      <c r="BN145" s="617">
        <f t="shared" si="300"/>
        <v>35.636531124003511</v>
      </c>
      <c r="BO145" s="617">
        <f t="shared" si="301"/>
        <v>17.081619397781299</v>
      </c>
      <c r="BP145" s="617">
        <f t="shared" si="302"/>
        <v>35.367321428571429</v>
      </c>
      <c r="BQ145" s="617">
        <f t="shared" si="303"/>
        <v>41.884759576716775</v>
      </c>
      <c r="BR145" s="778">
        <f t="shared" si="304"/>
        <v>41.03126805555555</v>
      </c>
      <c r="BS145" s="417">
        <f t="shared" si="305"/>
        <v>62839.886166603836</v>
      </c>
      <c r="BT145" s="417">
        <f t="shared" si="306"/>
        <v>64066.459087617666</v>
      </c>
      <c r="BU145" s="417">
        <f t="shared" si="307"/>
        <v>56138.839429634216</v>
      </c>
      <c r="BV145" s="417">
        <f t="shared" si="308"/>
        <v>63526.554216867473</v>
      </c>
      <c r="BW145" s="417">
        <f t="shared" si="309"/>
        <v>55998.121031004855</v>
      </c>
      <c r="BX145" s="417">
        <f t="shared" si="310"/>
        <v>28165.112900158478</v>
      </c>
      <c r="BY145" s="772"/>
      <c r="BZ145" s="772"/>
      <c r="CA145" s="1214">
        <f t="shared" si="311"/>
        <v>69822.095740670935</v>
      </c>
      <c r="CB145" s="1214">
        <f t="shared" si="312"/>
        <v>58405.797101449272</v>
      </c>
      <c r="CC145" s="1215">
        <f t="shared" si="313"/>
        <v>11416.298639221663</v>
      </c>
      <c r="CD145" s="772"/>
      <c r="CE145" s="417"/>
      <c r="CF145" s="421">
        <f t="shared" si="315"/>
        <v>69822.095740670935</v>
      </c>
      <c r="CG145" s="421">
        <f t="shared" si="314"/>
        <v>63368.753753753743</v>
      </c>
      <c r="CH145" s="775">
        <f t="shared" si="316"/>
        <v>6453.3419869171921</v>
      </c>
    </row>
    <row r="146" spans="1:86" s="129" customFormat="1" ht="14.4">
      <c r="A146" s="616">
        <v>201901400</v>
      </c>
      <c r="B146" s="616">
        <v>8665</v>
      </c>
      <c r="C146" s="128" t="s">
        <v>1108</v>
      </c>
      <c r="D146" s="128" t="s">
        <v>1122</v>
      </c>
      <c r="E146" s="128"/>
      <c r="F146" s="34" t="s">
        <v>2154</v>
      </c>
      <c r="G146" s="34" t="s">
        <v>363</v>
      </c>
      <c r="H146" s="35">
        <v>14</v>
      </c>
      <c r="I146" s="36">
        <v>6440</v>
      </c>
      <c r="J146" s="37" t="s">
        <v>673</v>
      </c>
      <c r="K146" s="62">
        <v>32</v>
      </c>
      <c r="L146" s="62">
        <v>9</v>
      </c>
      <c r="M146" s="62">
        <v>9</v>
      </c>
      <c r="N146" s="62">
        <v>19</v>
      </c>
      <c r="O146" s="62">
        <v>34</v>
      </c>
      <c r="P146" s="62">
        <v>46</v>
      </c>
      <c r="AO146" s="616">
        <v>37</v>
      </c>
      <c r="AP146" s="616">
        <v>34</v>
      </c>
      <c r="AQ146" s="1014">
        <v>38</v>
      </c>
      <c r="AR146" s="1011">
        <f t="shared" si="285"/>
        <v>32</v>
      </c>
      <c r="AS146" s="617">
        <f t="shared" si="286"/>
        <v>9</v>
      </c>
      <c r="AT146" s="617">
        <f t="shared" si="286"/>
        <v>9</v>
      </c>
      <c r="AU146" s="617">
        <f t="shared" si="279"/>
        <v>19</v>
      </c>
      <c r="AV146" s="617">
        <f t="shared" si="280"/>
        <v>34</v>
      </c>
      <c r="AW146" s="617">
        <f t="shared" si="281"/>
        <v>46</v>
      </c>
      <c r="AX146" s="617">
        <f t="shared" si="287"/>
        <v>37</v>
      </c>
      <c r="AY146" s="617">
        <f t="shared" si="288"/>
        <v>34</v>
      </c>
      <c r="AZ146" s="1007">
        <f t="shared" si="289"/>
        <v>38</v>
      </c>
      <c r="BA146" s="1011">
        <f t="shared" si="282"/>
        <v>35.578137957029774</v>
      </c>
      <c r="BB146" s="617">
        <f t="shared" si="283"/>
        <v>9.6647356987690074</v>
      </c>
      <c r="BC146" s="617">
        <f t="shared" si="284"/>
        <v>8.4688158710477364</v>
      </c>
      <c r="BD146" s="617">
        <f t="shared" si="290"/>
        <v>18.221686746987949</v>
      </c>
      <c r="BE146" s="617">
        <f t="shared" si="291"/>
        <v>37.508591707134848</v>
      </c>
      <c r="BF146" s="617">
        <f t="shared" si="292"/>
        <v>44.103866877971477</v>
      </c>
      <c r="BG146" s="618">
        <f t="shared" si="293"/>
        <v>42.911654135338338</v>
      </c>
      <c r="BH146" s="618">
        <f t="shared" si="294"/>
        <v>38.188405797101453</v>
      </c>
      <c r="BI146" s="618">
        <f t="shared" si="295"/>
        <v>42.098123123123123</v>
      </c>
      <c r="BJ146" s="617">
        <f t="shared" si="296"/>
        <v>8.3753318177440139</v>
      </c>
      <c r="BK146" s="617">
        <f t="shared" si="297"/>
        <v>2.2663439163472376</v>
      </c>
      <c r="BL146" s="617">
        <f t="shared" si="298"/>
        <v>1.9838086577763603</v>
      </c>
      <c r="BM146" s="617">
        <f t="shared" si="299"/>
        <v>4.2111073661122598</v>
      </c>
      <c r="BN146" s="617">
        <f t="shared" si="300"/>
        <v>8.5932060866391442</v>
      </c>
      <c r="BO146" s="617">
        <f t="shared" si="301"/>
        <v>11.555213122028526</v>
      </c>
      <c r="BP146" s="617">
        <f t="shared" si="302"/>
        <v>12.229821428571425</v>
      </c>
      <c r="BQ146" s="617">
        <f t="shared" si="303"/>
        <v>10.95447558160285</v>
      </c>
      <c r="BR146" s="778">
        <f t="shared" si="304"/>
        <v>10.903413888888888</v>
      </c>
      <c r="BS146" s="417">
        <f t="shared" si="305"/>
        <v>12808.129664530719</v>
      </c>
      <c r="BT146" s="417">
        <f t="shared" si="306"/>
        <v>3672.5995655322226</v>
      </c>
      <c r="BU146" s="417">
        <f t="shared" si="307"/>
        <v>3218.1500309981398</v>
      </c>
      <c r="BV146" s="417">
        <f t="shared" si="308"/>
        <v>6559.8072289156617</v>
      </c>
      <c r="BW146" s="417">
        <f t="shared" si="309"/>
        <v>13503.093014568545</v>
      </c>
      <c r="BX146" s="417">
        <f t="shared" si="310"/>
        <v>19052.870491283677</v>
      </c>
      <c r="BY146" s="772"/>
      <c r="BZ146" s="772"/>
      <c r="CA146" s="1214">
        <f t="shared" si="311"/>
        <v>14231.25518281191</v>
      </c>
      <c r="CB146" s="1214">
        <f t="shared" si="312"/>
        <v>15275.362318840582</v>
      </c>
      <c r="CC146" s="1215">
        <f t="shared" si="313"/>
        <v>-1044.1071360286714</v>
      </c>
      <c r="CD146" s="772"/>
      <c r="CE146" s="417"/>
      <c r="CF146" s="421">
        <f t="shared" si="315"/>
        <v>14231.25518281191</v>
      </c>
      <c r="CG146" s="421">
        <f t="shared" si="314"/>
        <v>16839.249249249249</v>
      </c>
      <c r="CH146" s="775">
        <f t="shared" si="316"/>
        <v>-2607.9940664373389</v>
      </c>
    </row>
    <row r="147" spans="1:86" s="129" customFormat="1" ht="14.4">
      <c r="A147" s="616">
        <v>312800200</v>
      </c>
      <c r="B147" s="616">
        <v>2850</v>
      </c>
      <c r="C147" s="128" t="s">
        <v>1108</v>
      </c>
      <c r="D147" s="128" t="s">
        <v>1122</v>
      </c>
      <c r="E147" s="128"/>
      <c r="F147" s="34" t="s">
        <v>2099</v>
      </c>
      <c r="G147" s="34" t="s">
        <v>1948</v>
      </c>
      <c r="H147" s="35">
        <v>2</v>
      </c>
      <c r="I147" s="36">
        <v>6440</v>
      </c>
      <c r="J147" s="37" t="s">
        <v>673</v>
      </c>
      <c r="K147" s="62"/>
      <c r="L147" s="62"/>
      <c r="M147" s="62"/>
      <c r="N147" s="62"/>
      <c r="O147" s="62"/>
      <c r="P147" s="62">
        <v>697</v>
      </c>
      <c r="AO147" s="616">
        <f>549-123</f>
        <v>426</v>
      </c>
      <c r="AP147" s="616">
        <f>496-106</f>
        <v>390</v>
      </c>
      <c r="AQ147" s="1014">
        <v>516</v>
      </c>
      <c r="AR147" s="1011">
        <f t="shared" ref="AR147:AR149" si="318">K147</f>
        <v>0</v>
      </c>
      <c r="AS147" s="617">
        <f t="shared" ref="AS147:AS149" si="319">L147</f>
        <v>0</v>
      </c>
      <c r="AT147" s="617">
        <f t="shared" ref="AT147:AT149" si="320">M147</f>
        <v>0</v>
      </c>
      <c r="AU147" s="617">
        <f t="shared" ref="AU147:AU149" si="321">N147</f>
        <v>0</v>
      </c>
      <c r="AV147" s="617">
        <f t="shared" ref="AV147:AV149" si="322">O147</f>
        <v>0</v>
      </c>
      <c r="AW147" s="617">
        <f t="shared" ref="AW147:AW149" si="323">P147</f>
        <v>697</v>
      </c>
      <c r="AX147" s="617">
        <f t="shared" ref="AX147:AX149" si="324">AO147</f>
        <v>426</v>
      </c>
      <c r="AY147" s="617">
        <f t="shared" si="288"/>
        <v>390</v>
      </c>
      <c r="AZ147" s="1007">
        <f t="shared" si="289"/>
        <v>516</v>
      </c>
      <c r="BA147" s="1011">
        <f t="shared" ref="BA147:BA149" si="325">0.85*AR147/$BA$135+0.15*AR147</f>
        <v>0</v>
      </c>
      <c r="BB147" s="617">
        <f t="shared" ref="BB147:BB149" si="326">0.85*AS147/$BB$135+0.15*AS147</f>
        <v>0</v>
      </c>
      <c r="BC147" s="617">
        <f t="shared" ref="BC147:BC149" si="327">0.85*AT147/$BC$135+0.15*AT147</f>
        <v>0</v>
      </c>
      <c r="BD147" s="617">
        <f t="shared" ref="BD147:BD149" si="328">0.85*AU147/$BD$135+0.15*AU147</f>
        <v>0</v>
      </c>
      <c r="BE147" s="617">
        <f t="shared" ref="BE147:BE149" si="329">0.85*AV147/$BE$135+0.15*AV147</f>
        <v>0</v>
      </c>
      <c r="BF147" s="617">
        <f t="shared" ref="BF147:BF149" si="330">0.85*AW147/$BF$135+0.15*AW147</f>
        <v>668.26946117274156</v>
      </c>
      <c r="BG147" s="618">
        <f t="shared" ref="BG147:BG149" si="331">0.85*AX147/$BG$135+0.15*AX147</f>
        <v>494.06390977443601</v>
      </c>
      <c r="BH147" s="618">
        <f t="shared" si="294"/>
        <v>438.04347826086956</v>
      </c>
      <c r="BI147" s="618">
        <f t="shared" si="295"/>
        <v>571.6481981981982</v>
      </c>
      <c r="BJ147" s="617">
        <f t="shared" ref="BJ147:BJ149" si="332">$BJ$135*BA147/1000</f>
        <v>0</v>
      </c>
      <c r="BK147" s="617">
        <f t="shared" ref="BK147:BK149" si="333">$BK$135*BB147/1000</f>
        <v>0</v>
      </c>
      <c r="BL147" s="617">
        <f t="shared" ref="BL147:BL149" si="334">$BL$135*BC147/1000</f>
        <v>0</v>
      </c>
      <c r="BM147" s="617">
        <f t="shared" ref="BM147:BM149" si="335">$BM$135*BD147/1000</f>
        <v>0</v>
      </c>
      <c r="BN147" s="617">
        <f t="shared" ref="BN147:BN149" si="336">$BN$135*BE147/1000</f>
        <v>0</v>
      </c>
      <c r="BO147" s="617">
        <f t="shared" ref="BO147:BO149" si="337">$BO$135*BF147/1000</f>
        <v>175.08659882725829</v>
      </c>
      <c r="BP147" s="617">
        <f t="shared" ref="BP147:BP149" si="338">$BP$135*BG147/1000</f>
        <v>140.80821428571426</v>
      </c>
      <c r="BQ147" s="617">
        <f t="shared" si="303"/>
        <v>125.65427873015032</v>
      </c>
      <c r="BR147" s="778">
        <f t="shared" si="304"/>
        <v>148.05688333333333</v>
      </c>
      <c r="BS147" s="417">
        <f t="shared" ref="BS147:BS149" si="339">$BS$135*BA147</f>
        <v>0</v>
      </c>
      <c r="BT147" s="417">
        <f t="shared" ref="BT147:BT149" si="340">$BT$135*BB147</f>
        <v>0</v>
      </c>
      <c r="BU147" s="417">
        <f t="shared" ref="BU147:BU149" si="341">$BU$135*BC147</f>
        <v>0</v>
      </c>
      <c r="BV147" s="417">
        <f t="shared" ref="BV147:BV149" si="342">$BV$135*BD147</f>
        <v>0</v>
      </c>
      <c r="BW147" s="417">
        <f t="shared" ref="BW147:BW149" si="343">$BW$135*BE147</f>
        <v>0</v>
      </c>
      <c r="BX147" s="417">
        <f t="shared" ref="BX147:BX149" si="344">$BX$135*BF147</f>
        <v>288692.40722662437</v>
      </c>
      <c r="BY147" s="772"/>
      <c r="BZ147" s="772"/>
      <c r="CA147" s="1214">
        <f t="shared" si="311"/>
        <v>0</v>
      </c>
      <c r="CB147" s="1214">
        <f t="shared" si="312"/>
        <v>175217.39130434784</v>
      </c>
      <c r="CC147" s="1215">
        <f t="shared" si="313"/>
        <v>-175217.39130434784</v>
      </c>
      <c r="CD147" s="772"/>
      <c r="CE147" s="417"/>
      <c r="CF147" s="421">
        <f t="shared" si="315"/>
        <v>0</v>
      </c>
      <c r="CG147" s="421">
        <f t="shared" si="314"/>
        <v>228659.27927927929</v>
      </c>
      <c r="CH147" s="775">
        <f t="shared" si="316"/>
        <v>-228659.27927927929</v>
      </c>
    </row>
    <row r="148" spans="1:86" s="129" customFormat="1">
      <c r="A148" s="616"/>
      <c r="B148" s="616"/>
      <c r="C148" s="129" t="s">
        <v>1107</v>
      </c>
      <c r="D148" s="129" t="s">
        <v>1122</v>
      </c>
      <c r="E148" s="128"/>
      <c r="F148" s="34" t="s">
        <v>1129</v>
      </c>
      <c r="G148" s="34" t="s">
        <v>1083</v>
      </c>
      <c r="H148" s="35">
        <v>10</v>
      </c>
      <c r="I148" s="36">
        <v>6440</v>
      </c>
      <c r="J148" s="37" t="s">
        <v>673</v>
      </c>
      <c r="K148" s="62">
        <v>39</v>
      </c>
      <c r="L148" s="62">
        <v>39</v>
      </c>
      <c r="M148" s="62">
        <v>39</v>
      </c>
      <c r="N148" s="62">
        <v>39</v>
      </c>
      <c r="O148" s="62">
        <v>39</v>
      </c>
      <c r="P148" s="62">
        <v>45</v>
      </c>
      <c r="AO148" s="616">
        <v>38</v>
      </c>
      <c r="AP148" s="616">
        <v>39</v>
      </c>
      <c r="AQ148" s="1013">
        <v>42</v>
      </c>
      <c r="AR148" s="1011">
        <f t="shared" si="318"/>
        <v>39</v>
      </c>
      <c r="AS148" s="617">
        <f t="shared" si="319"/>
        <v>39</v>
      </c>
      <c r="AT148" s="617">
        <f t="shared" si="320"/>
        <v>39</v>
      </c>
      <c r="AU148" s="617">
        <f t="shared" si="321"/>
        <v>39</v>
      </c>
      <c r="AV148" s="617">
        <f t="shared" si="322"/>
        <v>39</v>
      </c>
      <c r="AW148" s="617">
        <f t="shared" si="323"/>
        <v>45</v>
      </c>
      <c r="AX148" s="617">
        <f t="shared" si="324"/>
        <v>38</v>
      </c>
      <c r="AY148" s="617">
        <f t="shared" si="288"/>
        <v>39</v>
      </c>
      <c r="AZ148" s="1007">
        <f t="shared" si="289"/>
        <v>42</v>
      </c>
      <c r="BA148" s="1011">
        <f t="shared" si="325"/>
        <v>43.360855635130036</v>
      </c>
      <c r="BB148" s="617">
        <f t="shared" si="326"/>
        <v>41.880521361332363</v>
      </c>
      <c r="BC148" s="617">
        <f t="shared" si="327"/>
        <v>36.69820210787352</v>
      </c>
      <c r="BD148" s="617">
        <f t="shared" si="328"/>
        <v>37.402409638554211</v>
      </c>
      <c r="BE148" s="617">
        <f t="shared" si="329"/>
        <v>43.024561075831151</v>
      </c>
      <c r="BF148" s="617">
        <f t="shared" si="330"/>
        <v>43.145087163232965</v>
      </c>
      <c r="BG148" s="618">
        <f t="shared" si="331"/>
        <v>44.071428571428569</v>
      </c>
      <c r="BH148" s="618">
        <f t="shared" si="294"/>
        <v>43.804347826086953</v>
      </c>
      <c r="BI148" s="618">
        <f t="shared" si="295"/>
        <v>46.529504504504494</v>
      </c>
      <c r="BJ148" s="617">
        <f t="shared" si="332"/>
        <v>10.207435652875516</v>
      </c>
      <c r="BK148" s="617">
        <f t="shared" si="333"/>
        <v>9.8208236375046969</v>
      </c>
      <c r="BL148" s="617">
        <f t="shared" si="334"/>
        <v>8.5965041836975598</v>
      </c>
      <c r="BM148" s="617">
        <f t="shared" si="335"/>
        <v>8.6438519620199017</v>
      </c>
      <c r="BN148" s="617">
        <f t="shared" si="336"/>
        <v>9.8569128640860768</v>
      </c>
      <c r="BO148" s="617">
        <f t="shared" si="337"/>
        <v>11.304012836767036</v>
      </c>
      <c r="BP148" s="617">
        <f t="shared" si="338"/>
        <v>12.560357142857143</v>
      </c>
      <c r="BQ148" s="617">
        <f t="shared" si="303"/>
        <v>12.565427873015032</v>
      </c>
      <c r="BR148" s="778">
        <f t="shared" si="304"/>
        <v>12.051141666666664</v>
      </c>
      <c r="BS148" s="417">
        <f t="shared" si="339"/>
        <v>15609.908028646812</v>
      </c>
      <c r="BT148" s="417">
        <f t="shared" si="340"/>
        <v>15914.598117306297</v>
      </c>
      <c r="BU148" s="417">
        <f t="shared" si="341"/>
        <v>13945.316800991937</v>
      </c>
      <c r="BV148" s="417">
        <f t="shared" si="342"/>
        <v>13464.867469879517</v>
      </c>
      <c r="BW148" s="417">
        <f t="shared" si="343"/>
        <v>15488.841987299214</v>
      </c>
      <c r="BX148" s="417">
        <f t="shared" si="344"/>
        <v>18638.677654516639</v>
      </c>
      <c r="BY148" s="772"/>
      <c r="BZ148" s="772"/>
      <c r="CA148" s="1214">
        <f t="shared" si="311"/>
        <v>17344.342254052015</v>
      </c>
      <c r="CB148" s="1214">
        <f t="shared" si="312"/>
        <v>17521.73913043478</v>
      </c>
      <c r="CC148" s="1215">
        <f t="shared" si="313"/>
        <v>-177.39687638276519</v>
      </c>
      <c r="CD148" s="772"/>
      <c r="CE148" s="417"/>
      <c r="CF148" s="421">
        <f t="shared" si="315"/>
        <v>17344.342254052015</v>
      </c>
      <c r="CG148" s="421">
        <f t="shared" si="314"/>
        <v>18611.801801801797</v>
      </c>
      <c r="CH148" s="775">
        <f t="shared" si="316"/>
        <v>-1267.4595477497824</v>
      </c>
    </row>
    <row r="149" spans="1:86" s="129" customFormat="1">
      <c r="A149" s="616"/>
      <c r="B149" s="616"/>
      <c r="C149" s="129" t="s">
        <v>1108</v>
      </c>
      <c r="D149" s="129" t="s">
        <v>1269</v>
      </c>
      <c r="E149" s="128"/>
      <c r="F149" s="264" t="s">
        <v>2055</v>
      </c>
      <c r="G149" s="264" t="s">
        <v>1268</v>
      </c>
      <c r="H149" s="265">
        <v>11</v>
      </c>
      <c r="I149" s="266">
        <v>6440</v>
      </c>
      <c r="J149" s="267" t="s">
        <v>673</v>
      </c>
      <c r="K149" s="268"/>
      <c r="L149" s="268"/>
      <c r="M149" s="268"/>
      <c r="N149" s="268"/>
      <c r="O149" s="268">
        <v>49.58</v>
      </c>
      <c r="P149" s="268">
        <v>87.66</v>
      </c>
      <c r="AO149" s="616">
        <v>88</v>
      </c>
      <c r="AP149" s="616">
        <v>73</v>
      </c>
      <c r="AQ149" s="1013">
        <v>78</v>
      </c>
      <c r="AR149" s="1011">
        <f t="shared" si="318"/>
        <v>0</v>
      </c>
      <c r="AS149" s="617">
        <f t="shared" si="319"/>
        <v>0</v>
      </c>
      <c r="AT149" s="617">
        <f t="shared" si="320"/>
        <v>0</v>
      </c>
      <c r="AU149" s="617">
        <f t="shared" si="321"/>
        <v>0</v>
      </c>
      <c r="AV149" s="617">
        <f t="shared" si="322"/>
        <v>49.58</v>
      </c>
      <c r="AW149" s="617">
        <f t="shared" si="323"/>
        <v>87.66</v>
      </c>
      <c r="AX149" s="617">
        <f t="shared" si="324"/>
        <v>88</v>
      </c>
      <c r="AY149" s="617">
        <f t="shared" si="288"/>
        <v>73</v>
      </c>
      <c r="AZ149" s="1007">
        <f t="shared" si="289"/>
        <v>78</v>
      </c>
      <c r="BA149" s="1011">
        <f t="shared" si="325"/>
        <v>0</v>
      </c>
      <c r="BB149" s="617">
        <f t="shared" si="326"/>
        <v>0</v>
      </c>
      <c r="BC149" s="617">
        <f t="shared" si="327"/>
        <v>0</v>
      </c>
      <c r="BD149" s="617">
        <f t="shared" si="328"/>
        <v>0</v>
      </c>
      <c r="BE149" s="617">
        <f t="shared" si="329"/>
        <v>54.696352259992523</v>
      </c>
      <c r="BF149" s="617">
        <f t="shared" si="330"/>
        <v>84.046629793977814</v>
      </c>
      <c r="BG149" s="618">
        <f t="shared" si="331"/>
        <v>102.06015037593984</v>
      </c>
      <c r="BH149" s="618">
        <f t="shared" si="294"/>
        <v>81.992753623188406</v>
      </c>
      <c r="BI149" s="618">
        <f t="shared" si="295"/>
        <v>86.411936936936939</v>
      </c>
      <c r="BJ149" s="617">
        <f t="shared" si="332"/>
        <v>0</v>
      </c>
      <c r="BK149" s="617">
        <f t="shared" si="333"/>
        <v>0</v>
      </c>
      <c r="BL149" s="617">
        <f t="shared" si="334"/>
        <v>0</v>
      </c>
      <c r="BM149" s="617">
        <f t="shared" si="335"/>
        <v>0</v>
      </c>
      <c r="BN149" s="617">
        <f t="shared" si="336"/>
        <v>12.530916405163785</v>
      </c>
      <c r="BO149" s="617">
        <f t="shared" si="337"/>
        <v>22.020217006022186</v>
      </c>
      <c r="BP149" s="617">
        <f t="shared" si="338"/>
        <v>29.087142857142855</v>
      </c>
      <c r="BQ149" s="617">
        <f>$BQ$135*BH149/1000</f>
        <v>23.519903454617882</v>
      </c>
      <c r="BR149" s="778">
        <f t="shared" si="304"/>
        <v>22.380691666666667</v>
      </c>
      <c r="BS149" s="417">
        <f t="shared" si="339"/>
        <v>0</v>
      </c>
      <c r="BT149" s="417">
        <f t="shared" si="340"/>
        <v>0</v>
      </c>
      <c r="BU149" s="417">
        <f t="shared" si="341"/>
        <v>0</v>
      </c>
      <c r="BV149" s="417">
        <f t="shared" si="342"/>
        <v>0</v>
      </c>
      <c r="BW149" s="417">
        <f t="shared" si="343"/>
        <v>19690.686813597309</v>
      </c>
      <c r="BX149" s="417">
        <f t="shared" si="344"/>
        <v>36308.144070998416</v>
      </c>
      <c r="BY149" s="772"/>
      <c r="BZ149" s="772"/>
      <c r="CA149" s="1214">
        <f t="shared" si="311"/>
        <v>0</v>
      </c>
      <c r="CB149" s="1214">
        <f t="shared" si="312"/>
        <v>32797.10144927536</v>
      </c>
      <c r="CC149" s="1215">
        <f t="shared" si="313"/>
        <v>-32797.10144927536</v>
      </c>
      <c r="CD149" s="772"/>
      <c r="CE149" s="417"/>
      <c r="CF149" s="421">
        <f t="shared" si="315"/>
        <v>0</v>
      </c>
      <c r="CG149" s="421">
        <f t="shared" si="314"/>
        <v>34564.774774774778</v>
      </c>
      <c r="CH149" s="775">
        <f t="shared" si="316"/>
        <v>-34564.774774774778</v>
      </c>
    </row>
    <row r="150" spans="1:86" s="758" customFormat="1" ht="14.4">
      <c r="A150" s="616"/>
      <c r="B150" s="616"/>
      <c r="C150" s="758" t="s">
        <v>1109</v>
      </c>
      <c r="D150" s="758" t="s">
        <v>1122</v>
      </c>
      <c r="E150" s="128"/>
      <c r="F150" s="34" t="s">
        <v>2128</v>
      </c>
      <c r="G150" s="34" t="s">
        <v>2091</v>
      </c>
      <c r="H150" s="35">
        <v>4</v>
      </c>
      <c r="I150" s="36">
        <v>6440</v>
      </c>
      <c r="J150" s="37" t="s">
        <v>673</v>
      </c>
      <c r="K150" s="62">
        <v>10</v>
      </c>
      <c r="L150" s="62">
        <v>14</v>
      </c>
      <c r="M150" s="62">
        <v>14</v>
      </c>
      <c r="N150" s="62">
        <v>20</v>
      </c>
      <c r="O150" s="62">
        <v>22</v>
      </c>
      <c r="P150" s="62">
        <v>23</v>
      </c>
      <c r="AO150" s="616">
        <v>29</v>
      </c>
      <c r="AP150" s="616">
        <v>20</v>
      </c>
      <c r="AQ150" s="586">
        <v>0</v>
      </c>
      <c r="AR150" s="1011">
        <f t="shared" ref="AR150" si="345">K150</f>
        <v>10</v>
      </c>
      <c r="AS150" s="778">
        <f t="shared" ref="AS150" si="346">L150</f>
        <v>14</v>
      </c>
      <c r="AT150" s="778">
        <f t="shared" ref="AT150" si="347">M150</f>
        <v>14</v>
      </c>
      <c r="AU150" s="778">
        <f t="shared" ref="AU150" si="348">N150</f>
        <v>20</v>
      </c>
      <c r="AV150" s="778">
        <f t="shared" ref="AV150" si="349">O150</f>
        <v>22</v>
      </c>
      <c r="AW150" s="778">
        <f t="shared" ref="AW150" si="350">P150</f>
        <v>23</v>
      </c>
      <c r="AX150" s="778">
        <f t="shared" ref="AX150" si="351">AO150</f>
        <v>29</v>
      </c>
      <c r="AY150" s="778">
        <f>AP150</f>
        <v>20</v>
      </c>
      <c r="AZ150" s="1007">
        <f t="shared" si="289"/>
        <v>0</v>
      </c>
      <c r="BA150" s="1011">
        <f t="shared" ref="BA150" si="352">0.85*AR150/$BA$135+0.15*AR150</f>
        <v>11.118168111571805</v>
      </c>
      <c r="BB150" s="778">
        <f t="shared" ref="BB150" si="353">0.85*AS150/$BB$135+0.15*AS150</f>
        <v>15.034033309196234</v>
      </c>
      <c r="BC150" s="778">
        <f t="shared" ref="BC150" si="354">0.85*AT150/$BC$135+0.15*AT150</f>
        <v>13.173713577185367</v>
      </c>
      <c r="BD150" s="778">
        <f t="shared" ref="BD150" si="355">0.85*AU150/$BD$135+0.15*AU150</f>
        <v>19.180722891566266</v>
      </c>
      <c r="BE150" s="778">
        <f t="shared" ref="BE150" si="356">0.85*AV150/$BE$135+0.15*AV150</f>
        <v>24.270265222263728</v>
      </c>
      <c r="BF150" s="778">
        <f t="shared" ref="BF150" si="357">0.85*AW150/$BF$135+0.15*AW150</f>
        <v>22.051933438985738</v>
      </c>
      <c r="BG150" s="618">
        <f t="shared" ref="BG150" si="358">0.85*AX150/$BG$135+0.15*AX150</f>
        <v>33.633458646616539</v>
      </c>
      <c r="BH150" s="618">
        <f>0.85*AY150/$BH$135+0.15*AY150</f>
        <v>22.463768115942027</v>
      </c>
      <c r="BI150" s="618">
        <f t="shared" si="295"/>
        <v>0</v>
      </c>
      <c r="BJ150" s="778">
        <f t="shared" ref="BJ150" si="359">$BJ$135*BA150/1000</f>
        <v>2.6172911930450047</v>
      </c>
      <c r="BK150" s="778">
        <f t="shared" ref="BK150" si="360">$BK$135*BB150/1000</f>
        <v>3.5254238698734808</v>
      </c>
      <c r="BL150" s="778">
        <f t="shared" ref="BL150" si="361">$BL$135*BC150/1000</f>
        <v>3.0859245787632266</v>
      </c>
      <c r="BM150" s="778">
        <f t="shared" ref="BM150" si="362">$BM$135*BD150/1000</f>
        <v>4.4327445959076428</v>
      </c>
      <c r="BN150" s="778">
        <f t="shared" ref="BN150" si="363">$BN$135*BE150/1000</f>
        <v>5.5603098207665056</v>
      </c>
      <c r="BO150" s="778">
        <f t="shared" ref="BO150" si="364">$BO$135*BF150/1000</f>
        <v>5.7776065610142631</v>
      </c>
      <c r="BP150" s="778">
        <f t="shared" ref="BP150" si="365">$BP$135*BG150/1000</f>
        <v>9.5855357142857134</v>
      </c>
      <c r="BQ150" s="778">
        <f>$BQ$135*BH150/1000</f>
        <v>6.4438091656487337</v>
      </c>
      <c r="BR150" s="778">
        <f t="shared" si="304"/>
        <v>0</v>
      </c>
      <c r="BS150" s="772"/>
      <c r="BT150" s="772"/>
      <c r="BU150" s="772"/>
      <c r="BV150" s="772"/>
      <c r="BW150" s="772"/>
      <c r="BX150" s="772"/>
      <c r="BY150" s="772"/>
      <c r="BZ150" s="772"/>
      <c r="CA150" s="1214">
        <f t="shared" si="311"/>
        <v>4447.2672446287215</v>
      </c>
      <c r="CB150" s="1214">
        <f t="shared" si="312"/>
        <v>8985.5072463768101</v>
      </c>
      <c r="CC150" s="1215">
        <f t="shared" si="313"/>
        <v>-4538.2400017480886</v>
      </c>
      <c r="CD150" s="772"/>
      <c r="CE150" s="772"/>
      <c r="CF150" s="421">
        <f t="shared" si="315"/>
        <v>4447.2672446287215</v>
      </c>
      <c r="CG150" s="421">
        <f t="shared" si="314"/>
        <v>0</v>
      </c>
      <c r="CH150" s="775">
        <f t="shared" si="316"/>
        <v>4447.2672446287215</v>
      </c>
    </row>
    <row r="151" spans="1:86" s="281" customFormat="1" ht="13.8" thickBot="1">
      <c r="F151" s="489"/>
      <c r="G151" s="489"/>
      <c r="H151" s="490"/>
      <c r="I151" s="491"/>
      <c r="J151" s="492"/>
      <c r="K151" s="493"/>
      <c r="L151" s="493"/>
      <c r="M151" s="493"/>
      <c r="N151" s="493"/>
      <c r="O151" s="494"/>
      <c r="P151" s="494"/>
      <c r="AR151" s="1015">
        <f>SUM(AR136:AR150)</f>
        <v>1675</v>
      </c>
      <c r="AS151" s="974">
        <f t="shared" ref="AS151:AZ151" si="366">SUM(AS136:AS150)</f>
        <v>1616</v>
      </c>
      <c r="AT151" s="974">
        <f t="shared" si="366"/>
        <v>1889</v>
      </c>
      <c r="AU151" s="974">
        <f t="shared" si="366"/>
        <v>2356</v>
      </c>
      <c r="AV151" s="974">
        <f t="shared" si="366"/>
        <v>2028.58</v>
      </c>
      <c r="AW151" s="974">
        <f t="shared" si="366"/>
        <v>2712.66</v>
      </c>
      <c r="AX151" s="974">
        <f t="shared" si="366"/>
        <v>2058</v>
      </c>
      <c r="AY151" s="974">
        <f t="shared" si="366"/>
        <v>2001</v>
      </c>
      <c r="AZ151" s="1008">
        <f t="shared" si="366"/>
        <v>2261</v>
      </c>
      <c r="BA151" s="1012">
        <f>SUM(BA136:BA150)</f>
        <v>1862.2931586882773</v>
      </c>
      <c r="BB151" s="1012">
        <f t="shared" ref="BB151:BI151" si="367">SUM(BB136:BB150)</f>
        <v>1735.3569876900792</v>
      </c>
      <c r="BC151" s="1012">
        <f t="shared" si="367"/>
        <v>1777.5103533787969</v>
      </c>
      <c r="BD151" s="1012">
        <f t="shared" si="367"/>
        <v>2259.489156626506</v>
      </c>
      <c r="BE151" s="1012">
        <f t="shared" si="367"/>
        <v>2237.9170283899884</v>
      </c>
      <c r="BF151" s="1012">
        <f t="shared" si="367"/>
        <v>2600.8433809825669</v>
      </c>
      <c r="BG151" s="1012">
        <f t="shared" si="367"/>
        <v>2386.8157894736837</v>
      </c>
      <c r="BH151" s="1012">
        <f t="shared" si="367"/>
        <v>2247.5</v>
      </c>
      <c r="BI151" s="1012">
        <f t="shared" si="367"/>
        <v>2504.8383258258259</v>
      </c>
      <c r="BJ151" s="284">
        <f>SUM(BJ136:BJ150)</f>
        <v>438.3962748350383</v>
      </c>
      <c r="BK151" s="284">
        <f t="shared" ref="BK151:BR151" si="368">SUM(BK136:BK150)</f>
        <v>406.93464097968172</v>
      </c>
      <c r="BL151" s="284">
        <f t="shared" si="368"/>
        <v>416.3793949488383</v>
      </c>
      <c r="BM151" s="284">
        <f t="shared" si="368"/>
        <v>522.17731339792033</v>
      </c>
      <c r="BN151" s="284">
        <f t="shared" si="368"/>
        <v>512.70605891865989</v>
      </c>
      <c r="BO151" s="284">
        <f t="shared" si="368"/>
        <v>681.42096581743272</v>
      </c>
      <c r="BP151" s="284">
        <f t="shared" si="368"/>
        <v>680.24249999999995</v>
      </c>
      <c r="BQ151" s="284">
        <f t="shared" si="368"/>
        <v>644.70310702315578</v>
      </c>
      <c r="BR151" s="284">
        <f t="shared" si="368"/>
        <v>648.75312638888886</v>
      </c>
      <c r="CA151" s="495">
        <f>SUM(CA136:CA150)</f>
        <v>744917.26347531099</v>
      </c>
      <c r="CB151" s="495">
        <f>SUM(CB136:CB150)</f>
        <v>899000.00000000012</v>
      </c>
      <c r="CC151" s="495">
        <f>CA151-CB151</f>
        <v>-154082.73652468913</v>
      </c>
      <c r="CF151" s="495">
        <f>SUM(CF136:CF150)</f>
        <v>744917.26347531099</v>
      </c>
      <c r="CG151" s="495">
        <f>SUM(CG136:CG150)</f>
        <v>1001935.3303303303</v>
      </c>
      <c r="CH151" s="495">
        <f>CF151-CG151</f>
        <v>-257018.06685501931</v>
      </c>
    </row>
    <row r="152" spans="1:86" s="481" customFormat="1" ht="13.8" thickTop="1">
      <c r="E152" s="482"/>
      <c r="F152" s="483"/>
      <c r="G152" s="483"/>
      <c r="H152" s="484"/>
      <c r="I152" s="485"/>
      <c r="J152" s="484"/>
      <c r="K152" s="484"/>
      <c r="L152" s="484"/>
      <c r="M152" s="484"/>
      <c r="N152" s="484"/>
      <c r="O152" s="486"/>
      <c r="P152" s="486"/>
      <c r="AR152" s="482"/>
      <c r="AS152" s="482"/>
      <c r="AT152" s="482"/>
      <c r="AU152" s="482"/>
      <c r="AV152" s="482"/>
      <c r="AX152" s="487"/>
      <c r="AY152" s="487"/>
      <c r="AZ152" s="304" t="s">
        <v>1694</v>
      </c>
      <c r="BA152" s="487">
        <f>BA151-BA151</f>
        <v>0</v>
      </c>
      <c r="BB152" s="487">
        <f>BA151-BB151</f>
        <v>126.93617099819812</v>
      </c>
      <c r="BC152" s="487">
        <f>BA151-BC151</f>
        <v>84.782805309480409</v>
      </c>
      <c r="BD152" s="487">
        <f>BA151-BD151</f>
        <v>-397.19599793822863</v>
      </c>
      <c r="BE152" s="487">
        <f>BA151-BE151</f>
        <v>-375.6238697017111</v>
      </c>
      <c r="BF152" s="487">
        <f>BA151-BF151</f>
        <v>-738.5502222942896</v>
      </c>
      <c r="BG152" s="487">
        <f>$BA$151-BG151</f>
        <v>-524.52263078540636</v>
      </c>
      <c r="BH152" s="487">
        <f>$BA$151-BH151</f>
        <v>-385.20684131172266</v>
      </c>
      <c r="BI152" s="487">
        <f>$BA$151-BI151</f>
        <v>-642.54516713754856</v>
      </c>
      <c r="BQ152" s="487"/>
      <c r="BR152" s="304" t="s">
        <v>1694</v>
      </c>
      <c r="BS152" s="481">
        <f t="shared" ref="BS152:BX152" si="369">BA152*BS135</f>
        <v>0</v>
      </c>
      <c r="BT152" s="488">
        <f t="shared" si="369"/>
        <v>48235.744979315285</v>
      </c>
      <c r="BU152" s="488">
        <f t="shared" si="369"/>
        <v>32217.466017602557</v>
      </c>
      <c r="BV152" s="488">
        <f t="shared" si="369"/>
        <v>-142990.5592577623</v>
      </c>
      <c r="BW152" s="488">
        <f t="shared" si="369"/>
        <v>-135224.59309261601</v>
      </c>
      <c r="BX152" s="488">
        <f t="shared" si="369"/>
        <v>-319053.69603113312</v>
      </c>
      <c r="BY152" s="488"/>
      <c r="BZ152" s="488"/>
      <c r="CA152" s="488"/>
      <c r="CB152" s="488"/>
      <c r="CC152" s="488"/>
      <c r="CD152" s="488"/>
      <c r="CE152" s="488"/>
    </row>
    <row r="153" spans="1:86" s="104" customFormat="1" ht="13.5" customHeight="1">
      <c r="A153" s="103" t="s">
        <v>684</v>
      </c>
      <c r="E153" s="105"/>
      <c r="F153" s="105"/>
      <c r="G153" s="105"/>
      <c r="H153" s="106"/>
      <c r="I153" s="105"/>
      <c r="J153" s="106"/>
      <c r="K153" s="106"/>
      <c r="L153" s="106"/>
      <c r="M153" s="106"/>
      <c r="N153" s="106"/>
      <c r="O153" s="107"/>
      <c r="P153" s="107"/>
      <c r="AR153" s="105"/>
      <c r="AS153" s="105"/>
      <c r="AT153" s="105"/>
      <c r="AU153" s="105"/>
      <c r="AV153" s="105"/>
      <c r="AW153" s="105"/>
      <c r="AX153" s="105"/>
      <c r="AY153" s="105"/>
      <c r="AZ153" s="105"/>
      <c r="BA153" s="105"/>
      <c r="BB153" s="105"/>
    </row>
    <row r="154" spans="1:86" s="104" customFormat="1">
      <c r="A154" s="103" t="s">
        <v>670</v>
      </c>
      <c r="B154" s="103"/>
      <c r="C154" s="103"/>
      <c r="D154" s="108" t="s">
        <v>1977</v>
      </c>
      <c r="E154" s="103" t="s">
        <v>672</v>
      </c>
      <c r="F154" s="108" t="s">
        <v>680</v>
      </c>
      <c r="G154" s="108" t="s">
        <v>339</v>
      </c>
      <c r="H154" s="109" t="s">
        <v>679</v>
      </c>
      <c r="I154" s="109" t="s">
        <v>1086</v>
      </c>
      <c r="J154" s="109" t="s">
        <v>678</v>
      </c>
      <c r="K154" s="269" t="s">
        <v>1106</v>
      </c>
      <c r="L154" s="269" t="s">
        <v>1105</v>
      </c>
      <c r="M154" s="269" t="s">
        <v>1104</v>
      </c>
      <c r="N154" s="269" t="s">
        <v>1103</v>
      </c>
      <c r="O154" s="702" t="s">
        <v>599</v>
      </c>
      <c r="P154" s="702" t="s">
        <v>600</v>
      </c>
      <c r="Q154" s="106"/>
      <c r="R154" s="703"/>
      <c r="S154" s="703"/>
      <c r="T154" s="703"/>
      <c r="U154" s="703"/>
      <c r="V154" s="703"/>
      <c r="W154" s="703"/>
      <c r="X154" s="703"/>
      <c r="Y154" s="703"/>
      <c r="Z154" s="703"/>
      <c r="AA154" s="703"/>
      <c r="AB154" s="703"/>
      <c r="AC154" s="703"/>
      <c r="AD154" s="703"/>
      <c r="AE154" s="703"/>
      <c r="AF154" s="703"/>
      <c r="AG154" s="703"/>
      <c r="AH154" s="703"/>
      <c r="AI154" s="703"/>
      <c r="AJ154" s="703"/>
      <c r="AK154" s="703"/>
      <c r="AL154" s="703"/>
      <c r="AM154" s="703"/>
      <c r="AN154" s="703"/>
      <c r="AO154" s="704" t="s">
        <v>1789</v>
      </c>
      <c r="AP154" s="704" t="s">
        <v>1972</v>
      </c>
      <c r="AQ154" s="704" t="s">
        <v>2110</v>
      </c>
      <c r="AR154" s="977" t="s">
        <v>1106</v>
      </c>
      <c r="AS154" s="269" t="s">
        <v>1105</v>
      </c>
      <c r="AT154" s="269" t="s">
        <v>1104</v>
      </c>
      <c r="AU154" s="269" t="s">
        <v>1103</v>
      </c>
      <c r="AV154" s="702" t="s">
        <v>599</v>
      </c>
      <c r="AW154" s="702" t="s">
        <v>600</v>
      </c>
      <c r="AX154" s="702" t="s">
        <v>1789</v>
      </c>
      <c r="AY154" s="702" t="s">
        <v>1972</v>
      </c>
      <c r="AZ154" s="702" t="s">
        <v>2110</v>
      </c>
      <c r="BA154" s="977" t="s">
        <v>1106</v>
      </c>
      <c r="BB154" s="269" t="s">
        <v>1105</v>
      </c>
      <c r="BC154" s="269" t="s">
        <v>1104</v>
      </c>
      <c r="BD154" s="269" t="s">
        <v>1103</v>
      </c>
      <c r="BE154" s="702" t="s">
        <v>599</v>
      </c>
      <c r="BF154" s="702" t="s">
        <v>600</v>
      </c>
      <c r="BG154" s="702" t="s">
        <v>1929</v>
      </c>
      <c r="BH154" s="702" t="s">
        <v>2073</v>
      </c>
      <c r="BI154" s="702" t="s">
        <v>2110</v>
      </c>
      <c r="BJ154" s="270">
        <v>2007</v>
      </c>
      <c r="BK154" s="270">
        <v>2008</v>
      </c>
      <c r="BL154" s="270">
        <v>2009</v>
      </c>
      <c r="BM154" s="270">
        <v>2010</v>
      </c>
      <c r="BN154" s="270">
        <v>2011</v>
      </c>
      <c r="BO154" s="270">
        <v>2012</v>
      </c>
      <c r="BP154" s="270">
        <v>2013</v>
      </c>
      <c r="BQ154" s="270">
        <v>2014</v>
      </c>
      <c r="BR154" s="270">
        <v>2015</v>
      </c>
      <c r="BS154" s="270">
        <v>2007</v>
      </c>
      <c r="BT154" s="270">
        <v>2008</v>
      </c>
      <c r="BU154" s="270">
        <v>2009</v>
      </c>
      <c r="BV154" s="270">
        <v>2010</v>
      </c>
      <c r="BW154" s="270">
        <v>2011</v>
      </c>
      <c r="BX154" s="270">
        <v>2012</v>
      </c>
      <c r="BY154" s="270"/>
      <c r="BZ154" s="270"/>
      <c r="CA154" s="270">
        <f>CA3</f>
        <v>2007</v>
      </c>
      <c r="CB154" s="270">
        <f>CB3</f>
        <v>2014</v>
      </c>
      <c r="CC154" s="704" t="str">
        <f>CC3</f>
        <v>2007-2014</v>
      </c>
      <c r="CD154" s="270"/>
      <c r="CE154" s="270"/>
      <c r="CF154" s="270">
        <f>CF3</f>
        <v>2007</v>
      </c>
      <c r="CG154" s="270">
        <f>CG3</f>
        <v>2015</v>
      </c>
      <c r="CH154" s="704" t="str">
        <f>CH3</f>
        <v>2007-2015</v>
      </c>
    </row>
    <row r="155" spans="1:86" s="104" customFormat="1">
      <c r="A155" s="103"/>
      <c r="B155" s="103"/>
      <c r="C155" s="103"/>
      <c r="D155" s="108"/>
      <c r="E155" s="103"/>
      <c r="F155" s="108"/>
      <c r="G155" s="108"/>
      <c r="H155" s="109"/>
      <c r="I155" s="109"/>
      <c r="J155" s="109"/>
      <c r="K155" s="269"/>
      <c r="L155" s="269"/>
      <c r="M155" s="269"/>
      <c r="N155" s="269"/>
      <c r="O155" s="270"/>
      <c r="P155" s="270"/>
      <c r="Q155" s="105"/>
      <c r="AR155" s="977">
        <v>11</v>
      </c>
      <c r="AS155" s="269">
        <v>11</v>
      </c>
      <c r="AT155" s="269">
        <v>11</v>
      </c>
      <c r="AU155" s="269">
        <v>11</v>
      </c>
      <c r="AV155" s="270">
        <v>11</v>
      </c>
      <c r="AW155" s="270">
        <v>11</v>
      </c>
      <c r="AX155" s="270">
        <v>11</v>
      </c>
      <c r="AY155" s="270">
        <v>11</v>
      </c>
      <c r="AZ155" s="270">
        <v>11</v>
      </c>
      <c r="BA155" s="1017">
        <f>'Graddage 060916'!B3</f>
        <v>0.85642904730179881</v>
      </c>
      <c r="BB155" s="271">
        <f>'Graddage 060916'!C3</f>
        <v>0.86842105263157898</v>
      </c>
      <c r="BC155" s="271">
        <f>'Graddage 060916'!D3</f>
        <v>0.95169886742171883</v>
      </c>
      <c r="BD155" s="271">
        <f>'Graddage 060916'!E3</f>
        <v>1.1625582944703532</v>
      </c>
      <c r="BE155" s="271">
        <f>'Graddage 060916'!F3</f>
        <v>0.90206528980679546</v>
      </c>
      <c r="BF155" s="271">
        <f>'Graddage 060916'!G3</f>
        <v>0.97201865423051304</v>
      </c>
      <c r="BG155" s="271">
        <f>'Graddage 060916'!H3</f>
        <v>0.98201199200532974</v>
      </c>
      <c r="BH155" s="271">
        <f>'Graddage 060916'!I3</f>
        <v>0.82045303131245839</v>
      </c>
      <c r="BI155" s="271">
        <f>'Graddage 060916'!J3</f>
        <v>0.879746835443038</v>
      </c>
      <c r="BJ155" s="270">
        <f>'CO2 faktorer 060916'!D27</f>
        <v>204.41</v>
      </c>
      <c r="BK155" s="270">
        <f>'CO2 faktorer 060916'!E27</f>
        <v>204.37</v>
      </c>
      <c r="BL155" s="270">
        <f>'CO2 faktorer 060916'!F27</f>
        <v>204.08</v>
      </c>
      <c r="BM155" s="270">
        <f>'CO2 faktorer 060916'!G27</f>
        <v>204.26</v>
      </c>
      <c r="BN155" s="270">
        <f>'CO2 faktorer 060916'!H27</f>
        <v>204.41</v>
      </c>
      <c r="BO155" s="270">
        <f>'CO2 faktorer 060916'!I27</f>
        <v>204.26</v>
      </c>
      <c r="BP155" s="270">
        <f>'CO2 faktorer 060916'!J27</f>
        <v>204.44</v>
      </c>
      <c r="BQ155" s="270">
        <f>'CO2 faktorer 060916'!K27</f>
        <v>205.02</v>
      </c>
      <c r="BR155" s="270">
        <f>'CO2 faktorer 060916'!L27</f>
        <v>205.41600000000003</v>
      </c>
      <c r="BS155" s="423">
        <f>'Priser 201016'!C4</f>
        <v>603.63636363636363</v>
      </c>
      <c r="BT155" s="423">
        <f>'Priser 201016'!D4</f>
        <v>603.63636363636363</v>
      </c>
      <c r="BU155" s="423">
        <f>'Priser 201016'!E4</f>
        <v>603.63636363636363</v>
      </c>
      <c r="BV155" s="423">
        <f>'Priser 201016'!F4</f>
        <v>603.63636363636363</v>
      </c>
      <c r="BW155" s="423">
        <f>'Priser 201016'!G4</f>
        <v>603.63636363636363</v>
      </c>
      <c r="BX155" s="423">
        <f>'Priser 201016'!H4</f>
        <v>626.36363636363637</v>
      </c>
      <c r="BY155" s="423"/>
      <c r="BZ155" s="423"/>
      <c r="CA155" s="423">
        <f>'Priser 201016'!K4</f>
        <v>569.09090909090912</v>
      </c>
      <c r="CB155" s="423">
        <f>'Priser 201016'!K4</f>
        <v>569.09090909090912</v>
      </c>
      <c r="CD155" s="423"/>
      <c r="CE155" s="423"/>
      <c r="CF155" s="423">
        <f>'Priser 201016'!L4</f>
        <v>565.40341436387484</v>
      </c>
      <c r="CG155" s="423">
        <f>'Priser 201016'!L4</f>
        <v>565.40341436387484</v>
      </c>
    </row>
    <row r="156" spans="1:86" ht="14.4">
      <c r="A156" s="47">
        <v>4476221</v>
      </c>
      <c r="B156" s="47" t="s">
        <v>611</v>
      </c>
      <c r="C156" s="47" t="s">
        <v>1109</v>
      </c>
      <c r="D156" s="47">
        <v>307859</v>
      </c>
      <c r="E156" s="47">
        <v>10022597</v>
      </c>
      <c r="F156" s="58" t="s">
        <v>612</v>
      </c>
      <c r="G156" s="58" t="s">
        <v>101</v>
      </c>
      <c r="H156" s="59" t="s">
        <v>613</v>
      </c>
      <c r="I156" s="58">
        <v>6400</v>
      </c>
      <c r="J156" s="110" t="s">
        <v>671</v>
      </c>
      <c r="K156" s="112">
        <v>92137</v>
      </c>
      <c r="L156" s="112">
        <v>97776</v>
      </c>
      <c r="M156" s="112">
        <v>101190</v>
      </c>
      <c r="N156" s="112">
        <v>118163</v>
      </c>
      <c r="O156" s="120">
        <f t="shared" ref="O156:O186" si="370">SUM(Q156:AB156)</f>
        <v>99750</v>
      </c>
      <c r="P156" s="121">
        <f t="shared" ref="P156:P186" si="371">SUM(AC156:AN156)</f>
        <v>105631</v>
      </c>
      <c r="Q156" s="52">
        <v>19521</v>
      </c>
      <c r="R156" s="52">
        <v>16528</v>
      </c>
      <c r="S156" s="52">
        <v>14426</v>
      </c>
      <c r="T156" s="52">
        <v>5155</v>
      </c>
      <c r="U156" s="52">
        <v>3606</v>
      </c>
      <c r="V156" s="52">
        <v>2297</v>
      </c>
      <c r="W156" s="52">
        <v>1954</v>
      </c>
      <c r="X156" s="52">
        <v>2592</v>
      </c>
      <c r="Y156" s="52">
        <v>3256</v>
      </c>
      <c r="Z156" s="52">
        <v>6670</v>
      </c>
      <c r="AA156" s="52">
        <v>12599</v>
      </c>
      <c r="AB156" s="52">
        <v>11146</v>
      </c>
      <c r="AC156" s="52">
        <v>21197</v>
      </c>
      <c r="AD156" s="52">
        <v>14266</v>
      </c>
      <c r="AE156" s="52">
        <v>9573</v>
      </c>
      <c r="AF156" s="52">
        <v>8412</v>
      </c>
      <c r="AG156" s="52">
        <v>3360</v>
      </c>
      <c r="AH156" s="52">
        <v>3818</v>
      </c>
      <c r="AI156" s="52">
        <v>2259</v>
      </c>
      <c r="AJ156" s="52">
        <v>1602</v>
      </c>
      <c r="AK156" s="52">
        <v>3779</v>
      </c>
      <c r="AL156" s="52">
        <v>9268</v>
      </c>
      <c r="AM156" s="52">
        <v>10853</v>
      </c>
      <c r="AN156" s="52">
        <v>17244</v>
      </c>
      <c r="AO156" s="46">
        <v>100108</v>
      </c>
      <c r="AP156" s="12">
        <v>87386</v>
      </c>
      <c r="AQ156" s="986">
        <v>97576</v>
      </c>
      <c r="AR156" s="978">
        <f t="shared" ref="AR156:AT156" si="372">K156*11/1000</f>
        <v>1013.5069999999999</v>
      </c>
      <c r="AS156" s="112">
        <f t="shared" si="372"/>
        <v>1075.5360000000001</v>
      </c>
      <c r="AT156" s="112">
        <f t="shared" si="372"/>
        <v>1113.0899999999999</v>
      </c>
      <c r="AU156" s="112">
        <f t="shared" ref="AU156:AU184" si="373">N156*11/1000</f>
        <v>1299.7929999999999</v>
      </c>
      <c r="AV156" s="112">
        <f t="shared" ref="AV156:AV184" si="374">O156*11/1000</f>
        <v>1097.25</v>
      </c>
      <c r="AW156" s="112">
        <f t="shared" ref="AW156:AW184" si="375">P156*11/1000</f>
        <v>1161.941</v>
      </c>
      <c r="AX156" s="112">
        <f>AO156*11/1000</f>
        <v>1101.1880000000001</v>
      </c>
      <c r="AY156" s="112">
        <f>AP156*AY$155/1000</f>
        <v>961.24599999999998</v>
      </c>
      <c r="AZ156" s="1016">
        <f>AQ156*AZ$155/1000</f>
        <v>1073.336</v>
      </c>
      <c r="BA156" s="978">
        <f t="shared" ref="BA156:BA184" si="376">0.85*AR156/$BA$155+0.15*AR156</f>
        <v>1157.9248488720341</v>
      </c>
      <c r="BB156" s="112">
        <f t="shared" ref="BB156:BB184" si="377">0.85*AS156/$BB$155+0.15*AS156</f>
        <v>1214.0519999999999</v>
      </c>
      <c r="BC156" s="112">
        <f t="shared" ref="BC156:BC184" si="378">0.85*AT156/$BC$155+0.15*AT156</f>
        <v>1161.1083207910394</v>
      </c>
      <c r="BD156" s="112">
        <f>0.85*AU156/$BD$155+0.15*AU156</f>
        <v>1145.3075740974211</v>
      </c>
      <c r="BE156" s="112">
        <f>0.85*AV156/$BE$155+0.15*AV156</f>
        <v>1198.5065638847859</v>
      </c>
      <c r="BF156" s="112">
        <f>0.85*AW156/$BF$155+0.15*AW156</f>
        <v>1190.3723185058259</v>
      </c>
      <c r="BG156" s="112">
        <f>0.85*AX156/$BG$155+0.15*AX156</f>
        <v>1118.3333626865672</v>
      </c>
      <c r="BH156" s="112">
        <f>0.85*AY156/BH$155+0.15*AY156</f>
        <v>1140.0502447827851</v>
      </c>
      <c r="BI156" s="756">
        <f>0.85*AZ156/BI$155+0.15*AZ156</f>
        <v>1198.0437438848919</v>
      </c>
      <c r="BJ156" s="112">
        <f>$BJ$155*BA156/1000</f>
        <v>236.69141835793246</v>
      </c>
      <c r="BK156" s="112">
        <f>$BK$155*BB156/1000</f>
        <v>248.11580723999998</v>
      </c>
      <c r="BL156" s="112">
        <f>$BL$155*BC156/1000</f>
        <v>236.95898610703534</v>
      </c>
      <c r="BM156" s="112">
        <f>$BM$155*BD156/1000</f>
        <v>233.94052508513923</v>
      </c>
      <c r="BN156" s="112">
        <f>$BN$155*BE156/1000</f>
        <v>244.98672672368909</v>
      </c>
      <c r="BO156" s="112">
        <f>$BO$155*BF156/1000</f>
        <v>243.14544977799997</v>
      </c>
      <c r="BP156" s="112">
        <f t="shared" ref="BP156:BP184" si="379">$BP$155*BG156/1000</f>
        <v>228.63207266764181</v>
      </c>
      <c r="BQ156" s="112">
        <f>BQ$155*BH156/1000</f>
        <v>233.73310118536659</v>
      </c>
      <c r="BR156" s="756">
        <f>BR$155*BI156/1000</f>
        <v>246.09735369385899</v>
      </c>
      <c r="BS156" s="417">
        <f>$BS$155*BA156</f>
        <v>698965.54513730062</v>
      </c>
      <c r="BT156" s="417">
        <f>$BT$155*BB156</f>
        <v>732845.93454545445</v>
      </c>
      <c r="BU156" s="417">
        <f>$BU$155*BC156</f>
        <v>700887.20455022738</v>
      </c>
      <c r="BV156" s="417">
        <f>$BV$155*BD156</f>
        <v>691349.29927335237</v>
      </c>
      <c r="BW156" s="417">
        <f>$BW$155*BE156</f>
        <v>723462.14401772525</v>
      </c>
      <c r="BX156" s="417">
        <f>$BX$155*BF156</f>
        <v>745605.93404592189</v>
      </c>
      <c r="BY156" s="772"/>
      <c r="BZ156" s="772"/>
      <c r="CA156" s="835">
        <f>$CF$155*BA156</f>
        <v>654694.66312902188</v>
      </c>
      <c r="CB156" s="835">
        <f>$CG$155*BH156</f>
        <v>644588.30094655801</v>
      </c>
      <c r="CC156" s="1222">
        <f t="shared" ref="CC156" si="380">CA156-CB156</f>
        <v>10106.362182463869</v>
      </c>
      <c r="CD156" s="772"/>
      <c r="CE156" s="417"/>
      <c r="CF156" s="835">
        <f t="shared" ref="CF156:CF183" si="381">$CF$155*BA156</f>
        <v>654694.66312902188</v>
      </c>
      <c r="CG156" s="835">
        <f>$CG$155*BI156</f>
        <v>677378.02334979747</v>
      </c>
      <c r="CH156" s="1222">
        <f t="shared" ref="CH156:CH187" si="382">CF156-CG156</f>
        <v>-22683.36022077559</v>
      </c>
    </row>
    <row r="157" spans="1:86" ht="14.4">
      <c r="A157" s="13">
        <v>4496660</v>
      </c>
      <c r="B157" s="13" t="s">
        <v>611</v>
      </c>
      <c r="C157" s="13" t="s">
        <v>1109</v>
      </c>
      <c r="D157" s="47">
        <v>307859</v>
      </c>
      <c r="E157" s="13">
        <v>10022597</v>
      </c>
      <c r="F157" s="55" t="s">
        <v>612</v>
      </c>
      <c r="G157" s="55" t="s">
        <v>101</v>
      </c>
      <c r="H157" s="56" t="s">
        <v>613</v>
      </c>
      <c r="I157" s="57">
        <v>6400</v>
      </c>
      <c r="J157" s="111" t="s">
        <v>671</v>
      </c>
      <c r="K157" s="112"/>
      <c r="L157" s="112"/>
      <c r="M157" s="112"/>
      <c r="N157" s="112"/>
      <c r="O157" s="122">
        <f t="shared" si="370"/>
        <v>0</v>
      </c>
      <c r="P157" s="123">
        <f t="shared" si="371"/>
        <v>856</v>
      </c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>
        <v>420</v>
      </c>
      <c r="AN157" s="46">
        <v>436</v>
      </c>
      <c r="AO157" s="578">
        <v>5579</v>
      </c>
      <c r="AP157" s="12"/>
      <c r="AQ157" s="986">
        <v>1050</v>
      </c>
      <c r="AR157" s="978">
        <f t="shared" ref="AR157:AR211" si="383">K157*11/1000</f>
        <v>0</v>
      </c>
      <c r="AS157" s="112">
        <f t="shared" ref="AS157:AS211" si="384">L157*11/1000</f>
        <v>0</v>
      </c>
      <c r="AT157" s="112">
        <f t="shared" ref="AT157:AT211" si="385">M157*11/1000</f>
        <v>0</v>
      </c>
      <c r="AU157" s="112">
        <f t="shared" si="373"/>
        <v>0</v>
      </c>
      <c r="AV157" s="112">
        <f t="shared" si="374"/>
        <v>0</v>
      </c>
      <c r="AW157" s="112">
        <f t="shared" si="375"/>
        <v>9.4160000000000004</v>
      </c>
      <c r="AX157" s="112">
        <f t="shared" ref="AX157:AX213" si="386">AO157*11/1000</f>
        <v>61.369</v>
      </c>
      <c r="AY157" s="112">
        <f t="shared" ref="AY157:AY213" si="387">AP157*$AY$155/1000</f>
        <v>0</v>
      </c>
      <c r="AZ157" s="1016">
        <f t="shared" ref="AZ157:AZ220" si="388">AQ157*AZ$155/1000</f>
        <v>11.55</v>
      </c>
      <c r="BA157" s="978">
        <f t="shared" si="376"/>
        <v>0</v>
      </c>
      <c r="BB157" s="112">
        <f t="shared" si="377"/>
        <v>0</v>
      </c>
      <c r="BC157" s="112">
        <f t="shared" si="378"/>
        <v>0</v>
      </c>
      <c r="BD157" s="112">
        <f t="shared" ref="BD157:BD211" si="389">0.85*AU157/$BD$155+0.15*AU157</f>
        <v>0</v>
      </c>
      <c r="BE157" s="112">
        <f t="shared" ref="BE157:BE211" si="390">0.85*AV157/$BE$155+0.15*AV157</f>
        <v>0</v>
      </c>
      <c r="BF157" s="112">
        <f t="shared" ref="BF157:BF211" si="391">0.85*AW157/$BF$155+0.15*AW157</f>
        <v>9.6463983550376966</v>
      </c>
      <c r="BG157" s="112">
        <f t="shared" ref="BG157:BG213" si="392">0.85*AX157/$BG$155+0.15*AX157</f>
        <v>62.324507835820896</v>
      </c>
      <c r="BH157" s="112">
        <f t="shared" ref="BH157:BH213" si="393">0.85*AY157/$BH$155+0.15*AY157</f>
        <v>0</v>
      </c>
      <c r="BI157" s="756">
        <f t="shared" ref="BI157:BI220" si="394">0.85*AZ157/BI$155+0.15*AZ157</f>
        <v>12.891960431654677</v>
      </c>
      <c r="BJ157" s="112">
        <f t="shared" ref="BJ157:BJ211" si="395">$BJ$155*BA157/1000</f>
        <v>0</v>
      </c>
      <c r="BK157" s="112">
        <f t="shared" ref="BK157:BK211" si="396">$BK$155*BB157/1000</f>
        <v>0</v>
      </c>
      <c r="BL157" s="112">
        <f t="shared" ref="BL157:BL211" si="397">$BL$155*BC157/1000</f>
        <v>0</v>
      </c>
      <c r="BM157" s="112">
        <f t="shared" ref="BM157:BM211" si="398">$BM$155*BD157/1000</f>
        <v>0</v>
      </c>
      <c r="BN157" s="112">
        <f t="shared" ref="BN157:BN211" si="399">$BN$155*BE157/1000</f>
        <v>0</v>
      </c>
      <c r="BO157" s="112">
        <f t="shared" ref="BO157:BO211" si="400">$BO$155*BF157/1000</f>
        <v>1.970373328</v>
      </c>
      <c r="BP157" s="112">
        <f t="shared" si="379"/>
        <v>12.741622381955223</v>
      </c>
      <c r="BQ157" s="112">
        <f t="shared" ref="BQ157:BQ213" si="401">$BQ$155*BH157/1000</f>
        <v>0</v>
      </c>
      <c r="BR157" s="756">
        <f t="shared" ref="BR157:BR220" si="402">BR$155*BI157/1000</f>
        <v>2.6482149440287777</v>
      </c>
      <c r="BS157" s="417">
        <f t="shared" ref="BS157:BS211" si="403">$BS$155*BA157</f>
        <v>0</v>
      </c>
      <c r="BT157" s="417">
        <f t="shared" ref="BT157:BT211" si="404">$BT$155*BB157</f>
        <v>0</v>
      </c>
      <c r="BU157" s="417">
        <f t="shared" ref="BU157:BU211" si="405">$BU$155*BC157</f>
        <v>0</v>
      </c>
      <c r="BV157" s="417">
        <f t="shared" ref="BV157:BV211" si="406">$BV$155*BD157</f>
        <v>0</v>
      </c>
      <c r="BW157" s="417">
        <f t="shared" ref="BW157:BW211" si="407">$BW$155*BE157</f>
        <v>0</v>
      </c>
      <c r="BX157" s="417">
        <f t="shared" ref="BX157:BX211" si="408">$BX$155*BF157</f>
        <v>6042.1531514736116</v>
      </c>
      <c r="BY157" s="772"/>
      <c r="BZ157" s="772"/>
      <c r="CA157" s="835">
        <f t="shared" ref="CA157:CA220" si="409">$CF$155*BA157</f>
        <v>0</v>
      </c>
      <c r="CB157" s="835">
        <f t="shared" ref="CB157:CB220" si="410">$CG$155*BH157</f>
        <v>0</v>
      </c>
      <c r="CC157" s="1222">
        <f t="shared" ref="CC157:CC220" si="411">CA157-CB157</f>
        <v>0</v>
      </c>
      <c r="CD157" s="772"/>
      <c r="CE157" s="417"/>
      <c r="CF157" s="835">
        <f t="shared" si="381"/>
        <v>0</v>
      </c>
      <c r="CG157" s="835">
        <f t="shared" ref="CG157:CG220" si="412">$CG$155*BI157</f>
        <v>7289.1584459015285</v>
      </c>
      <c r="CH157" s="1222">
        <f t="shared" si="382"/>
        <v>-7289.1584459015285</v>
      </c>
    </row>
    <row r="158" spans="1:86" ht="14.4">
      <c r="A158" s="13">
        <v>4491608</v>
      </c>
      <c r="B158" s="13" t="s">
        <v>611</v>
      </c>
      <c r="C158" s="13" t="s">
        <v>1108</v>
      </c>
      <c r="D158" s="13">
        <v>306637</v>
      </c>
      <c r="E158" s="13">
        <v>10029082</v>
      </c>
      <c r="F158" s="55" t="s">
        <v>1282</v>
      </c>
      <c r="G158" s="55" t="s">
        <v>519</v>
      </c>
      <c r="H158" s="56">
        <v>17</v>
      </c>
      <c r="I158" s="57">
        <v>6430</v>
      </c>
      <c r="J158" s="111" t="s">
        <v>671</v>
      </c>
      <c r="K158" s="112">
        <v>87758</v>
      </c>
      <c r="L158" s="112">
        <v>90543</v>
      </c>
      <c r="M158" s="112">
        <v>84288</v>
      </c>
      <c r="N158" s="112">
        <v>86807</v>
      </c>
      <c r="O158" s="122">
        <f t="shared" si="370"/>
        <v>77389</v>
      </c>
      <c r="P158" s="123">
        <f t="shared" si="371"/>
        <v>79920</v>
      </c>
      <c r="Q158" s="12">
        <v>11675</v>
      </c>
      <c r="R158" s="12">
        <v>10849</v>
      </c>
      <c r="S158" s="12">
        <v>9598</v>
      </c>
      <c r="T158" s="12">
        <v>5222</v>
      </c>
      <c r="U158" s="12">
        <v>3940</v>
      </c>
      <c r="V158" s="12">
        <v>2726</v>
      </c>
      <c r="W158" s="12">
        <v>2796</v>
      </c>
      <c r="X158" s="12">
        <v>3189</v>
      </c>
      <c r="Y158" s="12">
        <v>3053</v>
      </c>
      <c r="Z158" s="12">
        <v>5609</v>
      </c>
      <c r="AA158" s="12">
        <v>8428</v>
      </c>
      <c r="AB158" s="12">
        <v>10304</v>
      </c>
      <c r="AC158" s="12">
        <v>9956</v>
      </c>
      <c r="AD158" s="12">
        <v>10292</v>
      </c>
      <c r="AE158" s="12">
        <v>6607</v>
      </c>
      <c r="AF158" s="12">
        <v>6442</v>
      </c>
      <c r="AG158" s="12">
        <v>4191</v>
      </c>
      <c r="AH158" s="12">
        <v>3573</v>
      </c>
      <c r="AI158" s="12">
        <v>2836</v>
      </c>
      <c r="AJ158" s="12">
        <v>2385</v>
      </c>
      <c r="AK158" s="12">
        <v>4160</v>
      </c>
      <c r="AL158" s="12">
        <v>8656</v>
      </c>
      <c r="AM158" s="12">
        <v>9309</v>
      </c>
      <c r="AN158" s="46">
        <v>11513</v>
      </c>
      <c r="AO158" s="46">
        <v>81632</v>
      </c>
      <c r="AP158" s="12">
        <v>70617</v>
      </c>
      <c r="AQ158" s="987">
        <v>76374</v>
      </c>
      <c r="AR158" s="978">
        <f t="shared" si="383"/>
        <v>965.33799999999997</v>
      </c>
      <c r="AS158" s="112">
        <f t="shared" si="384"/>
        <v>995.97299999999996</v>
      </c>
      <c r="AT158" s="112">
        <f t="shared" si="385"/>
        <v>927.16800000000001</v>
      </c>
      <c r="AU158" s="112">
        <f t="shared" si="373"/>
        <v>954.87699999999995</v>
      </c>
      <c r="AV158" s="112">
        <f t="shared" si="374"/>
        <v>851.279</v>
      </c>
      <c r="AW158" s="112">
        <f t="shared" si="375"/>
        <v>879.12</v>
      </c>
      <c r="AX158" s="112">
        <f t="shared" si="386"/>
        <v>897.952</v>
      </c>
      <c r="AY158" s="112">
        <f t="shared" si="387"/>
        <v>776.78700000000003</v>
      </c>
      <c r="AZ158" s="1016">
        <f t="shared" si="388"/>
        <v>840.11400000000003</v>
      </c>
      <c r="BA158" s="978">
        <f t="shared" si="376"/>
        <v>1102.892094243485</v>
      </c>
      <c r="BB158" s="112">
        <f t="shared" si="377"/>
        <v>1124.24225</v>
      </c>
      <c r="BC158" s="112">
        <f t="shared" si="378"/>
        <v>967.16570948547428</v>
      </c>
      <c r="BD158" s="112">
        <f t="shared" si="389"/>
        <v>841.38617489971341</v>
      </c>
      <c r="BE158" s="112">
        <f t="shared" si="390"/>
        <v>929.83683681683897</v>
      </c>
      <c r="BF158" s="112">
        <f t="shared" si="391"/>
        <v>900.63102398903357</v>
      </c>
      <c r="BG158" s="112">
        <f t="shared" si="392"/>
        <v>911.93300298507461</v>
      </c>
      <c r="BH158" s="112">
        <f t="shared" si="393"/>
        <v>921.27947423873331</v>
      </c>
      <c r="BI158" s="756">
        <f t="shared" si="394"/>
        <v>937.72436762589928</v>
      </c>
      <c r="BJ158" s="112">
        <f t="shared" si="395"/>
        <v>225.44217298431076</v>
      </c>
      <c r="BK158" s="112">
        <f t="shared" si="396"/>
        <v>229.76138863250003</v>
      </c>
      <c r="BL158" s="112">
        <f t="shared" si="397"/>
        <v>197.37917799179561</v>
      </c>
      <c r="BM158" s="112">
        <f t="shared" si="398"/>
        <v>171.86154008501543</v>
      </c>
      <c r="BN158" s="112">
        <f t="shared" si="399"/>
        <v>190.06794781373006</v>
      </c>
      <c r="BO158" s="112">
        <f t="shared" si="400"/>
        <v>183.96289296</v>
      </c>
      <c r="BP158" s="112">
        <f t="shared" si="379"/>
        <v>186.43558313026864</v>
      </c>
      <c r="BQ158" s="112">
        <f t="shared" si="401"/>
        <v>188.88071780842512</v>
      </c>
      <c r="BR158" s="756">
        <f t="shared" si="402"/>
        <v>192.62358870024175</v>
      </c>
      <c r="BS158" s="417">
        <f t="shared" si="403"/>
        <v>665745.77325243095</v>
      </c>
      <c r="BT158" s="417">
        <f t="shared" si="404"/>
        <v>678633.50363636366</v>
      </c>
      <c r="BU158" s="417">
        <f t="shared" si="405"/>
        <v>583816.39190759533</v>
      </c>
      <c r="BV158" s="417">
        <f t="shared" si="406"/>
        <v>507891.29103037243</v>
      </c>
      <c r="BW158" s="417">
        <f t="shared" si="407"/>
        <v>561283.32695125556</v>
      </c>
      <c r="BX158" s="417">
        <f t="shared" si="408"/>
        <v>564122.52320767648</v>
      </c>
      <c r="BY158" s="772"/>
      <c r="BZ158" s="772"/>
      <c r="CA158" s="835">
        <f t="shared" si="409"/>
        <v>623578.95576019085</v>
      </c>
      <c r="CB158" s="835">
        <f t="shared" si="410"/>
        <v>520894.56031793531</v>
      </c>
      <c r="CC158" s="1222">
        <f t="shared" si="411"/>
        <v>102684.39544225554</v>
      </c>
      <c r="CD158" s="772"/>
      <c r="CE158" s="417"/>
      <c r="CF158" s="835">
        <f t="shared" si="381"/>
        <v>623578.95576019085</v>
      </c>
      <c r="CG158" s="835">
        <f t="shared" si="412"/>
        <v>530192.55918788887</v>
      </c>
      <c r="CH158" s="1222">
        <f t="shared" si="382"/>
        <v>93386.396572301979</v>
      </c>
    </row>
    <row r="159" spans="1:86" ht="14.4">
      <c r="A159" s="13">
        <v>4557489</v>
      </c>
      <c r="B159" s="13" t="s">
        <v>617</v>
      </c>
      <c r="C159" s="13" t="s">
        <v>1109</v>
      </c>
      <c r="D159" s="13">
        <v>307181</v>
      </c>
      <c r="E159" s="13">
        <v>30016485</v>
      </c>
      <c r="F159" s="13" t="s">
        <v>661</v>
      </c>
      <c r="G159" s="13" t="s">
        <v>545</v>
      </c>
      <c r="H159" s="14">
        <v>42</v>
      </c>
      <c r="I159" s="18">
        <v>6470</v>
      </c>
      <c r="J159" s="110" t="s">
        <v>671</v>
      </c>
      <c r="K159" s="60">
        <v>5624</v>
      </c>
      <c r="L159" s="60">
        <v>5624</v>
      </c>
      <c r="M159" s="60">
        <v>5210</v>
      </c>
      <c r="N159" s="60">
        <v>5579</v>
      </c>
      <c r="O159" s="67">
        <f>SUM(Q159:AB159)</f>
        <v>4064</v>
      </c>
      <c r="P159" s="12">
        <f>SUM(AC159:AN159)</f>
        <v>4433</v>
      </c>
      <c r="Q159" s="13">
        <v>757</v>
      </c>
      <c r="R159" s="13">
        <v>717</v>
      </c>
      <c r="S159" s="13">
        <v>573</v>
      </c>
      <c r="T159" s="13">
        <v>222</v>
      </c>
      <c r="U159" s="13">
        <v>163</v>
      </c>
      <c r="V159" s="13">
        <v>91</v>
      </c>
      <c r="W159" s="13">
        <v>78</v>
      </c>
      <c r="X159" s="13">
        <v>105</v>
      </c>
      <c r="Y159" s="13">
        <v>147</v>
      </c>
      <c r="Z159" s="13">
        <v>273</v>
      </c>
      <c r="AA159" s="13">
        <v>397</v>
      </c>
      <c r="AB159" s="13">
        <v>541</v>
      </c>
      <c r="AC159" s="13">
        <v>575</v>
      </c>
      <c r="AD159" s="13">
        <v>606</v>
      </c>
      <c r="AE159" s="13">
        <v>403</v>
      </c>
      <c r="AF159" s="13">
        <v>373</v>
      </c>
      <c r="AG159" s="13">
        <v>221</v>
      </c>
      <c r="AH159" s="13">
        <v>163</v>
      </c>
      <c r="AI159" s="13">
        <v>113</v>
      </c>
      <c r="AJ159" s="13">
        <v>101</v>
      </c>
      <c r="AK159" s="13">
        <v>191</v>
      </c>
      <c r="AL159" s="13">
        <v>366</v>
      </c>
      <c r="AM159" s="13">
        <v>506</v>
      </c>
      <c r="AN159" s="18">
        <v>815</v>
      </c>
      <c r="AO159" s="46">
        <v>4469</v>
      </c>
      <c r="AP159" s="958">
        <v>3523</v>
      </c>
      <c r="AQ159" s="987">
        <v>3707</v>
      </c>
      <c r="AR159" s="978">
        <f t="shared" si="383"/>
        <v>61.863999999999997</v>
      </c>
      <c r="AS159" s="112">
        <f t="shared" si="384"/>
        <v>61.863999999999997</v>
      </c>
      <c r="AT159" s="112">
        <f t="shared" si="385"/>
        <v>57.31</v>
      </c>
      <c r="AU159" s="112">
        <f t="shared" si="373"/>
        <v>61.369</v>
      </c>
      <c r="AV159" s="112">
        <f t="shared" si="374"/>
        <v>44.704000000000001</v>
      </c>
      <c r="AW159" s="112">
        <f t="shared" si="375"/>
        <v>48.762999999999998</v>
      </c>
      <c r="AX159" s="112">
        <f t="shared" si="386"/>
        <v>49.158999999999999</v>
      </c>
      <c r="AY159" s="112">
        <f t="shared" si="387"/>
        <v>38.753</v>
      </c>
      <c r="AZ159" s="1016">
        <f t="shared" si="388"/>
        <v>40.777000000000001</v>
      </c>
      <c r="BA159" s="978">
        <f t="shared" si="376"/>
        <v>70.679198910929586</v>
      </c>
      <c r="BB159" s="112">
        <f t="shared" si="377"/>
        <v>69.831333333333319</v>
      </c>
      <c r="BC159" s="112">
        <f t="shared" si="378"/>
        <v>59.78233374168709</v>
      </c>
      <c r="BD159" s="112">
        <f t="shared" si="389"/>
        <v>54.075056962750708</v>
      </c>
      <c r="BE159" s="112">
        <f t="shared" si="390"/>
        <v>48.829380206794674</v>
      </c>
      <c r="BF159" s="112">
        <f t="shared" si="391"/>
        <v>49.956172789581899</v>
      </c>
      <c r="BG159" s="112">
        <f t="shared" si="392"/>
        <v>49.924399626865664</v>
      </c>
      <c r="BH159" s="112">
        <f t="shared" si="393"/>
        <v>45.96156149005278</v>
      </c>
      <c r="BI159" s="756">
        <f t="shared" si="394"/>
        <v>45.514759352517984</v>
      </c>
      <c r="BJ159" s="112">
        <f t="shared" si="395"/>
        <v>14.447535049383117</v>
      </c>
      <c r="BK159" s="112">
        <f t="shared" si="396"/>
        <v>14.27142959333333</v>
      </c>
      <c r="BL159" s="112">
        <f t="shared" si="397"/>
        <v>12.200378670003502</v>
      </c>
      <c r="BM159" s="112">
        <f t="shared" si="398"/>
        <v>11.045371135211459</v>
      </c>
      <c r="BN159" s="112">
        <f t="shared" si="399"/>
        <v>9.9812136080708989</v>
      </c>
      <c r="BO159" s="112">
        <f t="shared" si="400"/>
        <v>10.204047853999999</v>
      </c>
      <c r="BP159" s="112">
        <f t="shared" si="379"/>
        <v>10.206544259716416</v>
      </c>
      <c r="BQ159" s="112">
        <f t="shared" si="401"/>
        <v>9.4230393366906213</v>
      </c>
      <c r="BR159" s="756">
        <f t="shared" si="402"/>
        <v>9.3494598071568369</v>
      </c>
      <c r="BS159" s="417">
        <f t="shared" si="403"/>
        <v>42664.534615324766</v>
      </c>
      <c r="BT159" s="417">
        <f t="shared" si="404"/>
        <v>42152.73212121211</v>
      </c>
      <c r="BU159" s="417">
        <f t="shared" si="405"/>
        <v>36086.790549527483</v>
      </c>
      <c r="BV159" s="417">
        <f t="shared" si="406"/>
        <v>32641.670748424061</v>
      </c>
      <c r="BW159" s="417">
        <f t="shared" si="407"/>
        <v>29475.189506646966</v>
      </c>
      <c r="BX159" s="417">
        <f t="shared" si="408"/>
        <v>31290.730047292662</v>
      </c>
      <c r="BY159" s="772"/>
      <c r="BZ159" s="772"/>
      <c r="CA159" s="835">
        <f t="shared" si="409"/>
        <v>39962.260388743052</v>
      </c>
      <c r="CB159" s="835">
        <f t="shared" si="410"/>
        <v>25986.823795971024</v>
      </c>
      <c r="CC159" s="1222">
        <f t="shared" si="411"/>
        <v>13975.436592772028</v>
      </c>
      <c r="CD159" s="772"/>
      <c r="CE159" s="417"/>
      <c r="CF159" s="835">
        <f t="shared" si="381"/>
        <v>39962.260388743052</v>
      </c>
      <c r="CG159" s="835">
        <f t="shared" si="412"/>
        <v>25734.200341863772</v>
      </c>
      <c r="CH159" s="1222">
        <f t="shared" si="382"/>
        <v>14228.06004687928</v>
      </c>
    </row>
    <row r="160" spans="1:86" ht="14.4">
      <c r="A160" s="13">
        <v>4510152</v>
      </c>
      <c r="B160" s="13" t="s">
        <v>611</v>
      </c>
      <c r="C160" s="13" t="s">
        <v>1109</v>
      </c>
      <c r="D160" s="13">
        <v>307515</v>
      </c>
      <c r="E160" s="13">
        <v>10018988</v>
      </c>
      <c r="F160" s="13" t="s">
        <v>614</v>
      </c>
      <c r="G160" s="13" t="s">
        <v>615</v>
      </c>
      <c r="H160" s="14">
        <v>96</v>
      </c>
      <c r="I160" s="18">
        <v>6440</v>
      </c>
      <c r="J160" s="110" t="s">
        <v>671</v>
      </c>
      <c r="K160" s="112">
        <v>77032</v>
      </c>
      <c r="L160" s="112">
        <v>77032</v>
      </c>
      <c r="M160" s="112">
        <v>47434</v>
      </c>
      <c r="N160" s="112">
        <v>44471</v>
      </c>
      <c r="O160" s="67">
        <f t="shared" si="370"/>
        <v>44471</v>
      </c>
      <c r="P160" s="12">
        <f t="shared" si="371"/>
        <v>49624</v>
      </c>
      <c r="Q160" s="12">
        <v>8518</v>
      </c>
      <c r="R160" s="12">
        <v>8033</v>
      </c>
      <c r="S160" s="12">
        <v>6494</v>
      </c>
      <c r="T160" s="12">
        <v>2771</v>
      </c>
      <c r="U160" s="12">
        <v>1984</v>
      </c>
      <c r="V160" s="13">
        <v>877</v>
      </c>
      <c r="W160" s="13">
        <v>0</v>
      </c>
      <c r="X160" s="13">
        <v>603</v>
      </c>
      <c r="Y160" s="13">
        <v>890</v>
      </c>
      <c r="Z160" s="12">
        <v>1755</v>
      </c>
      <c r="AA160" s="12">
        <v>4662</v>
      </c>
      <c r="AB160" s="12">
        <v>7884</v>
      </c>
      <c r="AC160" s="12">
        <v>7323</v>
      </c>
      <c r="AD160" s="12">
        <v>8910</v>
      </c>
      <c r="AE160" s="12">
        <v>4820</v>
      </c>
      <c r="AF160" s="12">
        <v>4555</v>
      </c>
      <c r="AG160" s="12">
        <v>2345</v>
      </c>
      <c r="AH160" s="12">
        <v>1707</v>
      </c>
      <c r="AI160" s="13">
        <v>808</v>
      </c>
      <c r="AJ160" s="13">
        <v>624</v>
      </c>
      <c r="AK160" s="12">
        <v>1095</v>
      </c>
      <c r="AL160" s="12">
        <v>3992</v>
      </c>
      <c r="AM160" s="12">
        <v>4992</v>
      </c>
      <c r="AN160" s="46">
        <v>8453</v>
      </c>
      <c r="AO160" s="46">
        <v>49718</v>
      </c>
      <c r="AP160" s="12">
        <v>39730</v>
      </c>
      <c r="AQ160" s="986">
        <v>44999</v>
      </c>
      <c r="AR160" s="978">
        <f t="shared" si="383"/>
        <v>847.35199999999998</v>
      </c>
      <c r="AS160" s="112">
        <f t="shared" si="384"/>
        <v>847.35199999999998</v>
      </c>
      <c r="AT160" s="112">
        <f t="shared" si="385"/>
        <v>521.774</v>
      </c>
      <c r="AU160" s="112">
        <f t="shared" si="373"/>
        <v>489.18099999999998</v>
      </c>
      <c r="AV160" s="112">
        <f t="shared" si="374"/>
        <v>489.18099999999998</v>
      </c>
      <c r="AW160" s="112">
        <f t="shared" si="375"/>
        <v>545.86400000000003</v>
      </c>
      <c r="AX160" s="112">
        <f t="shared" si="386"/>
        <v>546.89800000000002</v>
      </c>
      <c r="AY160" s="112">
        <f t="shared" si="387"/>
        <v>437.03</v>
      </c>
      <c r="AZ160" s="1016">
        <f t="shared" si="388"/>
        <v>494.98899999999998</v>
      </c>
      <c r="BA160" s="978">
        <f t="shared" si="376"/>
        <v>968.09389233761181</v>
      </c>
      <c r="BB160" s="112">
        <f t="shared" si="377"/>
        <v>956.48066666666659</v>
      </c>
      <c r="BC160" s="112">
        <f t="shared" si="378"/>
        <v>544.28315138256914</v>
      </c>
      <c r="BD160" s="112">
        <f t="shared" si="389"/>
        <v>431.03994590257878</v>
      </c>
      <c r="BE160" s="112">
        <f t="shared" si="390"/>
        <v>534.32366318316099</v>
      </c>
      <c r="BF160" s="112">
        <f t="shared" si="391"/>
        <v>559.22064482522273</v>
      </c>
      <c r="BG160" s="112">
        <f t="shared" si="392"/>
        <v>555.41313507462689</v>
      </c>
      <c r="BH160" s="112">
        <f t="shared" si="393"/>
        <v>518.32325801867637</v>
      </c>
      <c r="BI160" s="756">
        <f t="shared" si="394"/>
        <v>552.50031187050354</v>
      </c>
      <c r="BJ160" s="112">
        <f t="shared" si="395"/>
        <v>197.88807253273123</v>
      </c>
      <c r="BK160" s="112">
        <f t="shared" si="396"/>
        <v>195.47595384666664</v>
      </c>
      <c r="BL160" s="112">
        <f t="shared" si="397"/>
        <v>111.07730553415472</v>
      </c>
      <c r="BM160" s="112">
        <f t="shared" si="398"/>
        <v>88.044219350060743</v>
      </c>
      <c r="BN160" s="112">
        <f t="shared" si="399"/>
        <v>109.22109999126994</v>
      </c>
      <c r="BO160" s="112">
        <f t="shared" si="400"/>
        <v>114.22640891199998</v>
      </c>
      <c r="BP160" s="112">
        <f t="shared" si="379"/>
        <v>113.54866133465671</v>
      </c>
      <c r="BQ160" s="112">
        <f t="shared" si="401"/>
        <v>106.26663435898904</v>
      </c>
      <c r="BR160" s="756">
        <f t="shared" si="402"/>
        <v>113.49240406319137</v>
      </c>
      <c r="BS160" s="417">
        <f t="shared" si="403"/>
        <v>584376.67682924925</v>
      </c>
      <c r="BT160" s="417">
        <f t="shared" si="404"/>
        <v>577366.51151515148</v>
      </c>
      <c r="BU160" s="417">
        <f t="shared" si="405"/>
        <v>328549.10228911444</v>
      </c>
      <c r="BV160" s="417">
        <f t="shared" si="406"/>
        <v>260191.38552664756</v>
      </c>
      <c r="BW160" s="417">
        <f t="shared" si="407"/>
        <v>322537.19304874446</v>
      </c>
      <c r="BX160" s="417">
        <f t="shared" si="408"/>
        <v>350275.47662234405</v>
      </c>
      <c r="BY160" s="772"/>
      <c r="BZ160" s="772"/>
      <c r="CA160" s="835">
        <f t="shared" si="409"/>
        <v>547363.59215249913</v>
      </c>
      <c r="CB160" s="835">
        <f t="shared" si="410"/>
        <v>293061.73982796731</v>
      </c>
      <c r="CC160" s="1222">
        <f t="shared" si="411"/>
        <v>254301.85232453182</v>
      </c>
      <c r="CD160" s="772"/>
      <c r="CE160" s="417"/>
      <c r="CF160" s="835">
        <f t="shared" si="381"/>
        <v>547363.59215249913</v>
      </c>
      <c r="CG160" s="835">
        <f t="shared" si="412"/>
        <v>312385.56276868837</v>
      </c>
      <c r="CH160" s="1222">
        <f t="shared" si="382"/>
        <v>234978.02938381076</v>
      </c>
    </row>
    <row r="161" spans="1:86">
      <c r="A161" s="13">
        <v>4537299</v>
      </c>
      <c r="B161" s="13" t="s">
        <v>611</v>
      </c>
      <c r="C161" s="741" t="s">
        <v>1109</v>
      </c>
      <c r="D161" s="13">
        <v>307515</v>
      </c>
      <c r="E161" s="13">
        <v>10018988</v>
      </c>
      <c r="F161" s="13" t="s">
        <v>614</v>
      </c>
      <c r="G161" s="13" t="s">
        <v>615</v>
      </c>
      <c r="H161" s="14">
        <v>96</v>
      </c>
      <c r="I161" s="18">
        <v>6440</v>
      </c>
      <c r="J161" s="110" t="s">
        <v>671</v>
      </c>
      <c r="K161" s="112"/>
      <c r="L161" s="112"/>
      <c r="M161" s="112"/>
      <c r="N161" s="112"/>
      <c r="O161" s="67">
        <f>SUM(Q161:AB161)</f>
        <v>2423</v>
      </c>
      <c r="P161" s="12">
        <f>SUM(AC161:AN161)</f>
        <v>2324</v>
      </c>
      <c r="Q161" s="13">
        <v>485</v>
      </c>
      <c r="R161" s="13">
        <v>459</v>
      </c>
      <c r="S161" s="13">
        <v>367</v>
      </c>
      <c r="T161" s="13">
        <v>122</v>
      </c>
      <c r="U161" s="13">
        <v>90</v>
      </c>
      <c r="V161" s="13">
        <v>50</v>
      </c>
      <c r="W161" s="13">
        <v>43</v>
      </c>
      <c r="X161" s="13">
        <v>58</v>
      </c>
      <c r="Y161" s="13">
        <v>81</v>
      </c>
      <c r="Z161" s="13">
        <v>151</v>
      </c>
      <c r="AA161" s="13">
        <v>219</v>
      </c>
      <c r="AB161" s="13">
        <v>298</v>
      </c>
      <c r="AC161" s="13">
        <v>317</v>
      </c>
      <c r="AD161" s="13">
        <v>334</v>
      </c>
      <c r="AE161" s="13">
        <v>222</v>
      </c>
      <c r="AF161" s="13">
        <v>160</v>
      </c>
      <c r="AG161" s="13">
        <v>95</v>
      </c>
      <c r="AH161" s="13">
        <v>70</v>
      </c>
      <c r="AI161" s="13">
        <v>48</v>
      </c>
      <c r="AJ161" s="13">
        <v>43</v>
      </c>
      <c r="AK161" s="13">
        <v>82</v>
      </c>
      <c r="AL161" s="13">
        <v>157</v>
      </c>
      <c r="AM161" s="13">
        <v>379</v>
      </c>
      <c r="AN161" s="18">
        <v>417</v>
      </c>
      <c r="AO161" s="18">
        <v>239</v>
      </c>
      <c r="AP161" s="741">
        <v>107</v>
      </c>
      <c r="AQ161" s="988">
        <v>127</v>
      </c>
      <c r="AR161" s="978">
        <f t="shared" si="383"/>
        <v>0</v>
      </c>
      <c r="AS161" s="112">
        <f t="shared" si="384"/>
        <v>0</v>
      </c>
      <c r="AT161" s="112">
        <f t="shared" si="385"/>
        <v>0</v>
      </c>
      <c r="AU161" s="112">
        <f t="shared" si="373"/>
        <v>0</v>
      </c>
      <c r="AV161" s="112">
        <f t="shared" si="374"/>
        <v>26.652999999999999</v>
      </c>
      <c r="AW161" s="112">
        <f t="shared" si="375"/>
        <v>25.564</v>
      </c>
      <c r="AX161" s="112">
        <f t="shared" si="386"/>
        <v>2.629</v>
      </c>
      <c r="AY161" s="112">
        <f t="shared" si="387"/>
        <v>1.177</v>
      </c>
      <c r="AZ161" s="1016">
        <f t="shared" si="388"/>
        <v>1.397</v>
      </c>
      <c r="BA161" s="978">
        <f t="shared" si="376"/>
        <v>0</v>
      </c>
      <c r="BB161" s="112">
        <f t="shared" si="377"/>
        <v>0</v>
      </c>
      <c r="BC161" s="112">
        <f t="shared" si="378"/>
        <v>0</v>
      </c>
      <c r="BD161" s="112">
        <f t="shared" si="389"/>
        <v>0</v>
      </c>
      <c r="BE161" s="112">
        <f t="shared" si="390"/>
        <v>29.112595531757755</v>
      </c>
      <c r="BF161" s="112">
        <f t="shared" si="391"/>
        <v>26.189520767649071</v>
      </c>
      <c r="BG161" s="112">
        <f t="shared" si="392"/>
        <v>2.6699332089552241</v>
      </c>
      <c r="BH161" s="112">
        <f t="shared" si="393"/>
        <v>1.3959372919204223</v>
      </c>
      <c r="BI161" s="756">
        <f t="shared" si="394"/>
        <v>1.5593133093525178</v>
      </c>
      <c r="BJ161" s="112">
        <f t="shared" si="395"/>
        <v>0</v>
      </c>
      <c r="BK161" s="112">
        <f t="shared" si="396"/>
        <v>0</v>
      </c>
      <c r="BL161" s="112">
        <f t="shared" si="397"/>
        <v>0</v>
      </c>
      <c r="BM161" s="112">
        <f t="shared" si="398"/>
        <v>0</v>
      </c>
      <c r="BN161" s="112">
        <f t="shared" si="399"/>
        <v>5.9509056526466031</v>
      </c>
      <c r="BO161" s="112">
        <f t="shared" si="400"/>
        <v>5.3494715119999992</v>
      </c>
      <c r="BP161" s="112">
        <f t="shared" si="379"/>
        <v>0.545841145238806</v>
      </c>
      <c r="BQ161" s="112">
        <f t="shared" si="401"/>
        <v>0.28619506358952496</v>
      </c>
      <c r="BR161" s="756">
        <f t="shared" si="402"/>
        <v>0.32030790275395687</v>
      </c>
      <c r="BS161" s="417">
        <f t="shared" si="403"/>
        <v>0</v>
      </c>
      <c r="BT161" s="417">
        <f t="shared" si="404"/>
        <v>0</v>
      </c>
      <c r="BU161" s="417">
        <f t="shared" si="405"/>
        <v>0</v>
      </c>
      <c r="BV161" s="417">
        <f t="shared" si="406"/>
        <v>0</v>
      </c>
      <c r="BW161" s="417">
        <f t="shared" si="407"/>
        <v>17573.421302806499</v>
      </c>
      <c r="BX161" s="417">
        <f t="shared" si="408"/>
        <v>16404.163462645647</v>
      </c>
      <c r="BY161" s="772"/>
      <c r="BZ161" s="772"/>
      <c r="CA161" s="835">
        <f t="shared" si="409"/>
        <v>0</v>
      </c>
      <c r="CB161" s="835">
        <f t="shared" si="410"/>
        <v>789.26771108966784</v>
      </c>
      <c r="CC161" s="1222">
        <f t="shared" si="411"/>
        <v>-789.26771108966784</v>
      </c>
      <c r="CD161" s="772"/>
      <c r="CE161" s="417"/>
      <c r="CF161" s="835">
        <f t="shared" si="381"/>
        <v>0</v>
      </c>
      <c r="CG161" s="835">
        <f t="shared" si="412"/>
        <v>881.64106917094659</v>
      </c>
      <c r="CH161" s="1222">
        <f t="shared" si="382"/>
        <v>-881.64106917094659</v>
      </c>
    </row>
    <row r="162" spans="1:86" ht="14.4">
      <c r="A162" s="13">
        <v>4639188</v>
      </c>
      <c r="B162" s="13" t="s">
        <v>611</v>
      </c>
      <c r="C162" s="13" t="s">
        <v>1109</v>
      </c>
      <c r="D162" s="13">
        <v>307515</v>
      </c>
      <c r="E162" s="13">
        <v>10018988</v>
      </c>
      <c r="F162" s="13" t="s">
        <v>614</v>
      </c>
      <c r="G162" s="13" t="s">
        <v>615</v>
      </c>
      <c r="H162" s="14">
        <v>96</v>
      </c>
      <c r="I162" s="18">
        <v>6440</v>
      </c>
      <c r="J162" s="110" t="s">
        <v>671</v>
      </c>
      <c r="K162" s="112"/>
      <c r="L162" s="112"/>
      <c r="M162" s="112"/>
      <c r="N162" s="112"/>
      <c r="O162" s="67">
        <f>SUM(Q162:AB162)</f>
        <v>1973</v>
      </c>
      <c r="P162" s="12">
        <f>SUM(AC162:AN162)</f>
        <v>2210</v>
      </c>
      <c r="Q162" s="13">
        <v>335</v>
      </c>
      <c r="R162" s="13">
        <v>414</v>
      </c>
      <c r="S162" s="13">
        <v>320</v>
      </c>
      <c r="T162" s="13">
        <v>115</v>
      </c>
      <c r="U162" s="13">
        <v>58</v>
      </c>
      <c r="V162" s="13">
        <v>2</v>
      </c>
      <c r="W162" s="13">
        <v>0</v>
      </c>
      <c r="X162" s="13">
        <v>0</v>
      </c>
      <c r="Y162" s="13">
        <v>21</v>
      </c>
      <c r="Z162" s="13">
        <v>99</v>
      </c>
      <c r="AA162" s="13">
        <v>272</v>
      </c>
      <c r="AB162" s="13">
        <v>337</v>
      </c>
      <c r="AC162" s="13">
        <v>329</v>
      </c>
      <c r="AD162" s="13">
        <v>455</v>
      </c>
      <c r="AE162" s="13">
        <v>218</v>
      </c>
      <c r="AF162" s="13">
        <v>218</v>
      </c>
      <c r="AG162" s="13">
        <v>75</v>
      </c>
      <c r="AH162" s="13">
        <v>41</v>
      </c>
      <c r="AI162" s="13">
        <v>15</v>
      </c>
      <c r="AJ162" s="13">
        <v>9</v>
      </c>
      <c r="AK162" s="13">
        <v>43</v>
      </c>
      <c r="AL162" s="13">
        <v>196</v>
      </c>
      <c r="AM162" s="13">
        <v>233</v>
      </c>
      <c r="AN162" s="18">
        <v>378</v>
      </c>
      <c r="AO162" s="46">
        <v>2181</v>
      </c>
      <c r="AP162" s="12">
        <v>1711</v>
      </c>
      <c r="AQ162" s="986">
        <v>1953</v>
      </c>
      <c r="AR162" s="978">
        <f t="shared" si="383"/>
        <v>0</v>
      </c>
      <c r="AS162" s="112">
        <f t="shared" si="384"/>
        <v>0</v>
      </c>
      <c r="AT162" s="112">
        <f t="shared" si="385"/>
        <v>0</v>
      </c>
      <c r="AU162" s="112">
        <f t="shared" si="373"/>
        <v>0</v>
      </c>
      <c r="AV162" s="112">
        <f t="shared" si="374"/>
        <v>21.702999999999999</v>
      </c>
      <c r="AW162" s="112">
        <f t="shared" si="375"/>
        <v>24.31</v>
      </c>
      <c r="AX162" s="112">
        <f t="shared" si="386"/>
        <v>23.991</v>
      </c>
      <c r="AY162" s="112">
        <f t="shared" si="387"/>
        <v>18.821000000000002</v>
      </c>
      <c r="AZ162" s="1016">
        <f t="shared" si="388"/>
        <v>21.483000000000001</v>
      </c>
      <c r="BA162" s="978">
        <f t="shared" si="376"/>
        <v>0</v>
      </c>
      <c r="BB162" s="112">
        <f t="shared" si="377"/>
        <v>0</v>
      </c>
      <c r="BC162" s="112">
        <f t="shared" si="378"/>
        <v>0</v>
      </c>
      <c r="BD162" s="112">
        <f t="shared" si="389"/>
        <v>0</v>
      </c>
      <c r="BE162" s="112">
        <f t="shared" si="390"/>
        <v>23.705799002954208</v>
      </c>
      <c r="BF162" s="112">
        <f t="shared" si="391"/>
        <v>24.904836874571622</v>
      </c>
      <c r="BG162" s="112">
        <f t="shared" si="392"/>
        <v>24.364536940298507</v>
      </c>
      <c r="BH162" s="112">
        <f t="shared" si="393"/>
        <v>22.321950527811616</v>
      </c>
      <c r="BI162" s="756">
        <f t="shared" si="394"/>
        <v>23.979046402877692</v>
      </c>
      <c r="BJ162" s="112">
        <f t="shared" si="395"/>
        <v>0</v>
      </c>
      <c r="BK162" s="112">
        <f t="shared" si="396"/>
        <v>0</v>
      </c>
      <c r="BL162" s="112">
        <f t="shared" si="397"/>
        <v>0</v>
      </c>
      <c r="BM162" s="112">
        <f t="shared" si="398"/>
        <v>0</v>
      </c>
      <c r="BN162" s="112">
        <f t="shared" si="399"/>
        <v>4.845702374193869</v>
      </c>
      <c r="BO162" s="112">
        <f t="shared" si="400"/>
        <v>5.0870619799999997</v>
      </c>
      <c r="BP162" s="112">
        <f t="shared" si="379"/>
        <v>4.9810859320746266</v>
      </c>
      <c r="BQ162" s="112">
        <f t="shared" si="401"/>
        <v>4.5764462972119384</v>
      </c>
      <c r="BR162" s="756">
        <f t="shared" si="402"/>
        <v>4.925679795893525</v>
      </c>
      <c r="BS162" s="417">
        <f t="shared" si="403"/>
        <v>0</v>
      </c>
      <c r="BT162" s="417">
        <f t="shared" si="404"/>
        <v>0</v>
      </c>
      <c r="BU162" s="417">
        <f t="shared" si="405"/>
        <v>0</v>
      </c>
      <c r="BV162" s="417">
        <f t="shared" si="406"/>
        <v>0</v>
      </c>
      <c r="BW162" s="417">
        <f t="shared" si="407"/>
        <v>14309.682307237812</v>
      </c>
      <c r="BX162" s="417">
        <f t="shared" si="408"/>
        <v>15599.484187799862</v>
      </c>
      <c r="BY162" s="772"/>
      <c r="BZ162" s="772"/>
      <c r="CA162" s="835">
        <f t="shared" si="409"/>
        <v>0</v>
      </c>
      <c r="CB162" s="835">
        <f t="shared" si="410"/>
        <v>12620.907043686186</v>
      </c>
      <c r="CC162" s="1222">
        <f t="shared" si="411"/>
        <v>-12620.907043686186</v>
      </c>
      <c r="CD162" s="772"/>
      <c r="CE162" s="417"/>
      <c r="CF162" s="835">
        <f t="shared" si="381"/>
        <v>0</v>
      </c>
      <c r="CG162" s="835">
        <f t="shared" si="412"/>
        <v>13557.834709376839</v>
      </c>
      <c r="CH162" s="1222">
        <f t="shared" si="382"/>
        <v>-13557.834709376839</v>
      </c>
    </row>
    <row r="163" spans="1:86" ht="14.4">
      <c r="A163" s="13">
        <v>4515696</v>
      </c>
      <c r="B163" s="13" t="s">
        <v>611</v>
      </c>
      <c r="C163" s="13" t="s">
        <v>1109</v>
      </c>
      <c r="D163" s="13">
        <v>307346</v>
      </c>
      <c r="E163" s="13">
        <v>10022791</v>
      </c>
      <c r="F163" s="13" t="s">
        <v>234</v>
      </c>
      <c r="G163" s="13" t="s">
        <v>487</v>
      </c>
      <c r="H163" s="14">
        <v>2</v>
      </c>
      <c r="I163" s="18">
        <v>6430</v>
      </c>
      <c r="J163" s="110" t="s">
        <v>671</v>
      </c>
      <c r="K163" s="112">
        <v>66796</v>
      </c>
      <c r="L163" s="112">
        <v>85848</v>
      </c>
      <c r="M163" s="112">
        <v>88426</v>
      </c>
      <c r="N163" s="112">
        <v>92867</v>
      </c>
      <c r="O163" s="67">
        <f t="shared" si="370"/>
        <v>72443</v>
      </c>
      <c r="P163" s="12">
        <f t="shared" si="371"/>
        <v>83464</v>
      </c>
      <c r="Q163" s="12">
        <v>15902</v>
      </c>
      <c r="R163" s="12">
        <v>15690</v>
      </c>
      <c r="S163" s="12">
        <v>11876</v>
      </c>
      <c r="T163" s="12">
        <v>3073</v>
      </c>
      <c r="U163" s="12">
        <v>1235</v>
      </c>
      <c r="V163" s="13">
        <v>0</v>
      </c>
      <c r="W163" s="13">
        <v>0</v>
      </c>
      <c r="X163" s="13">
        <v>0</v>
      </c>
      <c r="Y163" s="13">
        <v>681</v>
      </c>
      <c r="Z163" s="12">
        <v>5645</v>
      </c>
      <c r="AA163" s="12">
        <v>9604</v>
      </c>
      <c r="AB163" s="12">
        <v>8737</v>
      </c>
      <c r="AC163" s="12">
        <v>18206</v>
      </c>
      <c r="AD163" s="12">
        <v>14994</v>
      </c>
      <c r="AE163" s="12">
        <v>8563</v>
      </c>
      <c r="AF163" s="12">
        <v>6826</v>
      </c>
      <c r="AG163" s="12">
        <v>2583</v>
      </c>
      <c r="AH163" s="13">
        <v>0</v>
      </c>
      <c r="AI163" s="13">
        <v>0</v>
      </c>
      <c r="AJ163" s="13">
        <v>0</v>
      </c>
      <c r="AK163" s="12">
        <v>1831</v>
      </c>
      <c r="AL163" s="12">
        <v>5572</v>
      </c>
      <c r="AM163" s="12">
        <v>9355</v>
      </c>
      <c r="AN163" s="46">
        <v>15534</v>
      </c>
      <c r="AO163" s="46">
        <v>85729</v>
      </c>
      <c r="AP163" s="959">
        <v>80580</v>
      </c>
      <c r="AQ163" s="989">
        <v>87227</v>
      </c>
      <c r="AR163" s="978">
        <f t="shared" si="383"/>
        <v>734.75599999999997</v>
      </c>
      <c r="AS163" s="112">
        <f t="shared" si="384"/>
        <v>944.32799999999997</v>
      </c>
      <c r="AT163" s="112">
        <f t="shared" si="385"/>
        <v>972.68600000000004</v>
      </c>
      <c r="AU163" s="112">
        <f t="shared" si="373"/>
        <v>1021.537</v>
      </c>
      <c r="AV163" s="112">
        <f t="shared" si="374"/>
        <v>796.87300000000005</v>
      </c>
      <c r="AW163" s="112">
        <f t="shared" si="375"/>
        <v>918.10400000000004</v>
      </c>
      <c r="AX163" s="112">
        <f t="shared" si="386"/>
        <v>943.01900000000001</v>
      </c>
      <c r="AY163" s="112">
        <f t="shared" si="387"/>
        <v>886.38</v>
      </c>
      <c r="AZ163" s="1016">
        <f t="shared" si="388"/>
        <v>959.49699999999996</v>
      </c>
      <c r="BA163" s="978">
        <f t="shared" si="376"/>
        <v>839.45372874367945</v>
      </c>
      <c r="BB163" s="112">
        <f t="shared" si="377"/>
        <v>1065.9459999999999</v>
      </c>
      <c r="BC163" s="112">
        <f t="shared" si="378"/>
        <v>1014.6473403920197</v>
      </c>
      <c r="BD163" s="112">
        <f t="shared" si="389"/>
        <v>900.12337604584525</v>
      </c>
      <c r="BE163" s="112">
        <f t="shared" si="390"/>
        <v>870.41013541358927</v>
      </c>
      <c r="BF163" s="112">
        <f t="shared" si="391"/>
        <v>940.56891624400271</v>
      </c>
      <c r="BG163" s="112">
        <f t="shared" si="392"/>
        <v>957.70169067164181</v>
      </c>
      <c r="BH163" s="112">
        <f t="shared" si="393"/>
        <v>1051.2581961023143</v>
      </c>
      <c r="BI163" s="756">
        <f t="shared" si="394"/>
        <v>1070.9781262589927</v>
      </c>
      <c r="BJ163" s="112">
        <f t="shared" si="395"/>
        <v>171.59273669249552</v>
      </c>
      <c r="BK163" s="112">
        <f t="shared" si="396"/>
        <v>217.84738401999999</v>
      </c>
      <c r="BL163" s="112">
        <f t="shared" si="397"/>
        <v>207.06922922720341</v>
      </c>
      <c r="BM163" s="112">
        <f t="shared" si="398"/>
        <v>183.85920079112435</v>
      </c>
      <c r="BN163" s="112">
        <f t="shared" si="399"/>
        <v>177.92053577989176</v>
      </c>
      <c r="BO163" s="112">
        <f t="shared" si="400"/>
        <v>192.12060683199999</v>
      </c>
      <c r="BP163" s="112">
        <f t="shared" si="379"/>
        <v>195.79253364091048</v>
      </c>
      <c r="BQ163" s="112">
        <f t="shared" si="401"/>
        <v>215.52895536489649</v>
      </c>
      <c r="BR163" s="756">
        <f t="shared" si="402"/>
        <v>219.99604278361727</v>
      </c>
      <c r="BS163" s="417">
        <f t="shared" si="403"/>
        <v>506724.79625982104</v>
      </c>
      <c r="BT163" s="417">
        <f t="shared" si="404"/>
        <v>643443.76727272721</v>
      </c>
      <c r="BU163" s="417">
        <f t="shared" si="405"/>
        <v>612478.03092754644</v>
      </c>
      <c r="BV163" s="417">
        <f t="shared" si="406"/>
        <v>543347.20154040109</v>
      </c>
      <c r="BW163" s="417">
        <f t="shared" si="407"/>
        <v>525411.20901329385</v>
      </c>
      <c r="BX163" s="417">
        <f t="shared" si="408"/>
        <v>589138.16662919812</v>
      </c>
      <c r="BY163" s="772"/>
      <c r="BZ163" s="772"/>
      <c r="CA163" s="835">
        <f t="shared" si="409"/>
        <v>474630.00443216239</v>
      </c>
      <c r="CB163" s="835">
        <f t="shared" si="410"/>
        <v>594384.97345425643</v>
      </c>
      <c r="CC163" s="1222">
        <f t="shared" si="411"/>
        <v>-119754.96902209404</v>
      </c>
      <c r="CD163" s="772"/>
      <c r="CE163" s="417"/>
      <c r="CF163" s="835">
        <f t="shared" si="381"/>
        <v>474630.00443216239</v>
      </c>
      <c r="CG163" s="835">
        <f t="shared" si="412"/>
        <v>605534.68929585954</v>
      </c>
      <c r="CH163" s="1222">
        <f t="shared" si="382"/>
        <v>-130904.68486369716</v>
      </c>
    </row>
    <row r="164" spans="1:86" ht="39.6">
      <c r="A164" s="1126">
        <v>4592351</v>
      </c>
      <c r="B164" s="1127" t="s">
        <v>611</v>
      </c>
      <c r="C164" s="1126" t="s">
        <v>1109</v>
      </c>
      <c r="D164" s="1126">
        <v>307346</v>
      </c>
      <c r="E164" s="1126">
        <v>10022791</v>
      </c>
      <c r="F164" s="1126" t="s">
        <v>2151</v>
      </c>
      <c r="G164" s="1126" t="s">
        <v>487</v>
      </c>
      <c r="H164" s="1128">
        <v>2</v>
      </c>
      <c r="I164" s="1129">
        <v>6430</v>
      </c>
      <c r="J164" s="1130" t="s">
        <v>671</v>
      </c>
      <c r="K164" s="112"/>
      <c r="L164" s="112"/>
      <c r="M164" s="112">
        <v>5436</v>
      </c>
      <c r="N164" s="112">
        <v>14514</v>
      </c>
      <c r="O164" s="681">
        <v>11459</v>
      </c>
      <c r="P164" s="682">
        <v>16334</v>
      </c>
      <c r="Q164" s="682"/>
      <c r="R164" s="682"/>
      <c r="S164" s="682"/>
      <c r="T164" s="682"/>
      <c r="U164" s="682"/>
      <c r="V164" s="682"/>
      <c r="W164" s="682"/>
      <c r="X164" s="682"/>
      <c r="Y164" s="682"/>
      <c r="Z164" s="682"/>
      <c r="AA164" s="682"/>
      <c r="AB164" s="682"/>
      <c r="AC164" s="682"/>
      <c r="AD164" s="682"/>
      <c r="AE164" s="682"/>
      <c r="AF164" s="682"/>
      <c r="AG164" s="682"/>
      <c r="AH164" s="682"/>
      <c r="AI164" s="682"/>
      <c r="AJ164" s="682"/>
      <c r="AK164" s="682"/>
      <c r="AL164" s="682"/>
      <c r="AM164" s="682">
        <v>1676</v>
      </c>
      <c r="AN164" s="683">
        <v>1741</v>
      </c>
      <c r="AO164" s="684">
        <v>13497</v>
      </c>
      <c r="AP164" s="990">
        <v>12897</v>
      </c>
      <c r="AQ164" s="1155">
        <v>4420</v>
      </c>
      <c r="AR164" s="978">
        <f t="shared" si="383"/>
        <v>0</v>
      </c>
      <c r="AS164" s="112">
        <f t="shared" si="384"/>
        <v>0</v>
      </c>
      <c r="AT164" s="112">
        <f t="shared" si="385"/>
        <v>59.795999999999999</v>
      </c>
      <c r="AU164" s="112">
        <f t="shared" si="373"/>
        <v>159.654</v>
      </c>
      <c r="AV164" s="112">
        <f t="shared" si="374"/>
        <v>126.04900000000001</v>
      </c>
      <c r="AW164" s="112">
        <f t="shared" si="375"/>
        <v>179.67400000000001</v>
      </c>
      <c r="AX164" s="112">
        <f t="shared" si="386"/>
        <v>148.46700000000001</v>
      </c>
      <c r="AY164" s="112">
        <f t="shared" si="387"/>
        <v>141.86699999999999</v>
      </c>
      <c r="AZ164" s="1016">
        <f t="shared" si="388"/>
        <v>48.62</v>
      </c>
      <c r="BA164" s="978">
        <f t="shared" si="376"/>
        <v>0</v>
      </c>
      <c r="BB164" s="112">
        <f t="shared" si="377"/>
        <v>0</v>
      </c>
      <c r="BC164" s="112">
        <f t="shared" si="378"/>
        <v>62.375578928946446</v>
      </c>
      <c r="BD164" s="112">
        <f t="shared" si="389"/>
        <v>140.67850452722061</v>
      </c>
      <c r="BE164" s="112">
        <f t="shared" si="390"/>
        <v>137.68106983013294</v>
      </c>
      <c r="BF164" s="112">
        <f t="shared" si="391"/>
        <v>184.07040973269363</v>
      </c>
      <c r="BG164" s="112">
        <f t="shared" si="392"/>
        <v>150.77861305970148</v>
      </c>
      <c r="BH164" s="112">
        <f t="shared" si="393"/>
        <v>168.25610517661386</v>
      </c>
      <c r="BI164" s="756">
        <f t="shared" si="394"/>
        <v>54.269014388489204</v>
      </c>
      <c r="BJ164" s="112">
        <f t="shared" si="395"/>
        <v>0</v>
      </c>
      <c r="BK164" s="112">
        <f t="shared" si="396"/>
        <v>0</v>
      </c>
      <c r="BL164" s="112">
        <f t="shared" si="397"/>
        <v>12.729608147819391</v>
      </c>
      <c r="BM164" s="112">
        <f t="shared" si="398"/>
        <v>28.734991334730079</v>
      </c>
      <c r="BN164" s="112">
        <f t="shared" si="399"/>
        <v>28.143387483977474</v>
      </c>
      <c r="BO164" s="112">
        <f t="shared" si="400"/>
        <v>37.598221891999998</v>
      </c>
      <c r="BP164" s="112">
        <f t="shared" si="379"/>
        <v>30.825179653925371</v>
      </c>
      <c r="BQ164" s="112">
        <f t="shared" si="401"/>
        <v>34.495866683309373</v>
      </c>
      <c r="BR164" s="756">
        <f t="shared" si="402"/>
        <v>11.1477238596259</v>
      </c>
      <c r="BS164" s="417">
        <f t="shared" si="403"/>
        <v>0</v>
      </c>
      <c r="BT164" s="417">
        <f t="shared" si="404"/>
        <v>0</v>
      </c>
      <c r="BU164" s="417">
        <f t="shared" si="405"/>
        <v>37652.167644382214</v>
      </c>
      <c r="BV164" s="417">
        <f t="shared" si="406"/>
        <v>84918.660914613167</v>
      </c>
      <c r="BW164" s="417">
        <f t="shared" si="407"/>
        <v>83109.300333825697</v>
      </c>
      <c r="BX164" s="417">
        <f t="shared" si="408"/>
        <v>115295.01118711446</v>
      </c>
      <c r="BY164" s="772"/>
      <c r="BZ164" s="772"/>
      <c r="CA164" s="835">
        <f t="shared" si="409"/>
        <v>0</v>
      </c>
      <c r="CB164" s="835">
        <f t="shared" si="410"/>
        <v>95132.576354424717</v>
      </c>
      <c r="CC164" s="1222">
        <f t="shared" si="411"/>
        <v>-95132.576354424717</v>
      </c>
      <c r="CD164" s="772"/>
      <c r="CE164" s="417"/>
      <c r="CF164" s="835">
        <f t="shared" si="381"/>
        <v>0</v>
      </c>
      <c r="CG164" s="835">
        <f t="shared" si="412"/>
        <v>30683.886029414047</v>
      </c>
      <c r="CH164" s="1222">
        <f t="shared" si="382"/>
        <v>-30683.886029414047</v>
      </c>
    </row>
    <row r="165" spans="1:86" ht="14.4">
      <c r="A165" s="13">
        <v>4519062</v>
      </c>
      <c r="B165" s="13" t="s">
        <v>611</v>
      </c>
      <c r="C165" s="13" t="s">
        <v>1108</v>
      </c>
      <c r="D165" s="13">
        <v>848646</v>
      </c>
      <c r="E165" s="13">
        <v>10036582</v>
      </c>
      <c r="F165" s="13" t="s">
        <v>1130</v>
      </c>
      <c r="G165" s="13" t="s">
        <v>365</v>
      </c>
      <c r="H165" s="14" t="s">
        <v>616</v>
      </c>
      <c r="I165" s="18">
        <v>6400</v>
      </c>
      <c r="J165" s="110" t="s">
        <v>671</v>
      </c>
      <c r="K165" s="112"/>
      <c r="L165" s="112"/>
      <c r="M165" s="112"/>
      <c r="N165" s="60">
        <v>25923</v>
      </c>
      <c r="O165" s="67">
        <f t="shared" si="370"/>
        <v>28225</v>
      </c>
      <c r="P165" s="12">
        <f t="shared" si="371"/>
        <v>15631</v>
      </c>
      <c r="Q165" s="12">
        <v>7948</v>
      </c>
      <c r="R165" s="12">
        <v>7442</v>
      </c>
      <c r="S165" s="12">
        <v>6252</v>
      </c>
      <c r="T165" s="12">
        <v>1802</v>
      </c>
      <c r="U165" s="13">
        <v>599</v>
      </c>
      <c r="V165" s="13">
        <v>291</v>
      </c>
      <c r="W165" s="13">
        <v>166</v>
      </c>
      <c r="X165" s="13">
        <v>173</v>
      </c>
      <c r="Y165" s="13">
        <v>285</v>
      </c>
      <c r="Z165" s="13">
        <v>626</v>
      </c>
      <c r="AA165" s="13">
        <v>989</v>
      </c>
      <c r="AB165" s="12">
        <v>1652</v>
      </c>
      <c r="AC165" s="12">
        <v>2166</v>
      </c>
      <c r="AD165" s="12">
        <v>2646</v>
      </c>
      <c r="AE165" s="12">
        <v>1414</v>
      </c>
      <c r="AF165" s="12">
        <v>1110</v>
      </c>
      <c r="AG165" s="13">
        <v>488</v>
      </c>
      <c r="AH165" s="13">
        <v>457</v>
      </c>
      <c r="AI165" s="13">
        <v>364</v>
      </c>
      <c r="AJ165" s="13">
        <v>330</v>
      </c>
      <c r="AK165" s="13">
        <v>486</v>
      </c>
      <c r="AL165" s="12">
        <v>1254</v>
      </c>
      <c r="AM165" s="12">
        <v>1840</v>
      </c>
      <c r="AN165" s="46">
        <v>3076</v>
      </c>
      <c r="AO165" s="46">
        <v>21396</v>
      </c>
      <c r="AP165" s="12">
        <v>18154</v>
      </c>
      <c r="AQ165" s="991">
        <v>18639</v>
      </c>
      <c r="AR165" s="978">
        <f t="shared" si="383"/>
        <v>0</v>
      </c>
      <c r="AS165" s="112">
        <f t="shared" si="384"/>
        <v>0</v>
      </c>
      <c r="AT165" s="112">
        <f t="shared" si="385"/>
        <v>0</v>
      </c>
      <c r="AU165" s="112">
        <f t="shared" si="373"/>
        <v>285.15300000000002</v>
      </c>
      <c r="AV165" s="112">
        <f t="shared" si="374"/>
        <v>310.47500000000002</v>
      </c>
      <c r="AW165" s="112">
        <f t="shared" si="375"/>
        <v>171.941</v>
      </c>
      <c r="AX165" s="112">
        <f t="shared" si="386"/>
        <v>235.35599999999999</v>
      </c>
      <c r="AY165" s="112">
        <f t="shared" si="387"/>
        <v>199.69399999999999</v>
      </c>
      <c r="AZ165" s="1016">
        <f t="shared" si="388"/>
        <v>205.029</v>
      </c>
      <c r="BA165" s="978">
        <f t="shared" si="376"/>
        <v>0</v>
      </c>
      <c r="BB165" s="112">
        <f t="shared" si="377"/>
        <v>0</v>
      </c>
      <c r="BC165" s="112">
        <f t="shared" si="378"/>
        <v>0</v>
      </c>
      <c r="BD165" s="112">
        <f t="shared" si="389"/>
        <v>251.2614629226361</v>
      </c>
      <c r="BE165" s="112">
        <f t="shared" si="390"/>
        <v>339.12629338995572</v>
      </c>
      <c r="BF165" s="112">
        <f t="shared" si="391"/>
        <v>176.14819239204931</v>
      </c>
      <c r="BG165" s="112">
        <f t="shared" si="392"/>
        <v>239.02046417910447</v>
      </c>
      <c r="BH165" s="112">
        <f t="shared" si="393"/>
        <v>236.83967848152656</v>
      </c>
      <c r="BI165" s="756">
        <f t="shared" si="394"/>
        <v>228.8507147482014</v>
      </c>
      <c r="BJ165" s="112">
        <f t="shared" si="395"/>
        <v>0</v>
      </c>
      <c r="BK165" s="112">
        <f t="shared" si="396"/>
        <v>0</v>
      </c>
      <c r="BL165" s="112">
        <f t="shared" si="397"/>
        <v>0</v>
      </c>
      <c r="BM165" s="112">
        <f t="shared" si="398"/>
        <v>51.322666416577647</v>
      </c>
      <c r="BN165" s="112">
        <f t="shared" si="399"/>
        <v>69.320805631840855</v>
      </c>
      <c r="BO165" s="112">
        <f t="shared" si="400"/>
        <v>35.980029777999988</v>
      </c>
      <c r="BP165" s="112">
        <f t="shared" si="379"/>
        <v>48.865343696776115</v>
      </c>
      <c r="BQ165" s="112">
        <f t="shared" si="401"/>
        <v>48.556870882282581</v>
      </c>
      <c r="BR165" s="756">
        <f t="shared" si="402"/>
        <v>47.009598420716543</v>
      </c>
      <c r="BS165" s="417">
        <f t="shared" si="403"/>
        <v>0</v>
      </c>
      <c r="BT165" s="417">
        <f t="shared" si="404"/>
        <v>0</v>
      </c>
      <c r="BU165" s="417">
        <f t="shared" si="405"/>
        <v>0</v>
      </c>
      <c r="BV165" s="417">
        <f t="shared" si="406"/>
        <v>151670.55580057306</v>
      </c>
      <c r="BW165" s="417">
        <f t="shared" si="407"/>
        <v>204708.96255539145</v>
      </c>
      <c r="BX165" s="417">
        <f t="shared" si="408"/>
        <v>110332.82232556543</v>
      </c>
      <c r="BY165" s="772"/>
      <c r="BZ165" s="772"/>
      <c r="CA165" s="835">
        <f t="shared" si="409"/>
        <v>0</v>
      </c>
      <c r="CB165" s="835">
        <f t="shared" si="410"/>
        <v>133909.96287029746</v>
      </c>
      <c r="CC165" s="1222">
        <f t="shared" si="411"/>
        <v>-133909.96287029746</v>
      </c>
      <c r="CD165" s="772"/>
      <c r="CE165" s="417"/>
      <c r="CF165" s="835">
        <f t="shared" si="381"/>
        <v>0</v>
      </c>
      <c r="CG165" s="835">
        <f t="shared" si="412"/>
        <v>129392.97549824623</v>
      </c>
      <c r="CH165" s="1222">
        <f t="shared" si="382"/>
        <v>-129392.97549824623</v>
      </c>
    </row>
    <row r="166" spans="1:86" ht="14.4">
      <c r="A166" s="13">
        <v>4474851</v>
      </c>
      <c r="B166" s="13" t="s">
        <v>617</v>
      </c>
      <c r="C166" s="13" t="s">
        <v>1109</v>
      </c>
      <c r="D166" s="13">
        <v>336012</v>
      </c>
      <c r="E166" s="13">
        <v>30138752</v>
      </c>
      <c r="F166" s="13" t="s">
        <v>108</v>
      </c>
      <c r="G166" s="13" t="s">
        <v>513</v>
      </c>
      <c r="H166" s="14">
        <v>13</v>
      </c>
      <c r="I166" s="18">
        <v>6320</v>
      </c>
      <c r="J166" s="110" t="s">
        <v>671</v>
      </c>
      <c r="K166" s="70">
        <v>87144</v>
      </c>
      <c r="L166" s="70">
        <v>81600</v>
      </c>
      <c r="M166" s="71">
        <v>91159</v>
      </c>
      <c r="N166" s="71">
        <v>109727</v>
      </c>
      <c r="O166" s="67">
        <f t="shared" si="370"/>
        <v>28705</v>
      </c>
      <c r="P166" s="12">
        <f t="shared" si="371"/>
        <v>24821</v>
      </c>
      <c r="Q166" s="12">
        <v>5297</v>
      </c>
      <c r="R166" s="12">
        <v>5015</v>
      </c>
      <c r="S166" s="12">
        <v>4009</v>
      </c>
      <c r="T166" s="12">
        <v>1583</v>
      </c>
      <c r="U166" s="12">
        <v>1164</v>
      </c>
      <c r="V166" s="13">
        <v>646</v>
      </c>
      <c r="W166" s="13">
        <v>554</v>
      </c>
      <c r="X166" s="13">
        <v>749</v>
      </c>
      <c r="Y166" s="12">
        <v>1048</v>
      </c>
      <c r="Z166" s="12">
        <v>1950</v>
      </c>
      <c r="AA166" s="12">
        <v>2830</v>
      </c>
      <c r="AB166" s="12">
        <v>3860</v>
      </c>
      <c r="AC166" s="12">
        <v>4103</v>
      </c>
      <c r="AD166" s="12">
        <v>4319</v>
      </c>
      <c r="AE166" s="12">
        <v>2876</v>
      </c>
      <c r="AF166" s="12">
        <v>1770</v>
      </c>
      <c r="AG166" s="12">
        <v>1049</v>
      </c>
      <c r="AH166" s="13">
        <v>774</v>
      </c>
      <c r="AI166" s="13">
        <v>536</v>
      </c>
      <c r="AJ166" s="13">
        <v>480</v>
      </c>
      <c r="AK166" s="13">
        <v>908</v>
      </c>
      <c r="AL166" s="12">
        <v>1737</v>
      </c>
      <c r="AM166" s="12">
        <v>2401</v>
      </c>
      <c r="AN166" s="46">
        <v>3868</v>
      </c>
      <c r="AO166" s="957">
        <v>24630</v>
      </c>
      <c r="AP166" s="123">
        <v>31865</v>
      </c>
      <c r="AQ166" s="992">
        <v>40030</v>
      </c>
      <c r="AR166" s="978">
        <f t="shared" si="383"/>
        <v>958.58399999999995</v>
      </c>
      <c r="AS166" s="112">
        <f t="shared" si="384"/>
        <v>897.6</v>
      </c>
      <c r="AT166" s="112">
        <f t="shared" si="385"/>
        <v>1002.749</v>
      </c>
      <c r="AU166" s="112">
        <f t="shared" si="373"/>
        <v>1206.9970000000001</v>
      </c>
      <c r="AV166" s="112">
        <f t="shared" si="374"/>
        <v>315.755</v>
      </c>
      <c r="AW166" s="112">
        <f t="shared" si="375"/>
        <v>273.03100000000001</v>
      </c>
      <c r="AX166" s="112">
        <f t="shared" si="386"/>
        <v>270.93</v>
      </c>
      <c r="AY166" s="112">
        <f t="shared" si="387"/>
        <v>350.51499999999999</v>
      </c>
      <c r="AZ166" s="1016">
        <f t="shared" si="388"/>
        <v>440.33</v>
      </c>
      <c r="BA166" s="978">
        <f t="shared" si="376"/>
        <v>1095.1756952158694</v>
      </c>
      <c r="BB166" s="112">
        <f t="shared" si="377"/>
        <v>1013.2</v>
      </c>
      <c r="BC166" s="112">
        <f t="shared" si="378"/>
        <v>1046.007247899895</v>
      </c>
      <c r="BD166" s="112">
        <f t="shared" si="389"/>
        <v>1063.5407376504299</v>
      </c>
      <c r="BE166" s="112">
        <f t="shared" si="390"/>
        <v>344.89354302067949</v>
      </c>
      <c r="BF166" s="112">
        <f t="shared" si="391"/>
        <v>279.71174482522275</v>
      </c>
      <c r="BG166" s="112">
        <f t="shared" si="392"/>
        <v>275.14834701492538</v>
      </c>
      <c r="BH166" s="756">
        <f t="shared" si="393"/>
        <v>415.71534399106775</v>
      </c>
      <c r="BI166" s="756">
        <f t="shared" si="394"/>
        <v>491.49064388489205</v>
      </c>
      <c r="BJ166" s="112">
        <f t="shared" si="395"/>
        <v>223.86486385907585</v>
      </c>
      <c r="BK166" s="112">
        <f t="shared" si="396"/>
        <v>207.06768400000001</v>
      </c>
      <c r="BL166" s="112">
        <f t="shared" si="397"/>
        <v>213.46915915141059</v>
      </c>
      <c r="BM166" s="112">
        <f t="shared" si="398"/>
        <v>217.23883107247681</v>
      </c>
      <c r="BN166" s="112">
        <f t="shared" si="399"/>
        <v>70.499689128857085</v>
      </c>
      <c r="BO166" s="112">
        <f t="shared" si="400"/>
        <v>57.133920997999994</v>
      </c>
      <c r="BP166" s="112">
        <f t="shared" si="379"/>
        <v>56.251328063731343</v>
      </c>
      <c r="BQ166" s="112">
        <f t="shared" si="401"/>
        <v>85.229959825048724</v>
      </c>
      <c r="BR166" s="756">
        <f t="shared" si="402"/>
        <v>100.960042104259</v>
      </c>
      <c r="BS166" s="417">
        <f t="shared" si="403"/>
        <v>661087.87420303386</v>
      </c>
      <c r="BT166" s="417">
        <f t="shared" si="404"/>
        <v>611604.36363636365</v>
      </c>
      <c r="BU166" s="417">
        <f t="shared" si="405"/>
        <v>631408.01145957294</v>
      </c>
      <c r="BV166" s="417">
        <f t="shared" si="406"/>
        <v>641991.86345444131</v>
      </c>
      <c r="BW166" s="417">
        <f t="shared" si="407"/>
        <v>208190.28415066469</v>
      </c>
      <c r="BX166" s="417">
        <f t="shared" si="408"/>
        <v>175201.26562234407</v>
      </c>
      <c r="BY166" s="772"/>
      <c r="BZ166" s="772"/>
      <c r="CA166" s="835">
        <f t="shared" si="409"/>
        <v>619216.07740338286</v>
      </c>
      <c r="CB166" s="835">
        <f t="shared" si="410"/>
        <v>235046.87489600244</v>
      </c>
      <c r="CC166" s="1222">
        <f t="shared" si="411"/>
        <v>384169.2025073804</v>
      </c>
      <c r="CD166" s="772"/>
      <c r="CE166" s="417"/>
      <c r="CF166" s="835">
        <f t="shared" si="381"/>
        <v>619216.07740338286</v>
      </c>
      <c r="CG166" s="835">
        <f t="shared" si="412"/>
        <v>277890.48818041728</v>
      </c>
      <c r="CH166" s="1222">
        <f t="shared" si="382"/>
        <v>341325.58922296559</v>
      </c>
    </row>
    <row r="167" spans="1:86" ht="14.4">
      <c r="A167" s="13">
        <v>4474852</v>
      </c>
      <c r="B167" s="13" t="s">
        <v>617</v>
      </c>
      <c r="C167" s="13" t="s">
        <v>1109</v>
      </c>
      <c r="D167" s="13">
        <v>912346</v>
      </c>
      <c r="E167" s="13">
        <v>30138752</v>
      </c>
      <c r="F167" s="13" t="s">
        <v>1978</v>
      </c>
      <c r="G167" s="13" t="s">
        <v>513</v>
      </c>
      <c r="H167" s="14">
        <v>13</v>
      </c>
      <c r="I167" s="18">
        <v>6320</v>
      </c>
      <c r="J167" s="110" t="s">
        <v>671</v>
      </c>
      <c r="K167" s="112"/>
      <c r="L167" s="112"/>
      <c r="M167" s="112"/>
      <c r="N167" s="112"/>
      <c r="O167" s="67">
        <f t="shared" si="370"/>
        <v>7094</v>
      </c>
      <c r="P167" s="12">
        <f t="shared" si="371"/>
        <v>8435</v>
      </c>
      <c r="Q167" s="12">
        <v>1238</v>
      </c>
      <c r="R167" s="12">
        <v>1172</v>
      </c>
      <c r="S167" s="13">
        <v>937</v>
      </c>
      <c r="T167" s="13">
        <v>413</v>
      </c>
      <c r="U167" s="13">
        <v>303</v>
      </c>
      <c r="V167" s="13">
        <v>168</v>
      </c>
      <c r="W167" s="13">
        <v>144</v>
      </c>
      <c r="X167" s="13">
        <v>195</v>
      </c>
      <c r="Y167" s="13">
        <v>273</v>
      </c>
      <c r="Z167" s="13">
        <v>508</v>
      </c>
      <c r="AA167" s="13">
        <v>737</v>
      </c>
      <c r="AB167" s="12">
        <v>1006</v>
      </c>
      <c r="AC167" s="12">
        <v>1069</v>
      </c>
      <c r="AD167" s="12">
        <v>1125</v>
      </c>
      <c r="AE167" s="13">
        <v>749</v>
      </c>
      <c r="AF167" s="13">
        <v>719</v>
      </c>
      <c r="AG167" s="13">
        <v>426</v>
      </c>
      <c r="AH167" s="13">
        <v>314</v>
      </c>
      <c r="AI167" s="13">
        <v>218</v>
      </c>
      <c r="AJ167" s="13">
        <v>195</v>
      </c>
      <c r="AK167" s="13">
        <v>369</v>
      </c>
      <c r="AL167" s="13">
        <v>705</v>
      </c>
      <c r="AM167" s="13">
        <v>975</v>
      </c>
      <c r="AN167" s="46">
        <v>1571</v>
      </c>
      <c r="AO167" s="46">
        <v>8836</v>
      </c>
      <c r="AP167" s="126">
        <v>12887</v>
      </c>
      <c r="AQ167" s="991">
        <v>8670</v>
      </c>
      <c r="AR167" s="978">
        <f t="shared" si="383"/>
        <v>0</v>
      </c>
      <c r="AS167" s="112">
        <f t="shared" si="384"/>
        <v>0</v>
      </c>
      <c r="AT167" s="112">
        <f t="shared" si="385"/>
        <v>0</v>
      </c>
      <c r="AU167" s="112">
        <f t="shared" si="373"/>
        <v>0</v>
      </c>
      <c r="AV167" s="112">
        <f t="shared" si="374"/>
        <v>78.034000000000006</v>
      </c>
      <c r="AW167" s="112">
        <f t="shared" si="375"/>
        <v>92.784999999999997</v>
      </c>
      <c r="AX167" s="112">
        <f t="shared" si="386"/>
        <v>97.195999999999998</v>
      </c>
      <c r="AY167" s="112">
        <f t="shared" si="387"/>
        <v>141.75700000000001</v>
      </c>
      <c r="AZ167" s="1016">
        <f t="shared" si="388"/>
        <v>95.37</v>
      </c>
      <c r="BA167" s="978">
        <f t="shared" si="376"/>
        <v>0</v>
      </c>
      <c r="BB167" s="112">
        <f t="shared" si="377"/>
        <v>0</v>
      </c>
      <c r="BC167" s="112">
        <f t="shared" si="378"/>
        <v>0</v>
      </c>
      <c r="BD167" s="112">
        <f t="shared" si="389"/>
        <v>0</v>
      </c>
      <c r="BE167" s="112">
        <f t="shared" si="390"/>
        <v>85.235143500738559</v>
      </c>
      <c r="BF167" s="112">
        <f t="shared" si="391"/>
        <v>95.055338930774496</v>
      </c>
      <c r="BG167" s="112">
        <f t="shared" si="392"/>
        <v>98.709329850746258</v>
      </c>
      <c r="BH167" s="112">
        <f t="shared" si="393"/>
        <v>168.12564374746245</v>
      </c>
      <c r="BI167" s="756">
        <f t="shared" si="394"/>
        <v>106.45075899280575</v>
      </c>
      <c r="BJ167" s="112">
        <f t="shared" si="395"/>
        <v>0</v>
      </c>
      <c r="BK167" s="112">
        <f t="shared" si="396"/>
        <v>0</v>
      </c>
      <c r="BL167" s="112">
        <f t="shared" si="397"/>
        <v>0</v>
      </c>
      <c r="BM167" s="112">
        <f t="shared" si="398"/>
        <v>0</v>
      </c>
      <c r="BN167" s="112">
        <f t="shared" si="399"/>
        <v>17.422915682985966</v>
      </c>
      <c r="BO167" s="112">
        <f t="shared" si="400"/>
        <v>19.416003529999998</v>
      </c>
      <c r="BP167" s="112">
        <f t="shared" si="379"/>
        <v>20.180135394686562</v>
      </c>
      <c r="BQ167" s="112">
        <f t="shared" si="401"/>
        <v>34.469119481104755</v>
      </c>
      <c r="BR167" s="756">
        <f t="shared" si="402"/>
        <v>21.866689109266186</v>
      </c>
      <c r="BS167" s="417">
        <f t="shared" si="403"/>
        <v>0</v>
      </c>
      <c r="BT167" s="417">
        <f t="shared" si="404"/>
        <v>0</v>
      </c>
      <c r="BU167" s="417">
        <f t="shared" si="405"/>
        <v>0</v>
      </c>
      <c r="BV167" s="417">
        <f t="shared" si="406"/>
        <v>0</v>
      </c>
      <c r="BW167" s="417">
        <f t="shared" si="407"/>
        <v>51451.032076809453</v>
      </c>
      <c r="BX167" s="417">
        <f t="shared" si="408"/>
        <v>59539.207748457848</v>
      </c>
      <c r="BY167" s="772"/>
      <c r="BZ167" s="772"/>
      <c r="CA167" s="835">
        <f t="shared" si="409"/>
        <v>0</v>
      </c>
      <c r="CB167" s="835">
        <f t="shared" si="410"/>
        <v>95058.813016939719</v>
      </c>
      <c r="CC167" s="1222">
        <f t="shared" si="411"/>
        <v>-95058.813016939719</v>
      </c>
      <c r="CD167" s="772"/>
      <c r="CE167" s="417"/>
      <c r="CF167" s="835">
        <f t="shared" si="381"/>
        <v>0</v>
      </c>
      <c r="CG167" s="835">
        <f t="shared" si="412"/>
        <v>60187.622596158326</v>
      </c>
      <c r="CH167" s="1222">
        <f t="shared" si="382"/>
        <v>-60187.622596158326</v>
      </c>
    </row>
    <row r="168" spans="1:86" ht="14.4">
      <c r="A168" s="13">
        <v>4474931</v>
      </c>
      <c r="B168" s="13" t="s">
        <v>617</v>
      </c>
      <c r="C168" s="13" t="s">
        <v>1108</v>
      </c>
      <c r="D168" s="13">
        <v>498584</v>
      </c>
      <c r="E168" s="13">
        <v>30177930</v>
      </c>
      <c r="F168" s="13" t="s">
        <v>618</v>
      </c>
      <c r="G168" s="13" t="s">
        <v>396</v>
      </c>
      <c r="H168" s="14">
        <v>13</v>
      </c>
      <c r="I168" s="18">
        <v>6300</v>
      </c>
      <c r="J168" s="110" t="s">
        <v>671</v>
      </c>
      <c r="K168" s="61">
        <v>46077</v>
      </c>
      <c r="L168" s="61">
        <v>45286</v>
      </c>
      <c r="M168" s="61">
        <v>42937</v>
      </c>
      <c r="N168" s="61">
        <v>50021</v>
      </c>
      <c r="O168" s="67">
        <f t="shared" si="370"/>
        <v>41271</v>
      </c>
      <c r="P168" s="12">
        <f t="shared" si="371"/>
        <v>44774</v>
      </c>
      <c r="Q168" s="12">
        <v>6944</v>
      </c>
      <c r="R168" s="12">
        <v>6575</v>
      </c>
      <c r="S168" s="12">
        <v>5256</v>
      </c>
      <c r="T168" s="12">
        <v>2476</v>
      </c>
      <c r="U168" s="12">
        <v>1820</v>
      </c>
      <c r="V168" s="12">
        <v>1010</v>
      </c>
      <c r="W168" s="13">
        <v>866</v>
      </c>
      <c r="X168" s="12">
        <v>1171</v>
      </c>
      <c r="Y168" s="12">
        <v>1639</v>
      </c>
      <c r="Z168" s="12">
        <v>3050</v>
      </c>
      <c r="AA168" s="12">
        <v>4427</v>
      </c>
      <c r="AB168" s="12">
        <v>6037</v>
      </c>
      <c r="AC168" s="12">
        <v>6298</v>
      </c>
      <c r="AD168" s="12">
        <v>6630</v>
      </c>
      <c r="AE168" s="12">
        <v>4414</v>
      </c>
      <c r="AF168" s="12">
        <v>3740</v>
      </c>
      <c r="AG168" s="12">
        <v>2217</v>
      </c>
      <c r="AH168" s="12">
        <v>1636</v>
      </c>
      <c r="AI168" s="12">
        <v>1133</v>
      </c>
      <c r="AJ168" s="12">
        <v>1014</v>
      </c>
      <c r="AK168" s="12">
        <v>1919</v>
      </c>
      <c r="AL168" s="12">
        <v>3670</v>
      </c>
      <c r="AM168" s="12">
        <v>5075</v>
      </c>
      <c r="AN168" s="46">
        <v>7028</v>
      </c>
      <c r="AO168" s="46">
        <v>45998</v>
      </c>
      <c r="AP168" s="12">
        <v>41499</v>
      </c>
      <c r="AQ168" s="991">
        <v>34933</v>
      </c>
      <c r="AR168" s="978">
        <f t="shared" si="383"/>
        <v>506.84699999999998</v>
      </c>
      <c r="AS168" s="112">
        <f t="shared" si="384"/>
        <v>498.14600000000002</v>
      </c>
      <c r="AT168" s="112">
        <f t="shared" si="385"/>
        <v>472.30700000000002</v>
      </c>
      <c r="AU168" s="112">
        <f t="shared" si="373"/>
        <v>550.23099999999999</v>
      </c>
      <c r="AV168" s="112">
        <f t="shared" si="374"/>
        <v>453.98099999999999</v>
      </c>
      <c r="AW168" s="112">
        <f t="shared" si="375"/>
        <v>492.51400000000001</v>
      </c>
      <c r="AX168" s="112">
        <f t="shared" si="386"/>
        <v>505.97800000000001</v>
      </c>
      <c r="AY168" s="112">
        <f t="shared" si="387"/>
        <v>456.48899999999998</v>
      </c>
      <c r="AZ168" s="1016">
        <f t="shared" si="388"/>
        <v>384.26299999999998</v>
      </c>
      <c r="BA168" s="978">
        <f t="shared" si="376"/>
        <v>579.06924754959152</v>
      </c>
      <c r="BB168" s="112">
        <f t="shared" si="377"/>
        <v>562.30116666666663</v>
      </c>
      <c r="BC168" s="112">
        <f t="shared" si="378"/>
        <v>492.68216197059854</v>
      </c>
      <c r="BD168" s="112">
        <f t="shared" si="389"/>
        <v>484.83391724928362</v>
      </c>
      <c r="BE168" s="112">
        <f t="shared" si="390"/>
        <v>495.87533231166913</v>
      </c>
      <c r="BF168" s="112">
        <f t="shared" si="391"/>
        <v>504.56523358464699</v>
      </c>
      <c r="BG168" s="112">
        <f t="shared" si="392"/>
        <v>513.85601567164179</v>
      </c>
      <c r="BH168" s="112">
        <f t="shared" si="393"/>
        <v>541.40188483556642</v>
      </c>
      <c r="BI168" s="756">
        <f t="shared" si="394"/>
        <v>428.90938453237408</v>
      </c>
      <c r="BJ168" s="112">
        <f t="shared" si="395"/>
        <v>118.36754489161201</v>
      </c>
      <c r="BK168" s="112">
        <f t="shared" si="396"/>
        <v>114.91748943166667</v>
      </c>
      <c r="BL168" s="112">
        <f t="shared" si="397"/>
        <v>100.54657561495976</v>
      </c>
      <c r="BM168" s="112">
        <f t="shared" si="398"/>
        <v>99.032175937338678</v>
      </c>
      <c r="BN168" s="112">
        <f t="shared" si="399"/>
        <v>101.36187667782829</v>
      </c>
      <c r="BO168" s="112">
        <f t="shared" si="400"/>
        <v>103.06249461199999</v>
      </c>
      <c r="BP168" s="112">
        <f t="shared" si="379"/>
        <v>105.05272384391044</v>
      </c>
      <c r="BQ168" s="112">
        <f t="shared" si="401"/>
        <v>110.99821442898784</v>
      </c>
      <c r="BR168" s="756">
        <f t="shared" si="402"/>
        <v>88.104850133102175</v>
      </c>
      <c r="BS168" s="417">
        <f t="shared" si="403"/>
        <v>349547.25488448067</v>
      </c>
      <c r="BT168" s="417">
        <f t="shared" si="404"/>
        <v>339425.43151515146</v>
      </c>
      <c r="BU168" s="417">
        <f t="shared" si="405"/>
        <v>297400.86868043401</v>
      </c>
      <c r="BV168" s="417">
        <f t="shared" si="406"/>
        <v>292663.38277593121</v>
      </c>
      <c r="BW168" s="417">
        <f t="shared" si="407"/>
        <v>299328.38241358934</v>
      </c>
      <c r="BX168" s="417">
        <f t="shared" si="408"/>
        <v>316041.31449074706</v>
      </c>
      <c r="BY168" s="772"/>
      <c r="BZ168" s="772"/>
      <c r="CA168" s="835">
        <f t="shared" si="409"/>
        <v>327407.72971765889</v>
      </c>
      <c r="CB168" s="835">
        <f t="shared" si="410"/>
        <v>306110.47422906663</v>
      </c>
      <c r="CC168" s="1222">
        <f t="shared" si="411"/>
        <v>21297.255488592258</v>
      </c>
      <c r="CD168" s="772"/>
      <c r="CE168" s="417"/>
      <c r="CF168" s="835">
        <f t="shared" si="381"/>
        <v>327407.72971765889</v>
      </c>
      <c r="CG168" s="835">
        <f t="shared" si="412"/>
        <v>242506.83046731242</v>
      </c>
      <c r="CH168" s="1222">
        <f t="shared" si="382"/>
        <v>84900.899250346469</v>
      </c>
    </row>
    <row r="169" spans="1:86" ht="14.4">
      <c r="A169" s="13">
        <v>4487338</v>
      </c>
      <c r="B169" s="13" t="s">
        <v>617</v>
      </c>
      <c r="C169" s="13" t="s">
        <v>1109</v>
      </c>
      <c r="D169" s="13">
        <v>307819</v>
      </c>
      <c r="E169" s="13">
        <v>30005579</v>
      </c>
      <c r="F169" s="13" t="s">
        <v>619</v>
      </c>
      <c r="G169" s="13" t="s">
        <v>620</v>
      </c>
      <c r="H169" s="14">
        <v>6</v>
      </c>
      <c r="I169" s="18">
        <v>6400</v>
      </c>
      <c r="J169" s="110" t="s">
        <v>671</v>
      </c>
      <c r="K169" s="112">
        <v>22023</v>
      </c>
      <c r="L169" s="112">
        <v>22023</v>
      </c>
      <c r="M169" s="112">
        <v>26749</v>
      </c>
      <c r="N169" s="112">
        <v>26980</v>
      </c>
      <c r="O169" s="67">
        <v>18829</v>
      </c>
      <c r="P169" s="12">
        <f t="shared" si="371"/>
        <v>6079</v>
      </c>
      <c r="Q169" s="12">
        <v>1024</v>
      </c>
      <c r="R169" s="13">
        <v>970</v>
      </c>
      <c r="S169" s="13">
        <v>775</v>
      </c>
      <c r="T169" s="13">
        <v>354</v>
      </c>
      <c r="U169" s="13">
        <v>260</v>
      </c>
      <c r="V169" s="13">
        <v>144</v>
      </c>
      <c r="W169" s="13">
        <v>124</v>
      </c>
      <c r="X169" s="13">
        <v>167</v>
      </c>
      <c r="Y169" s="13">
        <v>234</v>
      </c>
      <c r="Z169" s="13">
        <v>436</v>
      </c>
      <c r="AA169" s="13">
        <v>632</v>
      </c>
      <c r="AB169" s="13">
        <v>862</v>
      </c>
      <c r="AC169" s="13">
        <v>917</v>
      </c>
      <c r="AD169" s="13">
        <v>965</v>
      </c>
      <c r="AE169" s="13">
        <v>642</v>
      </c>
      <c r="AF169" s="13">
        <v>471</v>
      </c>
      <c r="AG169" s="13">
        <v>279</v>
      </c>
      <c r="AH169" s="13">
        <v>206</v>
      </c>
      <c r="AI169" s="13">
        <v>143</v>
      </c>
      <c r="AJ169" s="13">
        <v>128</v>
      </c>
      <c r="AK169" s="13">
        <v>242</v>
      </c>
      <c r="AL169" s="13">
        <v>462</v>
      </c>
      <c r="AM169" s="13">
        <v>640</v>
      </c>
      <c r="AN169" s="18">
        <v>984</v>
      </c>
      <c r="AO169" s="46">
        <v>21834</v>
      </c>
      <c r="AP169" s="12">
        <v>16930</v>
      </c>
      <c r="AQ169" s="992">
        <v>19336</v>
      </c>
      <c r="AR169" s="978">
        <f t="shared" si="383"/>
        <v>242.25299999999999</v>
      </c>
      <c r="AS169" s="112">
        <f t="shared" si="384"/>
        <v>242.25299999999999</v>
      </c>
      <c r="AT169" s="112">
        <f t="shared" si="385"/>
        <v>294.23899999999998</v>
      </c>
      <c r="AU169" s="112">
        <f t="shared" si="373"/>
        <v>296.77999999999997</v>
      </c>
      <c r="AV169" s="112">
        <f t="shared" si="374"/>
        <v>207.119</v>
      </c>
      <c r="AW169" s="112">
        <f t="shared" si="375"/>
        <v>66.869</v>
      </c>
      <c r="AX169" s="112">
        <f t="shared" si="386"/>
        <v>240.17400000000001</v>
      </c>
      <c r="AY169" s="112">
        <f t="shared" si="387"/>
        <v>186.23</v>
      </c>
      <c r="AZ169" s="1016">
        <f t="shared" si="388"/>
        <v>212.696</v>
      </c>
      <c r="BA169" s="978">
        <f t="shared" si="376"/>
        <v>276.77240355892644</v>
      </c>
      <c r="BB169" s="112">
        <f t="shared" si="377"/>
        <v>273.45224999999994</v>
      </c>
      <c r="BC169" s="112">
        <f t="shared" si="378"/>
        <v>306.93236953097653</v>
      </c>
      <c r="BD169" s="112">
        <f t="shared" si="389"/>
        <v>261.50654899713459</v>
      </c>
      <c r="BE169" s="112">
        <f t="shared" si="390"/>
        <v>226.23238186853766</v>
      </c>
      <c r="BF169" s="112">
        <f t="shared" si="391"/>
        <v>68.505205140507201</v>
      </c>
      <c r="BG169" s="112">
        <f t="shared" si="392"/>
        <v>243.91347985074628</v>
      </c>
      <c r="BH169" s="112">
        <f t="shared" si="393"/>
        <v>220.87119955339011</v>
      </c>
      <c r="BI169" s="756">
        <f t="shared" si="394"/>
        <v>237.40852086330935</v>
      </c>
      <c r="BJ169" s="112">
        <f t="shared" si="395"/>
        <v>56.575047011480152</v>
      </c>
      <c r="BK169" s="112">
        <f t="shared" si="396"/>
        <v>55.885436332499985</v>
      </c>
      <c r="BL169" s="112">
        <f t="shared" si="397"/>
        <v>62.638757973881695</v>
      </c>
      <c r="BM169" s="112">
        <f t="shared" si="398"/>
        <v>53.415327698154712</v>
      </c>
      <c r="BN169" s="112">
        <f t="shared" si="399"/>
        <v>46.244161177747785</v>
      </c>
      <c r="BO169" s="112">
        <f t="shared" si="400"/>
        <v>13.992873202</v>
      </c>
      <c r="BP169" s="112">
        <f t="shared" si="379"/>
        <v>49.865671820686572</v>
      </c>
      <c r="BQ169" s="112">
        <f t="shared" si="401"/>
        <v>45.283013332436042</v>
      </c>
      <c r="BR169" s="756">
        <f t="shared" si="402"/>
        <v>48.767508721657556</v>
      </c>
      <c r="BS169" s="417">
        <f t="shared" si="403"/>
        <v>167069.88723920649</v>
      </c>
      <c r="BT169" s="417">
        <f t="shared" si="404"/>
        <v>165065.72181818177</v>
      </c>
      <c r="BU169" s="417">
        <f t="shared" si="405"/>
        <v>185275.53942597128</v>
      </c>
      <c r="BV169" s="417">
        <f t="shared" si="406"/>
        <v>157854.86230372486</v>
      </c>
      <c r="BW169" s="417">
        <f t="shared" si="407"/>
        <v>136562.09232791729</v>
      </c>
      <c r="BX169" s="417">
        <f t="shared" si="408"/>
        <v>42909.169401644962</v>
      </c>
      <c r="BY169" s="772"/>
      <c r="BZ169" s="772"/>
      <c r="CA169" s="835">
        <f t="shared" si="409"/>
        <v>156488.06197391328</v>
      </c>
      <c r="CB169" s="835">
        <f t="shared" si="410"/>
        <v>124881.33036213151</v>
      </c>
      <c r="CC169" s="1222">
        <f t="shared" si="411"/>
        <v>31606.731611781768</v>
      </c>
      <c r="CD169" s="772"/>
      <c r="CE169" s="417"/>
      <c r="CF169" s="835">
        <f t="shared" si="381"/>
        <v>156488.06197391328</v>
      </c>
      <c r="CG169" s="835">
        <f t="shared" si="412"/>
        <v>134231.58829519231</v>
      </c>
      <c r="CH169" s="1222">
        <f t="shared" si="382"/>
        <v>22256.473678720969</v>
      </c>
    </row>
    <row r="170" spans="1:86">
      <c r="A170" s="13">
        <v>4488099</v>
      </c>
      <c r="B170" s="13" t="s">
        <v>617</v>
      </c>
      <c r="C170" s="13" t="s">
        <v>105</v>
      </c>
      <c r="D170" s="13">
        <v>352377</v>
      </c>
      <c r="E170" s="13">
        <v>30036344</v>
      </c>
      <c r="F170" s="13" t="s">
        <v>109</v>
      </c>
      <c r="G170" s="13" t="s">
        <v>498</v>
      </c>
      <c r="H170" s="14">
        <v>41</v>
      </c>
      <c r="I170" s="18">
        <v>6400</v>
      </c>
      <c r="J170" s="110" t="s">
        <v>671</v>
      </c>
      <c r="K170" s="60">
        <v>4415</v>
      </c>
      <c r="L170" s="60">
        <v>4415</v>
      </c>
      <c r="M170" s="60">
        <v>4174</v>
      </c>
      <c r="N170" s="60">
        <v>5129</v>
      </c>
      <c r="O170" s="67">
        <f t="shared" si="370"/>
        <v>4277</v>
      </c>
      <c r="P170" s="12">
        <f t="shared" si="371"/>
        <v>4041</v>
      </c>
      <c r="Q170" s="13">
        <v>764</v>
      </c>
      <c r="R170" s="13">
        <v>724</v>
      </c>
      <c r="S170" s="13">
        <v>579</v>
      </c>
      <c r="T170" s="13">
        <v>243</v>
      </c>
      <c r="U170" s="13">
        <v>179</v>
      </c>
      <c r="V170" s="13">
        <v>99</v>
      </c>
      <c r="W170" s="13">
        <v>85</v>
      </c>
      <c r="X170" s="13">
        <v>115</v>
      </c>
      <c r="Y170" s="13">
        <v>161</v>
      </c>
      <c r="Z170" s="13">
        <v>300</v>
      </c>
      <c r="AA170" s="13">
        <v>435</v>
      </c>
      <c r="AB170" s="13">
        <v>593</v>
      </c>
      <c r="AC170" s="13">
        <v>631</v>
      </c>
      <c r="AD170" s="13">
        <v>664</v>
      </c>
      <c r="AE170" s="13">
        <v>442</v>
      </c>
      <c r="AF170" s="13">
        <v>301</v>
      </c>
      <c r="AG170" s="13">
        <v>179</v>
      </c>
      <c r="AH170" s="13">
        <v>132</v>
      </c>
      <c r="AI170" s="13">
        <v>91</v>
      </c>
      <c r="AJ170" s="13">
        <v>82</v>
      </c>
      <c r="AK170" s="13">
        <v>155</v>
      </c>
      <c r="AL170" s="13">
        <v>296</v>
      </c>
      <c r="AM170" s="13">
        <v>409</v>
      </c>
      <c r="AN170" s="18">
        <v>659</v>
      </c>
      <c r="AO170" s="46">
        <v>4205</v>
      </c>
      <c r="AP170" s="12">
        <v>3745</v>
      </c>
      <c r="AQ170" s="993">
        <v>4570</v>
      </c>
      <c r="AR170" s="978">
        <f t="shared" si="383"/>
        <v>48.564999999999998</v>
      </c>
      <c r="AS170" s="112">
        <f t="shared" si="384"/>
        <v>48.564999999999998</v>
      </c>
      <c r="AT170" s="112">
        <f t="shared" si="385"/>
        <v>45.914000000000001</v>
      </c>
      <c r="AU170" s="112">
        <f t="shared" si="373"/>
        <v>56.418999999999997</v>
      </c>
      <c r="AV170" s="112">
        <f t="shared" si="374"/>
        <v>47.046999999999997</v>
      </c>
      <c r="AW170" s="112">
        <f t="shared" si="375"/>
        <v>44.451000000000001</v>
      </c>
      <c r="AX170" s="112">
        <f t="shared" si="386"/>
        <v>46.255000000000003</v>
      </c>
      <c r="AY170" s="112">
        <f t="shared" si="387"/>
        <v>41.195</v>
      </c>
      <c r="AZ170" s="1016">
        <f t="shared" si="388"/>
        <v>50.27</v>
      </c>
      <c r="BA170" s="978">
        <f t="shared" si="376"/>
        <v>55.485181933099952</v>
      </c>
      <c r="BB170" s="112">
        <f t="shared" si="377"/>
        <v>54.819583333333327</v>
      </c>
      <c r="BC170" s="112">
        <f t="shared" si="378"/>
        <v>47.894714210710532</v>
      </c>
      <c r="BD170" s="112">
        <f t="shared" si="389"/>
        <v>49.713383610315176</v>
      </c>
      <c r="BE170" s="112">
        <f t="shared" si="390"/>
        <v>51.388597230428353</v>
      </c>
      <c r="BF170" s="112">
        <f t="shared" si="391"/>
        <v>45.538663262508564</v>
      </c>
      <c r="BG170" s="112">
        <f t="shared" si="392"/>
        <v>46.975184701492537</v>
      </c>
      <c r="BH170" s="112">
        <f t="shared" si="393"/>
        <v>48.857805217214775</v>
      </c>
      <c r="BI170" s="756">
        <f t="shared" si="394"/>
        <v>56.110723021582736</v>
      </c>
      <c r="BJ170" s="112">
        <f t="shared" si="395"/>
        <v>11.341726038944961</v>
      </c>
      <c r="BK170" s="112">
        <f t="shared" si="396"/>
        <v>11.203478245833333</v>
      </c>
      <c r="BL170" s="112">
        <f t="shared" si="397"/>
        <v>9.7743532761218059</v>
      </c>
      <c r="BM170" s="112">
        <f t="shared" si="398"/>
        <v>10.154455736242976</v>
      </c>
      <c r="BN170" s="112">
        <f t="shared" si="399"/>
        <v>10.50434315987186</v>
      </c>
      <c r="BO170" s="112">
        <f t="shared" si="400"/>
        <v>9.3017273579999991</v>
      </c>
      <c r="BP170" s="112">
        <f t="shared" si="379"/>
        <v>9.6036067603731343</v>
      </c>
      <c r="BQ170" s="112">
        <f t="shared" si="401"/>
        <v>10.016827225633373</v>
      </c>
      <c r="BR170" s="756">
        <f t="shared" si="402"/>
        <v>11.526040280201441</v>
      </c>
      <c r="BS170" s="417">
        <f t="shared" si="403"/>
        <v>33492.873457798516</v>
      </c>
      <c r="BT170" s="417">
        <f t="shared" si="404"/>
        <v>33091.093939393933</v>
      </c>
      <c r="BU170" s="417">
        <f t="shared" si="405"/>
        <v>28910.991123556174</v>
      </c>
      <c r="BV170" s="417">
        <f t="shared" si="406"/>
        <v>30008.806106590251</v>
      </c>
      <c r="BW170" s="417">
        <f t="shared" si="407"/>
        <v>31020.025964549477</v>
      </c>
      <c r="BX170" s="417">
        <f t="shared" si="408"/>
        <v>28523.762716244</v>
      </c>
      <c r="BY170" s="772"/>
      <c r="BZ170" s="772"/>
      <c r="CA170" s="835">
        <f t="shared" si="409"/>
        <v>31371.511311575494</v>
      </c>
      <c r="CB170" s="835">
        <f t="shared" si="410"/>
        <v>27624.369888138372</v>
      </c>
      <c r="CC170" s="1222">
        <f t="shared" si="411"/>
        <v>3747.1414234371223</v>
      </c>
      <c r="CD170" s="772"/>
      <c r="CE170" s="417"/>
      <c r="CF170" s="835">
        <f t="shared" si="381"/>
        <v>31371.511311575494</v>
      </c>
      <c r="CG170" s="835">
        <f t="shared" si="412"/>
        <v>31725.194378828553</v>
      </c>
      <c r="CH170" s="1222">
        <f t="shared" si="382"/>
        <v>-353.68306725305956</v>
      </c>
    </row>
    <row r="171" spans="1:86" ht="14.4">
      <c r="A171" s="13">
        <v>4488789</v>
      </c>
      <c r="B171" s="13" t="s">
        <v>617</v>
      </c>
      <c r="C171" s="13" t="s">
        <v>1107</v>
      </c>
      <c r="D171" s="13">
        <v>307865</v>
      </c>
      <c r="E171" s="13">
        <v>30005616</v>
      </c>
      <c r="F171" s="13" t="s">
        <v>1097</v>
      </c>
      <c r="G171" s="13" t="s">
        <v>1113</v>
      </c>
      <c r="H171" s="14">
        <v>31</v>
      </c>
      <c r="I171" s="18">
        <v>6430</v>
      </c>
      <c r="J171" s="110" t="s">
        <v>671</v>
      </c>
      <c r="K171" s="60">
        <v>8356</v>
      </c>
      <c r="L171" s="60">
        <v>8356</v>
      </c>
      <c r="M171" s="60">
        <v>7296</v>
      </c>
      <c r="N171" s="60">
        <v>7681</v>
      </c>
      <c r="O171" s="67">
        <f t="shared" si="370"/>
        <v>6778</v>
      </c>
      <c r="P171" s="12">
        <f t="shared" si="371"/>
        <v>6227</v>
      </c>
      <c r="Q171" s="12">
        <v>1040</v>
      </c>
      <c r="R171" s="13">
        <v>974</v>
      </c>
      <c r="S171" s="13">
        <v>818</v>
      </c>
      <c r="T171" s="13">
        <v>758</v>
      </c>
      <c r="U171" s="13">
        <v>290</v>
      </c>
      <c r="V171" s="13">
        <v>161</v>
      </c>
      <c r="W171" s="13">
        <v>138</v>
      </c>
      <c r="X171" s="13">
        <v>186</v>
      </c>
      <c r="Y171" s="13">
        <v>261</v>
      </c>
      <c r="Z171" s="13">
        <v>486</v>
      </c>
      <c r="AA171" s="13">
        <v>705</v>
      </c>
      <c r="AB171" s="13">
        <v>961</v>
      </c>
      <c r="AC171" s="12">
        <v>1022</v>
      </c>
      <c r="AD171" s="12">
        <v>1075</v>
      </c>
      <c r="AE171" s="13">
        <v>716</v>
      </c>
      <c r="AF171" s="13">
        <v>447</v>
      </c>
      <c r="AG171" s="13">
        <v>265</v>
      </c>
      <c r="AH171" s="13">
        <v>195</v>
      </c>
      <c r="AI171" s="13">
        <v>135</v>
      </c>
      <c r="AJ171" s="13">
        <v>121</v>
      </c>
      <c r="AK171" s="13">
        <v>229</v>
      </c>
      <c r="AL171" s="13">
        <v>439</v>
      </c>
      <c r="AM171" s="13">
        <v>606</v>
      </c>
      <c r="AN171" s="18">
        <v>977</v>
      </c>
      <c r="AO171" s="46">
        <v>7186</v>
      </c>
      <c r="AP171" s="12">
        <v>6357</v>
      </c>
      <c r="AQ171" s="991">
        <v>6428</v>
      </c>
      <c r="AR171" s="978">
        <f t="shared" si="383"/>
        <v>91.915999999999997</v>
      </c>
      <c r="AS171" s="112">
        <f t="shared" si="384"/>
        <v>91.915999999999997</v>
      </c>
      <c r="AT171" s="112">
        <f t="shared" si="385"/>
        <v>80.256</v>
      </c>
      <c r="AU171" s="112">
        <f t="shared" si="373"/>
        <v>84.491</v>
      </c>
      <c r="AV171" s="112">
        <f t="shared" si="374"/>
        <v>74.558000000000007</v>
      </c>
      <c r="AW171" s="112">
        <f t="shared" si="375"/>
        <v>68.497</v>
      </c>
      <c r="AX171" s="112">
        <f t="shared" si="386"/>
        <v>79.046000000000006</v>
      </c>
      <c r="AY171" s="112">
        <f t="shared" si="387"/>
        <v>69.927000000000007</v>
      </c>
      <c r="AZ171" s="1016">
        <f t="shared" si="388"/>
        <v>70.707999999999998</v>
      </c>
      <c r="BA171" s="978">
        <f t="shared" si="376"/>
        <v>105.0134043562816</v>
      </c>
      <c r="BB171" s="112">
        <f t="shared" si="377"/>
        <v>103.75366666666666</v>
      </c>
      <c r="BC171" s="112">
        <f t="shared" si="378"/>
        <v>83.718216310815549</v>
      </c>
      <c r="BD171" s="112">
        <f t="shared" si="389"/>
        <v>74.448917822349571</v>
      </c>
      <c r="BE171" s="112">
        <f t="shared" si="390"/>
        <v>81.438370827178744</v>
      </c>
      <c r="BF171" s="112">
        <f t="shared" si="391"/>
        <v>70.17304037011651</v>
      </c>
      <c r="BG171" s="112">
        <f t="shared" si="392"/>
        <v>80.276736567164193</v>
      </c>
      <c r="BH171" s="112">
        <f t="shared" si="393"/>
        <v>82.934330511571261</v>
      </c>
      <c r="BI171" s="756">
        <f t="shared" si="394"/>
        <v>78.923353956834532</v>
      </c>
      <c r="BJ171" s="112">
        <f t="shared" si="395"/>
        <v>21.46578998446752</v>
      </c>
      <c r="BK171" s="112">
        <f t="shared" si="396"/>
        <v>21.204136856666665</v>
      </c>
      <c r="BL171" s="112">
        <f t="shared" si="397"/>
        <v>17.085213584711237</v>
      </c>
      <c r="BM171" s="112">
        <f t="shared" si="398"/>
        <v>15.206935954393122</v>
      </c>
      <c r="BN171" s="112">
        <f t="shared" si="399"/>
        <v>16.646817380783606</v>
      </c>
      <c r="BO171" s="112">
        <f t="shared" si="400"/>
        <v>14.333545225999998</v>
      </c>
      <c r="BP171" s="112">
        <f t="shared" si="379"/>
        <v>16.411776023791049</v>
      </c>
      <c r="BQ171" s="112">
        <f t="shared" si="401"/>
        <v>17.003196441482341</v>
      </c>
      <c r="BR171" s="756">
        <f t="shared" si="402"/>
        <v>16.212119676397123</v>
      </c>
      <c r="BS171" s="417">
        <f t="shared" si="403"/>
        <v>63389.909538700893</v>
      </c>
      <c r="BT171" s="417">
        <f t="shared" si="404"/>
        <v>62629.486060606054</v>
      </c>
      <c r="BU171" s="417">
        <f t="shared" si="405"/>
        <v>50535.359663983203</v>
      </c>
      <c r="BV171" s="417">
        <f t="shared" si="406"/>
        <v>44940.074030945558</v>
      </c>
      <c r="BW171" s="417">
        <f t="shared" si="407"/>
        <v>49159.162026587896</v>
      </c>
      <c r="BX171" s="417">
        <f t="shared" si="408"/>
        <v>43953.840740918436</v>
      </c>
      <c r="BY171" s="772"/>
      <c r="BZ171" s="772"/>
      <c r="CA171" s="835">
        <f t="shared" si="409"/>
        <v>59374.937377015827</v>
      </c>
      <c r="CB171" s="835">
        <f t="shared" si="410"/>
        <v>46891.353639224471</v>
      </c>
      <c r="CC171" s="1222">
        <f t="shared" si="411"/>
        <v>12483.583737791356</v>
      </c>
      <c r="CD171" s="772"/>
      <c r="CE171" s="417"/>
      <c r="CF171" s="835">
        <f t="shared" si="381"/>
        <v>59374.937377015827</v>
      </c>
      <c r="CG171" s="835">
        <f t="shared" si="412"/>
        <v>44623.533800242876</v>
      </c>
      <c r="CH171" s="1222">
        <f t="shared" si="382"/>
        <v>14751.403576772951</v>
      </c>
    </row>
    <row r="172" spans="1:86" ht="14.4">
      <c r="A172" s="13">
        <v>4488915</v>
      </c>
      <c r="B172" s="13" t="s">
        <v>617</v>
      </c>
      <c r="C172" s="13" t="s">
        <v>1107</v>
      </c>
      <c r="D172" s="13">
        <v>355588</v>
      </c>
      <c r="E172" s="13">
        <v>30039192</v>
      </c>
      <c r="F172" s="13" t="s">
        <v>1114</v>
      </c>
      <c r="G172" s="13" t="s">
        <v>480</v>
      </c>
      <c r="H172" s="14">
        <v>1</v>
      </c>
      <c r="I172" s="18">
        <v>6400</v>
      </c>
      <c r="J172" s="110" t="s">
        <v>671</v>
      </c>
      <c r="K172" s="60">
        <v>1424</v>
      </c>
      <c r="L172" s="60">
        <v>1589</v>
      </c>
      <c r="M172" s="60">
        <v>1657</v>
      </c>
      <c r="N172" s="60">
        <v>1965</v>
      </c>
      <c r="O172" s="67">
        <f t="shared" si="370"/>
        <v>1589</v>
      </c>
      <c r="P172" s="12">
        <f t="shared" si="371"/>
        <v>1443</v>
      </c>
      <c r="Q172" s="12">
        <v>291</v>
      </c>
      <c r="R172" s="13">
        <v>276</v>
      </c>
      <c r="S172" s="13">
        <v>220</v>
      </c>
      <c r="T172" s="13">
        <v>88</v>
      </c>
      <c r="U172" s="13">
        <v>65</v>
      </c>
      <c r="V172" s="13">
        <v>36</v>
      </c>
      <c r="W172" s="13">
        <v>31</v>
      </c>
      <c r="X172" s="13">
        <v>42</v>
      </c>
      <c r="Y172" s="13">
        <v>58</v>
      </c>
      <c r="Z172" s="13">
        <v>109</v>
      </c>
      <c r="AA172" s="13">
        <v>158</v>
      </c>
      <c r="AB172" s="13">
        <v>215</v>
      </c>
      <c r="AC172" s="12">
        <v>229</v>
      </c>
      <c r="AD172" s="12">
        <v>241</v>
      </c>
      <c r="AE172" s="13">
        <v>160</v>
      </c>
      <c r="AF172" s="13">
        <v>106</v>
      </c>
      <c r="AG172" s="13">
        <v>63</v>
      </c>
      <c r="AH172" s="13">
        <v>47</v>
      </c>
      <c r="AI172" s="13">
        <v>32</v>
      </c>
      <c r="AJ172" s="13">
        <v>29</v>
      </c>
      <c r="AK172" s="13">
        <v>55</v>
      </c>
      <c r="AL172" s="13">
        <v>104</v>
      </c>
      <c r="AM172" s="13">
        <v>144</v>
      </c>
      <c r="AN172" s="18">
        <v>233</v>
      </c>
      <c r="AO172" s="46">
        <v>1393</v>
      </c>
      <c r="AP172" s="12">
        <v>1371</v>
      </c>
      <c r="AQ172" s="991">
        <v>1313</v>
      </c>
      <c r="AR172" s="978">
        <f t="shared" si="383"/>
        <v>15.664</v>
      </c>
      <c r="AS172" s="112">
        <f t="shared" si="384"/>
        <v>17.478999999999999</v>
      </c>
      <c r="AT172" s="112">
        <f t="shared" si="385"/>
        <v>18.227</v>
      </c>
      <c r="AU172" s="112">
        <f t="shared" si="373"/>
        <v>21.614999999999998</v>
      </c>
      <c r="AV172" s="112">
        <f t="shared" si="374"/>
        <v>17.478999999999999</v>
      </c>
      <c r="AW172" s="112">
        <f t="shared" si="375"/>
        <v>15.872999999999999</v>
      </c>
      <c r="AX172" s="112">
        <f t="shared" si="386"/>
        <v>15.323</v>
      </c>
      <c r="AY172" s="112">
        <f t="shared" si="387"/>
        <v>15.081</v>
      </c>
      <c r="AZ172" s="1016">
        <f t="shared" si="388"/>
        <v>14.443</v>
      </c>
      <c r="BA172" s="978">
        <f t="shared" si="376"/>
        <v>17.896013380007776</v>
      </c>
      <c r="BB172" s="112">
        <f t="shared" si="377"/>
        <v>19.730083333333329</v>
      </c>
      <c r="BC172" s="112">
        <f t="shared" si="378"/>
        <v>19.013306527826391</v>
      </c>
      <c r="BD172" s="112">
        <f t="shared" si="389"/>
        <v>19.04597363896848</v>
      </c>
      <c r="BE172" s="112">
        <f t="shared" si="390"/>
        <v>19.091999298375182</v>
      </c>
      <c r="BF172" s="112">
        <f t="shared" si="391"/>
        <v>16.261393488690882</v>
      </c>
      <c r="BG172" s="112">
        <f t="shared" si="392"/>
        <v>15.56157723880597</v>
      </c>
      <c r="BH172" s="112">
        <f t="shared" si="393"/>
        <v>17.886261936662603</v>
      </c>
      <c r="BI172" s="756">
        <f t="shared" si="394"/>
        <v>16.121089568345322</v>
      </c>
      <c r="BJ172" s="112">
        <f t="shared" si="395"/>
        <v>3.6581240950073894</v>
      </c>
      <c r="BK172" s="112">
        <f t="shared" si="396"/>
        <v>4.0322371308333329</v>
      </c>
      <c r="BL172" s="112">
        <f t="shared" si="397"/>
        <v>3.8802355961988102</v>
      </c>
      <c r="BM172" s="112">
        <f t="shared" si="398"/>
        <v>3.8903305754957014</v>
      </c>
      <c r="BN172" s="112">
        <f t="shared" si="399"/>
        <v>3.9025955765808709</v>
      </c>
      <c r="BO172" s="112">
        <f t="shared" si="400"/>
        <v>3.3215522339999994</v>
      </c>
      <c r="BP172" s="112">
        <f t="shared" si="379"/>
        <v>3.1814088507014926</v>
      </c>
      <c r="BQ172" s="112">
        <f t="shared" si="401"/>
        <v>3.6670414222545671</v>
      </c>
      <c r="BR172" s="756">
        <f t="shared" si="402"/>
        <v>3.3115297347712231</v>
      </c>
      <c r="BS172" s="417">
        <f t="shared" si="403"/>
        <v>10802.684440295603</v>
      </c>
      <c r="BT172" s="417">
        <f t="shared" si="404"/>
        <v>11909.795757575755</v>
      </c>
      <c r="BU172" s="417">
        <f t="shared" si="405"/>
        <v>11477.123213160658</v>
      </c>
      <c r="BV172" s="417">
        <f t="shared" si="406"/>
        <v>11496.842269340974</v>
      </c>
      <c r="BW172" s="417">
        <f t="shared" si="407"/>
        <v>11524.625031019201</v>
      </c>
      <c r="BX172" s="417">
        <f t="shared" si="408"/>
        <v>10185.545557916379</v>
      </c>
      <c r="BY172" s="772"/>
      <c r="BZ172" s="772"/>
      <c r="CA172" s="835">
        <f t="shared" si="409"/>
        <v>10118.467068557986</v>
      </c>
      <c r="CB172" s="835">
        <f t="shared" si="410"/>
        <v>10112.953569195648</v>
      </c>
      <c r="CC172" s="1222">
        <f t="shared" si="411"/>
        <v>5.513499362337825</v>
      </c>
      <c r="CD172" s="772"/>
      <c r="CE172" s="417"/>
      <c r="CF172" s="835">
        <f t="shared" si="381"/>
        <v>10118.467068557986</v>
      </c>
      <c r="CG172" s="835">
        <f t="shared" si="412"/>
        <v>9114.9190852082902</v>
      </c>
      <c r="CH172" s="1222">
        <f t="shared" si="382"/>
        <v>1003.5479833496956</v>
      </c>
    </row>
    <row r="173" spans="1:86" ht="14.4">
      <c r="A173" s="13">
        <v>4490106</v>
      </c>
      <c r="B173" s="13" t="s">
        <v>617</v>
      </c>
      <c r="C173" s="13" t="s">
        <v>105</v>
      </c>
      <c r="D173" s="13">
        <v>352727</v>
      </c>
      <c r="E173" s="13">
        <v>30036651</v>
      </c>
      <c r="F173" s="13" t="s">
        <v>261</v>
      </c>
      <c r="G173" s="13" t="s">
        <v>414</v>
      </c>
      <c r="H173" s="14">
        <v>67</v>
      </c>
      <c r="I173" s="18">
        <v>6430</v>
      </c>
      <c r="J173" s="110" t="s">
        <v>671</v>
      </c>
      <c r="K173" s="124">
        <v>2469</v>
      </c>
      <c r="L173" s="124">
        <v>2469</v>
      </c>
      <c r="M173" s="124">
        <v>3363</v>
      </c>
      <c r="N173" s="124">
        <v>4131</v>
      </c>
      <c r="O173" s="67">
        <f t="shared" si="370"/>
        <v>3626</v>
      </c>
      <c r="P173" s="12">
        <f t="shared" si="371"/>
        <v>3938</v>
      </c>
      <c r="Q173" s="13">
        <v>627</v>
      </c>
      <c r="R173" s="13">
        <v>594</v>
      </c>
      <c r="S173" s="13">
        <v>475</v>
      </c>
      <c r="T173" s="13">
        <v>212</v>
      </c>
      <c r="U173" s="13">
        <v>156</v>
      </c>
      <c r="V173" s="13">
        <v>87</v>
      </c>
      <c r="W173" s="13">
        <v>74</v>
      </c>
      <c r="X173" s="13">
        <v>100</v>
      </c>
      <c r="Y173" s="13">
        <v>141</v>
      </c>
      <c r="Z173" s="13">
        <v>262</v>
      </c>
      <c r="AA173" s="13">
        <v>380</v>
      </c>
      <c r="AB173" s="13">
        <v>518</v>
      </c>
      <c r="AC173" s="13">
        <v>550</v>
      </c>
      <c r="AD173" s="13">
        <v>579</v>
      </c>
      <c r="AE173" s="13">
        <v>386</v>
      </c>
      <c r="AF173" s="13">
        <v>317</v>
      </c>
      <c r="AG173" s="13">
        <v>188</v>
      </c>
      <c r="AH173" s="13">
        <v>139</v>
      </c>
      <c r="AI173" s="13">
        <v>96</v>
      </c>
      <c r="AJ173" s="13">
        <v>86</v>
      </c>
      <c r="AK173" s="13">
        <v>163</v>
      </c>
      <c r="AL173" s="13">
        <v>311</v>
      </c>
      <c r="AM173" s="13">
        <v>430</v>
      </c>
      <c r="AN173" s="18">
        <v>693</v>
      </c>
      <c r="AO173" s="46">
        <v>3838</v>
      </c>
      <c r="AP173" s="12">
        <v>3214</v>
      </c>
      <c r="AQ173" s="991">
        <v>3377</v>
      </c>
      <c r="AR173" s="978">
        <f t="shared" si="383"/>
        <v>27.158999999999999</v>
      </c>
      <c r="AS173" s="112">
        <f t="shared" si="384"/>
        <v>27.158999999999999</v>
      </c>
      <c r="AT173" s="112">
        <f t="shared" si="385"/>
        <v>36.993000000000002</v>
      </c>
      <c r="AU173" s="112">
        <f t="shared" si="373"/>
        <v>45.441000000000003</v>
      </c>
      <c r="AV173" s="112">
        <f t="shared" si="374"/>
        <v>39.886000000000003</v>
      </c>
      <c r="AW173" s="112">
        <f t="shared" si="375"/>
        <v>43.317999999999998</v>
      </c>
      <c r="AX173" s="112">
        <f t="shared" si="386"/>
        <v>42.218000000000004</v>
      </c>
      <c r="AY173" s="112">
        <f t="shared" si="387"/>
        <v>35.353999999999999</v>
      </c>
      <c r="AZ173" s="1016">
        <f t="shared" si="388"/>
        <v>37.146999999999998</v>
      </c>
      <c r="BA173" s="978">
        <f t="shared" si="376"/>
        <v>31.028972637106182</v>
      </c>
      <c r="BB173" s="112">
        <f t="shared" si="377"/>
        <v>30.656749999999999</v>
      </c>
      <c r="BC173" s="112">
        <f t="shared" si="378"/>
        <v>38.588865330766538</v>
      </c>
      <c r="BD173" s="112">
        <f t="shared" si="389"/>
        <v>40.040161375358167</v>
      </c>
      <c r="BE173" s="112">
        <f t="shared" si="390"/>
        <v>43.566764918759233</v>
      </c>
      <c r="BF173" s="112">
        <f t="shared" si="391"/>
        <v>44.377940095956127</v>
      </c>
      <c r="BG173" s="112">
        <f t="shared" si="392"/>
        <v>42.875329104477615</v>
      </c>
      <c r="BH173" s="112">
        <f t="shared" si="393"/>
        <v>41.930303329273244</v>
      </c>
      <c r="BI173" s="756">
        <f t="shared" si="394"/>
        <v>41.463000359712225</v>
      </c>
      <c r="BJ173" s="112">
        <f t="shared" si="395"/>
        <v>6.3426322967508746</v>
      </c>
      <c r="BK173" s="112">
        <f t="shared" si="396"/>
        <v>6.2653199974999998</v>
      </c>
      <c r="BL173" s="112">
        <f t="shared" si="397"/>
        <v>7.8752156367028352</v>
      </c>
      <c r="BM173" s="112">
        <f t="shared" si="398"/>
        <v>8.1786033625306587</v>
      </c>
      <c r="BN173" s="112">
        <f t="shared" si="399"/>
        <v>8.9054824170435758</v>
      </c>
      <c r="BO173" s="112">
        <f t="shared" si="400"/>
        <v>9.064638043999997</v>
      </c>
      <c r="BP173" s="112">
        <f t="shared" si="379"/>
        <v>8.765432282119404</v>
      </c>
      <c r="BQ173" s="112">
        <f t="shared" si="401"/>
        <v>8.5965507885676011</v>
      </c>
      <c r="BR173" s="756">
        <f t="shared" si="402"/>
        <v>8.5171636818906489</v>
      </c>
      <c r="BS173" s="417">
        <f t="shared" si="403"/>
        <v>18730.216210035003</v>
      </c>
      <c r="BT173" s="417">
        <f t="shared" si="404"/>
        <v>18505.529090909091</v>
      </c>
      <c r="BU173" s="417">
        <f t="shared" si="405"/>
        <v>23293.642345117256</v>
      </c>
      <c r="BV173" s="417">
        <f t="shared" si="406"/>
        <v>24169.697412034384</v>
      </c>
      <c r="BW173" s="417">
        <f t="shared" si="407"/>
        <v>26298.483550960118</v>
      </c>
      <c r="BX173" s="417">
        <f t="shared" si="408"/>
        <v>27796.727932830701</v>
      </c>
      <c r="BY173" s="772"/>
      <c r="BZ173" s="772"/>
      <c r="CA173" s="835">
        <f t="shared" si="409"/>
        <v>17543.887073223083</v>
      </c>
      <c r="CB173" s="835">
        <f t="shared" si="410"/>
        <v>23707.536667684042</v>
      </c>
      <c r="CC173" s="1222">
        <f t="shared" si="411"/>
        <v>-6163.6495944609596</v>
      </c>
      <c r="CD173" s="772"/>
      <c r="CE173" s="417"/>
      <c r="CF173" s="835">
        <f t="shared" si="381"/>
        <v>17543.887073223083</v>
      </c>
      <c r="CG173" s="835">
        <f t="shared" si="412"/>
        <v>23443.321973151862</v>
      </c>
      <c r="CH173" s="1222">
        <f t="shared" si="382"/>
        <v>-5899.4348999287795</v>
      </c>
    </row>
    <row r="174" spans="1:86" ht="14.4">
      <c r="A174" s="13">
        <v>4490914</v>
      </c>
      <c r="B174" s="13" t="s">
        <v>617</v>
      </c>
      <c r="C174" s="13" t="s">
        <v>1107</v>
      </c>
      <c r="D174" s="13">
        <v>354673</v>
      </c>
      <c r="E174" s="13">
        <v>30038361</v>
      </c>
      <c r="F174" s="13" t="s">
        <v>182</v>
      </c>
      <c r="G174" s="13" t="s">
        <v>621</v>
      </c>
      <c r="H174" s="14">
        <v>21</v>
      </c>
      <c r="I174" s="18">
        <v>6430</v>
      </c>
      <c r="J174" s="110" t="s">
        <v>671</v>
      </c>
      <c r="K174" s="112">
        <v>5484</v>
      </c>
      <c r="L174" s="112">
        <v>6572</v>
      </c>
      <c r="M174" s="61">
        <v>7245</v>
      </c>
      <c r="N174" s="61">
        <v>8838</v>
      </c>
      <c r="O174" s="67">
        <f t="shared" si="370"/>
        <v>8313</v>
      </c>
      <c r="P174" s="12">
        <f t="shared" si="371"/>
        <v>8217</v>
      </c>
      <c r="Q174" s="12">
        <v>1495</v>
      </c>
      <c r="R174" s="12">
        <v>1400</v>
      </c>
      <c r="S174" s="12">
        <v>1176</v>
      </c>
      <c r="T174" s="13">
        <v>566</v>
      </c>
      <c r="U174" s="13">
        <v>334</v>
      </c>
      <c r="V174" s="13">
        <v>185</v>
      </c>
      <c r="W174" s="13">
        <v>159</v>
      </c>
      <c r="X174" s="13">
        <v>215</v>
      </c>
      <c r="Y174" s="13">
        <v>301</v>
      </c>
      <c r="Z174" s="13">
        <v>560</v>
      </c>
      <c r="AA174" s="13">
        <v>813</v>
      </c>
      <c r="AB174" s="12">
        <v>1109</v>
      </c>
      <c r="AC174" s="12">
        <v>1178</v>
      </c>
      <c r="AD174" s="12">
        <v>1240</v>
      </c>
      <c r="AE174" s="13">
        <v>826</v>
      </c>
      <c r="AF174" s="13">
        <v>651</v>
      </c>
      <c r="AG174" s="13">
        <v>386</v>
      </c>
      <c r="AH174" s="13">
        <v>285</v>
      </c>
      <c r="AI174" s="13">
        <v>197</v>
      </c>
      <c r="AJ174" s="13">
        <v>176</v>
      </c>
      <c r="AK174" s="13">
        <v>334</v>
      </c>
      <c r="AL174" s="13">
        <v>639</v>
      </c>
      <c r="AM174" s="13">
        <v>883</v>
      </c>
      <c r="AN174" s="46">
        <v>1422</v>
      </c>
      <c r="AO174" s="46">
        <v>8556</v>
      </c>
      <c r="AP174" s="12">
        <v>4451</v>
      </c>
      <c r="AQ174" s="991">
        <v>5929</v>
      </c>
      <c r="AR174" s="978">
        <f t="shared" si="383"/>
        <v>60.323999999999998</v>
      </c>
      <c r="AS174" s="112">
        <f t="shared" si="384"/>
        <v>72.292000000000002</v>
      </c>
      <c r="AT174" s="112">
        <f t="shared" si="385"/>
        <v>79.694999999999993</v>
      </c>
      <c r="AU174" s="112">
        <f t="shared" si="373"/>
        <v>97.218000000000004</v>
      </c>
      <c r="AV174" s="112">
        <f t="shared" si="374"/>
        <v>91.442999999999998</v>
      </c>
      <c r="AW174" s="112">
        <f t="shared" si="375"/>
        <v>90.387</v>
      </c>
      <c r="AX174" s="112">
        <f t="shared" si="386"/>
        <v>94.116</v>
      </c>
      <c r="AY174" s="112">
        <f t="shared" si="387"/>
        <v>48.960999999999999</v>
      </c>
      <c r="AZ174" s="1016">
        <f t="shared" si="388"/>
        <v>65.218999999999994</v>
      </c>
      <c r="BA174" s="978">
        <f t="shared" si="376"/>
        <v>68.919759393232198</v>
      </c>
      <c r="BB174" s="112">
        <f t="shared" si="377"/>
        <v>81.602333333333334</v>
      </c>
      <c r="BC174" s="112">
        <f t="shared" si="378"/>
        <v>83.133014963248158</v>
      </c>
      <c r="BD174" s="112">
        <f t="shared" si="389"/>
        <v>85.663264641833806</v>
      </c>
      <c r="BE174" s="112">
        <f t="shared" si="390"/>
        <v>99.88155454209749</v>
      </c>
      <c r="BF174" s="112">
        <f t="shared" si="391"/>
        <v>92.598662714187782</v>
      </c>
      <c r="BG174" s="112">
        <f t="shared" si="392"/>
        <v>95.581374626865681</v>
      </c>
      <c r="BH174" s="112">
        <f t="shared" si="393"/>
        <v>58.068382115306534</v>
      </c>
      <c r="BI174" s="756">
        <f t="shared" si="394"/>
        <v>72.796603237410054</v>
      </c>
      <c r="BJ174" s="112">
        <f t="shared" si="395"/>
        <v>14.087888017570593</v>
      </c>
      <c r="BK174" s="112">
        <f t="shared" si="396"/>
        <v>16.677068863333332</v>
      </c>
      <c r="BL174" s="112">
        <f t="shared" si="397"/>
        <v>16.965785693699686</v>
      </c>
      <c r="BM174" s="112">
        <f t="shared" si="398"/>
        <v>17.497578435740973</v>
      </c>
      <c r="BN174" s="112">
        <f t="shared" si="399"/>
        <v>20.416788563950146</v>
      </c>
      <c r="BO174" s="112">
        <f t="shared" si="400"/>
        <v>18.914202845999995</v>
      </c>
      <c r="BP174" s="112">
        <f t="shared" si="379"/>
        <v>19.540656228716418</v>
      </c>
      <c r="BQ174" s="112">
        <f t="shared" si="401"/>
        <v>11.905179701280145</v>
      </c>
      <c r="BR174" s="756">
        <f t="shared" si="402"/>
        <v>14.953587050615827</v>
      </c>
      <c r="BS174" s="417">
        <f t="shared" si="403"/>
        <v>41602.472942823799</v>
      </c>
      <c r="BT174" s="417">
        <f t="shared" si="404"/>
        <v>49258.135757575757</v>
      </c>
      <c r="BU174" s="417">
        <f t="shared" si="405"/>
        <v>50182.110850542522</v>
      </c>
      <c r="BV174" s="417">
        <f t="shared" si="406"/>
        <v>51709.461565616039</v>
      </c>
      <c r="BW174" s="417">
        <f t="shared" si="407"/>
        <v>60292.13837813885</v>
      </c>
      <c r="BX174" s="417">
        <f t="shared" si="408"/>
        <v>58000.435100068527</v>
      </c>
      <c r="BY174" s="772"/>
      <c r="BZ174" s="772"/>
      <c r="CA174" s="835">
        <f t="shared" si="409"/>
        <v>38967.467278070217</v>
      </c>
      <c r="CB174" s="835">
        <f t="shared" si="410"/>
        <v>32832.061514580477</v>
      </c>
      <c r="CC174" s="1222">
        <f t="shared" si="411"/>
        <v>6135.4057634897399</v>
      </c>
      <c r="CD174" s="772"/>
      <c r="CE174" s="417"/>
      <c r="CF174" s="835">
        <f t="shared" si="381"/>
        <v>38967.467278070217</v>
      </c>
      <c r="CG174" s="835">
        <f t="shared" si="412"/>
        <v>41159.448024523947</v>
      </c>
      <c r="CH174" s="1222">
        <f t="shared" si="382"/>
        <v>-2191.9807464537298</v>
      </c>
    </row>
    <row r="175" spans="1:86" ht="14.4">
      <c r="A175" s="13">
        <v>4491270</v>
      </c>
      <c r="B175" s="13" t="s">
        <v>617</v>
      </c>
      <c r="C175" s="13" t="s">
        <v>1107</v>
      </c>
      <c r="D175" s="13">
        <v>355212</v>
      </c>
      <c r="E175" s="13">
        <v>30038848</v>
      </c>
      <c r="F175" s="13" t="s">
        <v>622</v>
      </c>
      <c r="G175" s="13" t="s">
        <v>101</v>
      </c>
      <c r="H175" s="14">
        <v>53</v>
      </c>
      <c r="I175" s="18">
        <v>6430</v>
      </c>
      <c r="J175" s="110" t="s">
        <v>671</v>
      </c>
      <c r="K175" s="112">
        <v>7502</v>
      </c>
      <c r="L175" s="112">
        <v>8875</v>
      </c>
      <c r="M175" s="112">
        <v>9451</v>
      </c>
      <c r="N175" s="112">
        <v>11359</v>
      </c>
      <c r="O175" s="67">
        <f t="shared" si="370"/>
        <v>8949</v>
      </c>
      <c r="P175" s="12">
        <f t="shared" si="371"/>
        <v>8460</v>
      </c>
      <c r="Q175" s="12">
        <v>1588</v>
      </c>
      <c r="R175" s="12">
        <v>1487</v>
      </c>
      <c r="S175" s="12">
        <v>1249</v>
      </c>
      <c r="T175" s="13">
        <v>645</v>
      </c>
      <c r="U175" s="13">
        <v>362</v>
      </c>
      <c r="V175" s="13">
        <v>201</v>
      </c>
      <c r="W175" s="13">
        <v>172</v>
      </c>
      <c r="X175" s="13">
        <v>233</v>
      </c>
      <c r="Y175" s="13">
        <v>326</v>
      </c>
      <c r="Z175" s="13">
        <v>606</v>
      </c>
      <c r="AA175" s="13">
        <v>880</v>
      </c>
      <c r="AB175" s="12">
        <v>1200</v>
      </c>
      <c r="AC175" s="12">
        <v>1275</v>
      </c>
      <c r="AD175" s="12">
        <v>1342</v>
      </c>
      <c r="AE175" s="13">
        <v>894</v>
      </c>
      <c r="AF175" s="13">
        <v>648</v>
      </c>
      <c r="AG175" s="13">
        <v>384</v>
      </c>
      <c r="AH175" s="13">
        <v>283</v>
      </c>
      <c r="AI175" s="13">
        <v>196</v>
      </c>
      <c r="AJ175" s="13">
        <v>176</v>
      </c>
      <c r="AK175" s="13">
        <v>332</v>
      </c>
      <c r="AL175" s="13">
        <v>636</v>
      </c>
      <c r="AM175" s="13">
        <v>879</v>
      </c>
      <c r="AN175" s="46">
        <v>1415</v>
      </c>
      <c r="AO175" s="46">
        <v>10453</v>
      </c>
      <c r="AP175" s="12">
        <v>9780</v>
      </c>
      <c r="AQ175" s="991">
        <v>11595</v>
      </c>
      <c r="AR175" s="978">
        <f t="shared" si="383"/>
        <v>82.522000000000006</v>
      </c>
      <c r="AS175" s="112">
        <f t="shared" si="384"/>
        <v>97.625</v>
      </c>
      <c r="AT175" s="112">
        <f t="shared" si="385"/>
        <v>103.961</v>
      </c>
      <c r="AU175" s="112">
        <f t="shared" si="373"/>
        <v>124.949</v>
      </c>
      <c r="AV175" s="112">
        <f t="shared" si="374"/>
        <v>98.438999999999993</v>
      </c>
      <c r="AW175" s="112">
        <f t="shared" si="375"/>
        <v>93.06</v>
      </c>
      <c r="AX175" s="112">
        <f t="shared" si="386"/>
        <v>114.983</v>
      </c>
      <c r="AY175" s="112">
        <f t="shared" si="387"/>
        <v>107.58</v>
      </c>
      <c r="AZ175" s="1016">
        <f t="shared" si="388"/>
        <v>127.545</v>
      </c>
      <c r="BA175" s="978">
        <f t="shared" si="376"/>
        <v>94.280823298327505</v>
      </c>
      <c r="BB175" s="112">
        <f t="shared" si="377"/>
        <v>110.19791666666666</v>
      </c>
      <c r="BC175" s="112">
        <f t="shared" si="378"/>
        <v>108.44584187959398</v>
      </c>
      <c r="BD175" s="112">
        <f t="shared" si="389"/>
        <v>110.09832802292263</v>
      </c>
      <c r="BE175" s="112">
        <f t="shared" si="390"/>
        <v>107.52316030280649</v>
      </c>
      <c r="BF175" s="112">
        <f t="shared" si="391"/>
        <v>95.337067854694993</v>
      </c>
      <c r="BG175" s="112">
        <f t="shared" si="392"/>
        <v>116.77327126865673</v>
      </c>
      <c r="BH175" s="112">
        <f t="shared" si="393"/>
        <v>127.59127771010962</v>
      </c>
      <c r="BI175" s="756">
        <f t="shared" si="394"/>
        <v>142.3640773381295</v>
      </c>
      <c r="BJ175" s="112">
        <f t="shared" si="395"/>
        <v>19.271943090411124</v>
      </c>
      <c r="BK175" s="112">
        <f t="shared" si="396"/>
        <v>22.521148229166666</v>
      </c>
      <c r="BL175" s="112">
        <f t="shared" si="397"/>
        <v>22.131627410787544</v>
      </c>
      <c r="BM175" s="112">
        <f t="shared" si="398"/>
        <v>22.488684481962178</v>
      </c>
      <c r="BN175" s="112">
        <f t="shared" si="399"/>
        <v>21.978809197496673</v>
      </c>
      <c r="BO175" s="112">
        <f t="shared" si="400"/>
        <v>19.473549479999999</v>
      </c>
      <c r="BP175" s="112">
        <f t="shared" si="379"/>
        <v>23.87312757816418</v>
      </c>
      <c r="BQ175" s="112">
        <f t="shared" si="401"/>
        <v>26.158763756126675</v>
      </c>
      <c r="BR175" s="756">
        <f t="shared" si="402"/>
        <v>29.243859310489213</v>
      </c>
      <c r="BS175" s="417">
        <f t="shared" si="403"/>
        <v>56911.333336444965</v>
      </c>
      <c r="BT175" s="417">
        <f t="shared" si="404"/>
        <v>66519.469696969696</v>
      </c>
      <c r="BU175" s="417">
        <f t="shared" si="405"/>
        <v>65461.853643682189</v>
      </c>
      <c r="BV175" s="417">
        <f t="shared" si="406"/>
        <v>66459.35437020057</v>
      </c>
      <c r="BW175" s="417">
        <f t="shared" si="407"/>
        <v>64904.889491875918</v>
      </c>
      <c r="BX175" s="417">
        <f t="shared" si="408"/>
        <v>59715.672501713503</v>
      </c>
      <c r="BY175" s="772"/>
      <c r="BZ175" s="772"/>
      <c r="CA175" s="835">
        <f t="shared" si="409"/>
        <v>53306.69940191153</v>
      </c>
      <c r="CB175" s="835">
        <f t="shared" si="410"/>
        <v>72140.544060345346</v>
      </c>
      <c r="CC175" s="1222">
        <f t="shared" si="411"/>
        <v>-18833.844658433816</v>
      </c>
      <c r="CD175" s="772"/>
      <c r="CE175" s="417"/>
      <c r="CF175" s="835">
        <f t="shared" si="381"/>
        <v>53306.69940191153</v>
      </c>
      <c r="CG175" s="835">
        <f t="shared" si="412"/>
        <v>80493.135409741168</v>
      </c>
      <c r="CH175" s="1222">
        <f t="shared" si="382"/>
        <v>-27186.436007829638</v>
      </c>
    </row>
    <row r="176" spans="1:86" ht="15" customHeight="1">
      <c r="A176" s="13">
        <v>4491328</v>
      </c>
      <c r="B176" s="13" t="s">
        <v>617</v>
      </c>
      <c r="C176" s="13" t="s">
        <v>1107</v>
      </c>
      <c r="D176" s="13">
        <v>355112</v>
      </c>
      <c r="E176" s="13">
        <v>30038798</v>
      </c>
      <c r="F176" s="13" t="s">
        <v>1279</v>
      </c>
      <c r="G176" s="13" t="s">
        <v>623</v>
      </c>
      <c r="H176" s="14">
        <v>4</v>
      </c>
      <c r="I176" s="18">
        <v>6430</v>
      </c>
      <c r="J176" s="110" t="s">
        <v>671</v>
      </c>
      <c r="K176" s="60">
        <v>2941</v>
      </c>
      <c r="L176" s="60">
        <v>3279</v>
      </c>
      <c r="M176" s="60">
        <v>2988</v>
      </c>
      <c r="N176" s="60">
        <v>3568</v>
      </c>
      <c r="O176" s="67">
        <f t="shared" si="370"/>
        <v>3427</v>
      </c>
      <c r="P176" s="12">
        <f t="shared" si="371"/>
        <v>3180</v>
      </c>
      <c r="Q176" s="13">
        <v>535</v>
      </c>
      <c r="R176" s="13">
        <v>500</v>
      </c>
      <c r="S176" s="13">
        <v>420</v>
      </c>
      <c r="T176" s="13">
        <v>398</v>
      </c>
      <c r="U176" s="13">
        <v>143</v>
      </c>
      <c r="V176" s="13">
        <v>79</v>
      </c>
      <c r="W176" s="13">
        <v>68</v>
      </c>
      <c r="X176" s="13">
        <v>92</v>
      </c>
      <c r="Y176" s="13">
        <v>129</v>
      </c>
      <c r="Z176" s="13">
        <v>240</v>
      </c>
      <c r="AA176" s="13">
        <v>348</v>
      </c>
      <c r="AB176" s="13">
        <v>475</v>
      </c>
      <c r="AC176" s="13">
        <v>505</v>
      </c>
      <c r="AD176" s="13">
        <v>532</v>
      </c>
      <c r="AE176" s="13">
        <v>354</v>
      </c>
      <c r="AF176" s="13">
        <v>234</v>
      </c>
      <c r="AG176" s="13">
        <v>139</v>
      </c>
      <c r="AH176" s="13">
        <v>102</v>
      </c>
      <c r="AI176" s="13">
        <v>71</v>
      </c>
      <c r="AJ176" s="13">
        <v>63</v>
      </c>
      <c r="AK176" s="13">
        <v>120</v>
      </c>
      <c r="AL176" s="13">
        <v>230</v>
      </c>
      <c r="AM176" s="13">
        <v>318</v>
      </c>
      <c r="AN176" s="18">
        <v>512</v>
      </c>
      <c r="AO176" s="46">
        <v>3231</v>
      </c>
      <c r="AP176" s="12">
        <v>2075</v>
      </c>
      <c r="AQ176" s="991">
        <v>2136</v>
      </c>
      <c r="AR176" s="978">
        <f t="shared" si="383"/>
        <v>32.350999999999999</v>
      </c>
      <c r="AS176" s="112">
        <f t="shared" si="384"/>
        <v>36.069000000000003</v>
      </c>
      <c r="AT176" s="112">
        <f t="shared" si="385"/>
        <v>32.868000000000002</v>
      </c>
      <c r="AU176" s="112">
        <f t="shared" si="373"/>
        <v>39.247999999999998</v>
      </c>
      <c r="AV176" s="112">
        <f t="shared" si="374"/>
        <v>37.697000000000003</v>
      </c>
      <c r="AW176" s="112">
        <f t="shared" si="375"/>
        <v>34.979999999999997</v>
      </c>
      <c r="AX176" s="112">
        <f t="shared" si="386"/>
        <v>35.540999999999997</v>
      </c>
      <c r="AY176" s="112">
        <f t="shared" si="387"/>
        <v>22.824999999999999</v>
      </c>
      <c r="AZ176" s="1016">
        <f t="shared" si="388"/>
        <v>23.495999999999999</v>
      </c>
      <c r="BA176" s="978">
        <f t="shared" si="376"/>
        <v>36.96079729677168</v>
      </c>
      <c r="BB176" s="112">
        <f t="shared" si="377"/>
        <v>40.71425</v>
      </c>
      <c r="BC176" s="112">
        <f t="shared" si="378"/>
        <v>34.285914245712284</v>
      </c>
      <c r="BD176" s="112">
        <f t="shared" si="389"/>
        <v>34.583223381088821</v>
      </c>
      <c r="BE176" s="112">
        <f t="shared" si="390"/>
        <v>41.175759342688337</v>
      </c>
      <c r="BF176" s="112">
        <f t="shared" si="391"/>
        <v>35.835919122686768</v>
      </c>
      <c r="BG176" s="112">
        <f t="shared" si="392"/>
        <v>36.094369029850739</v>
      </c>
      <c r="BH176" s="112">
        <f t="shared" si="393"/>
        <v>27.07074654892407</v>
      </c>
      <c r="BI176" s="756">
        <f t="shared" si="394"/>
        <v>26.225930935251796</v>
      </c>
      <c r="BJ176" s="112">
        <f t="shared" si="395"/>
        <v>7.5551565754330987</v>
      </c>
      <c r="BK176" s="112">
        <f t="shared" si="396"/>
        <v>8.3207712725</v>
      </c>
      <c r="BL176" s="112">
        <f t="shared" si="397"/>
        <v>6.9970693792649632</v>
      </c>
      <c r="BM176" s="112">
        <f t="shared" si="398"/>
        <v>7.0639692078212022</v>
      </c>
      <c r="BN176" s="112">
        <f t="shared" si="399"/>
        <v>8.4167369672389238</v>
      </c>
      <c r="BO176" s="112">
        <f t="shared" si="400"/>
        <v>7.3198448399999991</v>
      </c>
      <c r="BP176" s="112">
        <f t="shared" si="379"/>
        <v>7.3791328044626852</v>
      </c>
      <c r="BQ176" s="112">
        <f t="shared" si="401"/>
        <v>5.5500444574604133</v>
      </c>
      <c r="BR176" s="756">
        <f t="shared" si="402"/>
        <v>5.3872258289956836</v>
      </c>
      <c r="BS176" s="417">
        <f t="shared" si="403"/>
        <v>22310.881277323995</v>
      </c>
      <c r="BT176" s="417">
        <f t="shared" si="404"/>
        <v>24576.601818181818</v>
      </c>
      <c r="BU176" s="417">
        <f t="shared" si="405"/>
        <v>20696.224599229961</v>
      </c>
      <c r="BV176" s="417">
        <f t="shared" si="406"/>
        <v>20875.691204584524</v>
      </c>
      <c r="BW176" s="417">
        <f t="shared" si="407"/>
        <v>24855.185639586412</v>
      </c>
      <c r="BX176" s="417">
        <f t="shared" si="408"/>
        <v>22446.316614119256</v>
      </c>
      <c r="BY176" s="772"/>
      <c r="BZ176" s="772"/>
      <c r="CA176" s="835">
        <f t="shared" si="409"/>
        <v>20897.760989205784</v>
      </c>
      <c r="CB176" s="835">
        <f t="shared" si="410"/>
        <v>15305.892528140752</v>
      </c>
      <c r="CC176" s="1222">
        <f t="shared" si="411"/>
        <v>5591.8684610650325</v>
      </c>
      <c r="CD176" s="772"/>
      <c r="CE176" s="417"/>
      <c r="CF176" s="835">
        <f t="shared" si="381"/>
        <v>20897.760989205784</v>
      </c>
      <c r="CG176" s="835">
        <f t="shared" si="412"/>
        <v>14828.230895662535</v>
      </c>
      <c r="CH176" s="1222">
        <f t="shared" si="382"/>
        <v>6069.5300935432497</v>
      </c>
    </row>
    <row r="177" spans="1:86" ht="14.4">
      <c r="A177" s="13">
        <v>4491364</v>
      </c>
      <c r="B177" s="13" t="s">
        <v>617</v>
      </c>
      <c r="C177" s="13" t="s">
        <v>1107</v>
      </c>
      <c r="D177" s="13">
        <v>595970</v>
      </c>
      <c r="E177" s="13">
        <v>30107651</v>
      </c>
      <c r="F177" s="13" t="s">
        <v>212</v>
      </c>
      <c r="G177" s="13" t="s">
        <v>624</v>
      </c>
      <c r="H177" s="14">
        <v>14</v>
      </c>
      <c r="I177" s="18">
        <v>6430</v>
      </c>
      <c r="J177" s="110" t="s">
        <v>671</v>
      </c>
      <c r="K177" s="60">
        <v>5713</v>
      </c>
      <c r="L177" s="60">
        <v>7357</v>
      </c>
      <c r="M177" s="60">
        <v>6820</v>
      </c>
      <c r="N177" s="60">
        <v>6372</v>
      </c>
      <c r="O177" s="67">
        <f t="shared" si="370"/>
        <v>8138</v>
      </c>
      <c r="P177" s="12">
        <f t="shared" si="371"/>
        <v>7235</v>
      </c>
      <c r="Q177" s="12">
        <v>1531</v>
      </c>
      <c r="R177" s="12">
        <v>1433</v>
      </c>
      <c r="S177" s="12">
        <v>1204</v>
      </c>
      <c r="T177" s="13">
        <v>397</v>
      </c>
      <c r="U177" s="13">
        <v>325</v>
      </c>
      <c r="V177" s="13">
        <v>180</v>
      </c>
      <c r="W177" s="13">
        <v>155</v>
      </c>
      <c r="X177" s="13">
        <v>209</v>
      </c>
      <c r="Y177" s="13">
        <v>292</v>
      </c>
      <c r="Z177" s="13">
        <v>544</v>
      </c>
      <c r="AA177" s="13">
        <v>790</v>
      </c>
      <c r="AB177" s="12">
        <v>1078</v>
      </c>
      <c r="AC177" s="12">
        <v>1145</v>
      </c>
      <c r="AD177" s="12">
        <v>1206</v>
      </c>
      <c r="AE177" s="13">
        <v>803</v>
      </c>
      <c r="AF177" s="13">
        <v>534</v>
      </c>
      <c r="AG177" s="13">
        <v>316</v>
      </c>
      <c r="AH177" s="13">
        <v>234</v>
      </c>
      <c r="AI177" s="13">
        <v>162</v>
      </c>
      <c r="AJ177" s="13">
        <v>145</v>
      </c>
      <c r="AK177" s="13">
        <v>274</v>
      </c>
      <c r="AL177" s="13">
        <v>524</v>
      </c>
      <c r="AM177" s="13">
        <v>725</v>
      </c>
      <c r="AN177" s="46">
        <v>1167</v>
      </c>
      <c r="AO177" s="46">
        <v>7486</v>
      </c>
      <c r="AP177" s="12">
        <v>5911</v>
      </c>
      <c r="AQ177" s="991">
        <v>5998</v>
      </c>
      <c r="AR177" s="978">
        <f t="shared" si="383"/>
        <v>62.843000000000004</v>
      </c>
      <c r="AS177" s="112">
        <f t="shared" si="384"/>
        <v>80.927000000000007</v>
      </c>
      <c r="AT177" s="112">
        <f t="shared" si="385"/>
        <v>75.02</v>
      </c>
      <c r="AU177" s="112">
        <f t="shared" si="373"/>
        <v>70.091999999999999</v>
      </c>
      <c r="AV177" s="112">
        <f t="shared" si="374"/>
        <v>89.518000000000001</v>
      </c>
      <c r="AW177" s="112">
        <f t="shared" si="375"/>
        <v>79.584999999999994</v>
      </c>
      <c r="AX177" s="112">
        <f t="shared" si="386"/>
        <v>82.346000000000004</v>
      </c>
      <c r="AY177" s="112">
        <f t="shared" si="387"/>
        <v>65.021000000000001</v>
      </c>
      <c r="AZ177" s="1016">
        <f t="shared" si="388"/>
        <v>65.977999999999994</v>
      </c>
      <c r="BA177" s="978">
        <f t="shared" si="376"/>
        <v>71.79769974718009</v>
      </c>
      <c r="BB177" s="112">
        <f t="shared" si="377"/>
        <v>91.34941666666667</v>
      </c>
      <c r="BC177" s="112">
        <f t="shared" si="378"/>
        <v>78.256337066853334</v>
      </c>
      <c r="BD177" s="112">
        <f t="shared" si="389"/>
        <v>61.761294670487104</v>
      </c>
      <c r="BE177" s="112">
        <f t="shared" si="390"/>
        <v>97.778911447562777</v>
      </c>
      <c r="BF177" s="112">
        <f t="shared" si="391"/>
        <v>81.532350582590809</v>
      </c>
      <c r="BG177" s="112">
        <f t="shared" si="392"/>
        <v>83.628117164179116</v>
      </c>
      <c r="BH177" s="112">
        <f t="shared" si="393"/>
        <v>77.11575077141697</v>
      </c>
      <c r="BI177" s="756">
        <f t="shared" si="394"/>
        <v>73.643789208633081</v>
      </c>
      <c r="BJ177" s="112">
        <f t="shared" si="395"/>
        <v>14.676167805321082</v>
      </c>
      <c r="BK177" s="112">
        <f t="shared" si="396"/>
        <v>18.669080284166668</v>
      </c>
      <c r="BL177" s="112">
        <f t="shared" si="397"/>
        <v>15.97055326860343</v>
      </c>
      <c r="BM177" s="112">
        <f t="shared" si="398"/>
        <v>12.615362049393696</v>
      </c>
      <c r="BN177" s="112">
        <f t="shared" si="399"/>
        <v>19.986987288996307</v>
      </c>
      <c r="BO177" s="112">
        <f t="shared" si="400"/>
        <v>16.653797929999996</v>
      </c>
      <c r="BP177" s="112">
        <f t="shared" si="379"/>
        <v>17.096932273044779</v>
      </c>
      <c r="BQ177" s="112">
        <f t="shared" si="401"/>
        <v>15.810271223155906</v>
      </c>
      <c r="BR177" s="756">
        <f t="shared" si="402"/>
        <v>15.127612604080573</v>
      </c>
      <c r="BS177" s="417">
        <f t="shared" si="403"/>
        <v>43339.702392843254</v>
      </c>
      <c r="BT177" s="417">
        <f t="shared" si="404"/>
        <v>55141.829696969697</v>
      </c>
      <c r="BU177" s="417">
        <f t="shared" si="405"/>
        <v>47238.37073853692</v>
      </c>
      <c r="BV177" s="417">
        <f t="shared" si="406"/>
        <v>37281.363328366759</v>
      </c>
      <c r="BW177" s="417">
        <f t="shared" si="407"/>
        <v>59022.9065465288</v>
      </c>
      <c r="BX177" s="417">
        <f t="shared" si="408"/>
        <v>51068.899592186426</v>
      </c>
      <c r="BY177" s="772"/>
      <c r="BZ177" s="772"/>
      <c r="CA177" s="835">
        <f t="shared" si="409"/>
        <v>40594.664580527933</v>
      </c>
      <c r="CB177" s="835">
        <f t="shared" si="410"/>
        <v>43601.50878739277</v>
      </c>
      <c r="CC177" s="1222">
        <f t="shared" si="411"/>
        <v>-3006.8442068648365</v>
      </c>
      <c r="CD177" s="772"/>
      <c r="CE177" s="417"/>
      <c r="CF177" s="835">
        <f t="shared" si="381"/>
        <v>40594.664580527933</v>
      </c>
      <c r="CG177" s="835">
        <f t="shared" si="412"/>
        <v>41638.449865254624</v>
      </c>
      <c r="CH177" s="1222">
        <f t="shared" si="382"/>
        <v>-1043.7852847266913</v>
      </c>
    </row>
    <row r="178" spans="1:86" ht="14.4">
      <c r="A178" s="13">
        <v>4492161</v>
      </c>
      <c r="B178" s="13" t="s">
        <v>617</v>
      </c>
      <c r="C178" s="13" t="s">
        <v>1107</v>
      </c>
      <c r="D178" s="13">
        <v>355514</v>
      </c>
      <c r="E178" s="13">
        <v>30039117</v>
      </c>
      <c r="F178" s="13" t="s">
        <v>625</v>
      </c>
      <c r="G178" s="13" t="s">
        <v>527</v>
      </c>
      <c r="H178" s="14">
        <v>7</v>
      </c>
      <c r="I178" s="18">
        <v>6430</v>
      </c>
      <c r="J178" s="110" t="s">
        <v>671</v>
      </c>
      <c r="K178" s="112">
        <v>5761</v>
      </c>
      <c r="L178" s="112">
        <v>7392</v>
      </c>
      <c r="M178" s="112">
        <v>7915</v>
      </c>
      <c r="N178" s="112">
        <v>9196</v>
      </c>
      <c r="O178" s="67">
        <f t="shared" si="370"/>
        <v>7875</v>
      </c>
      <c r="P178" s="12">
        <f t="shared" si="371"/>
        <v>7981</v>
      </c>
      <c r="Q178" s="12">
        <v>1281</v>
      </c>
      <c r="R178" s="12">
        <v>1213</v>
      </c>
      <c r="S178" s="13">
        <v>969</v>
      </c>
      <c r="T178" s="13">
        <v>486</v>
      </c>
      <c r="U178" s="13">
        <v>357</v>
      </c>
      <c r="V178" s="13">
        <v>198</v>
      </c>
      <c r="W178" s="13">
        <v>170</v>
      </c>
      <c r="X178" s="13">
        <v>230</v>
      </c>
      <c r="Y178" s="13">
        <v>321</v>
      </c>
      <c r="Z178" s="13">
        <v>598</v>
      </c>
      <c r="AA178" s="13">
        <v>868</v>
      </c>
      <c r="AB178" s="12">
        <v>1184</v>
      </c>
      <c r="AC178" s="12">
        <v>1258</v>
      </c>
      <c r="AD178" s="12">
        <v>1325</v>
      </c>
      <c r="AE178" s="13">
        <v>882</v>
      </c>
      <c r="AF178" s="13">
        <v>591</v>
      </c>
      <c r="AG178" s="13">
        <v>350</v>
      </c>
      <c r="AH178" s="13">
        <v>259</v>
      </c>
      <c r="AI178" s="13">
        <v>179</v>
      </c>
      <c r="AJ178" s="13">
        <v>160</v>
      </c>
      <c r="AK178" s="13">
        <v>303</v>
      </c>
      <c r="AL178" s="13">
        <v>580</v>
      </c>
      <c r="AM178" s="13">
        <v>802</v>
      </c>
      <c r="AN178" s="46">
        <v>1292</v>
      </c>
      <c r="AO178" s="46">
        <v>8782</v>
      </c>
      <c r="AP178" s="958">
        <v>7433</v>
      </c>
      <c r="AQ178" s="991">
        <v>7372</v>
      </c>
      <c r="AR178" s="978">
        <f t="shared" si="383"/>
        <v>63.371000000000002</v>
      </c>
      <c r="AS178" s="112">
        <f t="shared" si="384"/>
        <v>81.311999999999998</v>
      </c>
      <c r="AT178" s="112">
        <f t="shared" si="385"/>
        <v>87.064999999999998</v>
      </c>
      <c r="AU178" s="112">
        <f t="shared" si="373"/>
        <v>101.15600000000001</v>
      </c>
      <c r="AV178" s="112">
        <f t="shared" si="374"/>
        <v>86.625</v>
      </c>
      <c r="AW178" s="112">
        <f t="shared" si="375"/>
        <v>87.790999999999997</v>
      </c>
      <c r="AX178" s="112">
        <f t="shared" si="386"/>
        <v>96.602000000000004</v>
      </c>
      <c r="AY178" s="112">
        <f t="shared" si="387"/>
        <v>81.763000000000005</v>
      </c>
      <c r="AZ178" s="1016">
        <f t="shared" si="388"/>
        <v>81.091999999999999</v>
      </c>
      <c r="BA178" s="978">
        <f t="shared" si="376"/>
        <v>72.400936153247756</v>
      </c>
      <c r="BB178" s="112">
        <f t="shared" si="377"/>
        <v>91.783999999999992</v>
      </c>
      <c r="BC178" s="112">
        <f t="shared" si="378"/>
        <v>90.820954235211744</v>
      </c>
      <c r="BD178" s="112">
        <f t="shared" si="389"/>
        <v>89.133218108882517</v>
      </c>
      <c r="BE178" s="112">
        <f t="shared" si="390"/>
        <v>94.618939254062042</v>
      </c>
      <c r="BF178" s="112">
        <f t="shared" si="391"/>
        <v>89.939141672378341</v>
      </c>
      <c r="BG178" s="112">
        <f t="shared" si="392"/>
        <v>98.106081343283591</v>
      </c>
      <c r="BH178" s="112">
        <f t="shared" si="393"/>
        <v>96.971980288266352</v>
      </c>
      <c r="BI178" s="756">
        <f t="shared" si="394"/>
        <v>90.513840287769781</v>
      </c>
      <c r="BJ178" s="112">
        <f t="shared" si="395"/>
        <v>14.799475359085374</v>
      </c>
      <c r="BK178" s="112">
        <f t="shared" si="396"/>
        <v>18.757896079999998</v>
      </c>
      <c r="BL178" s="112">
        <f t="shared" si="397"/>
        <v>18.534740340322013</v>
      </c>
      <c r="BM178" s="112">
        <f t="shared" si="398"/>
        <v>18.206351130920343</v>
      </c>
      <c r="BN178" s="112">
        <f t="shared" si="399"/>
        <v>19.341057372922819</v>
      </c>
      <c r="BO178" s="112">
        <f t="shared" si="400"/>
        <v>18.370969077999998</v>
      </c>
      <c r="BP178" s="112">
        <f t="shared" si="379"/>
        <v>20.056807269820897</v>
      </c>
      <c r="BQ178" s="112">
        <f t="shared" si="401"/>
        <v>19.88119539870037</v>
      </c>
      <c r="BR178" s="756">
        <f t="shared" si="402"/>
        <v>18.592991016552517</v>
      </c>
      <c r="BS178" s="417">
        <f t="shared" si="403"/>
        <v>43703.837823415008</v>
      </c>
      <c r="BT178" s="417">
        <f t="shared" si="404"/>
        <v>55404.159999999996</v>
      </c>
      <c r="BU178" s="417">
        <f t="shared" si="405"/>
        <v>54822.830556527813</v>
      </c>
      <c r="BV178" s="417">
        <f t="shared" si="406"/>
        <v>53804.051658452721</v>
      </c>
      <c r="BW178" s="417">
        <f t="shared" si="407"/>
        <v>57115.432422451995</v>
      </c>
      <c r="BX178" s="417">
        <f t="shared" si="408"/>
        <v>56334.60782933516</v>
      </c>
      <c r="BY178" s="772"/>
      <c r="BZ178" s="772"/>
      <c r="CA178" s="835">
        <f t="shared" si="409"/>
        <v>40935.736504187189</v>
      </c>
      <c r="CB178" s="835">
        <f t="shared" si="410"/>
        <v>54828.288752612163</v>
      </c>
      <c r="CC178" s="1222">
        <f t="shared" si="411"/>
        <v>-13892.552248424974</v>
      </c>
      <c r="CD178" s="772"/>
      <c r="CE178" s="417"/>
      <c r="CF178" s="835">
        <f t="shared" si="381"/>
        <v>40935.736504187189</v>
      </c>
      <c r="CG178" s="835">
        <f t="shared" si="412"/>
        <v>51176.83434589149</v>
      </c>
      <c r="CH178" s="1222">
        <f t="shared" si="382"/>
        <v>-10241.097841704301</v>
      </c>
    </row>
    <row r="179" spans="1:86" ht="14.4">
      <c r="A179" s="13">
        <v>4494398</v>
      </c>
      <c r="B179" s="13" t="s">
        <v>617</v>
      </c>
      <c r="C179" s="13" t="s">
        <v>1107</v>
      </c>
      <c r="D179" s="13">
        <v>355711</v>
      </c>
      <c r="E179" s="13">
        <v>30039297</v>
      </c>
      <c r="F179" s="13" t="s">
        <v>626</v>
      </c>
      <c r="G179" s="13" t="s">
        <v>467</v>
      </c>
      <c r="H179" s="14">
        <v>32</v>
      </c>
      <c r="I179" s="18">
        <v>6430</v>
      </c>
      <c r="J179" s="110" t="s">
        <v>671</v>
      </c>
      <c r="K179" s="60">
        <v>7507</v>
      </c>
      <c r="L179" s="60">
        <v>7507</v>
      </c>
      <c r="M179" s="60">
        <v>3802</v>
      </c>
      <c r="N179" s="60">
        <v>4455</v>
      </c>
      <c r="O179" s="67">
        <f t="shared" si="370"/>
        <v>3950</v>
      </c>
      <c r="P179" s="12">
        <f t="shared" si="371"/>
        <v>4034</v>
      </c>
      <c r="Q179" s="13">
        <v>636</v>
      </c>
      <c r="R179" s="13">
        <v>595</v>
      </c>
      <c r="S179" s="13">
        <v>500</v>
      </c>
      <c r="T179" s="13">
        <v>384</v>
      </c>
      <c r="U179" s="13">
        <v>167</v>
      </c>
      <c r="V179" s="13">
        <v>93</v>
      </c>
      <c r="W179" s="13">
        <v>79</v>
      </c>
      <c r="X179" s="13">
        <v>107</v>
      </c>
      <c r="Y179" s="13">
        <v>150</v>
      </c>
      <c r="Z179" s="13">
        <v>280</v>
      </c>
      <c r="AA179" s="13">
        <v>406</v>
      </c>
      <c r="AB179" s="13">
        <v>553</v>
      </c>
      <c r="AC179" s="13">
        <v>588</v>
      </c>
      <c r="AD179" s="13">
        <v>619</v>
      </c>
      <c r="AE179" s="13">
        <v>412</v>
      </c>
      <c r="AF179" s="13">
        <v>316</v>
      </c>
      <c r="AG179" s="13">
        <v>187</v>
      </c>
      <c r="AH179" s="13">
        <v>138</v>
      </c>
      <c r="AI179" s="13">
        <v>96</v>
      </c>
      <c r="AJ179" s="13">
        <v>86</v>
      </c>
      <c r="AK179" s="13">
        <v>162</v>
      </c>
      <c r="AL179" s="13">
        <v>310</v>
      </c>
      <c r="AM179" s="13">
        <v>429</v>
      </c>
      <c r="AN179" s="18">
        <v>691</v>
      </c>
      <c r="AO179" s="46">
        <v>4477</v>
      </c>
      <c r="AP179" s="958">
        <v>3305</v>
      </c>
      <c r="AQ179" s="991">
        <v>3292</v>
      </c>
      <c r="AR179" s="978">
        <f t="shared" si="383"/>
        <v>82.576999999999998</v>
      </c>
      <c r="AS179" s="112">
        <f t="shared" si="384"/>
        <v>82.576999999999998</v>
      </c>
      <c r="AT179" s="112">
        <f t="shared" si="385"/>
        <v>41.822000000000003</v>
      </c>
      <c r="AU179" s="112">
        <f t="shared" si="373"/>
        <v>49.005000000000003</v>
      </c>
      <c r="AV179" s="112">
        <f t="shared" si="374"/>
        <v>43.45</v>
      </c>
      <c r="AW179" s="112">
        <f t="shared" si="375"/>
        <v>44.374000000000002</v>
      </c>
      <c r="AX179" s="112">
        <f t="shared" si="386"/>
        <v>49.247</v>
      </c>
      <c r="AY179" s="112">
        <f t="shared" si="387"/>
        <v>36.354999999999997</v>
      </c>
      <c r="AZ179" s="1016">
        <f t="shared" si="388"/>
        <v>36.212000000000003</v>
      </c>
      <c r="BA179" s="978">
        <f t="shared" si="376"/>
        <v>94.343660423959548</v>
      </c>
      <c r="BB179" s="112">
        <f t="shared" si="377"/>
        <v>93.211916666666667</v>
      </c>
      <c r="BC179" s="112">
        <f t="shared" si="378"/>
        <v>43.62618673433672</v>
      </c>
      <c r="BD179" s="112">
        <f t="shared" si="389"/>
        <v>43.180566189111744</v>
      </c>
      <c r="BE179" s="112">
        <f t="shared" si="390"/>
        <v>47.459658419497785</v>
      </c>
      <c r="BF179" s="112">
        <f t="shared" si="391"/>
        <v>45.459779163810829</v>
      </c>
      <c r="BG179" s="112">
        <f t="shared" si="392"/>
        <v>50.013769776119403</v>
      </c>
      <c r="BH179" s="112">
        <f t="shared" si="393"/>
        <v>43.117502334551354</v>
      </c>
      <c r="BI179" s="756">
        <f t="shared" si="394"/>
        <v>40.419365467625902</v>
      </c>
      <c r="BJ179" s="112">
        <f t="shared" si="395"/>
        <v>19.284787627261572</v>
      </c>
      <c r="BK179" s="112">
        <f t="shared" si="396"/>
        <v>19.049719409166666</v>
      </c>
      <c r="BL179" s="112">
        <f t="shared" si="397"/>
        <v>8.9032321887434396</v>
      </c>
      <c r="BM179" s="112">
        <f t="shared" si="398"/>
        <v>8.8200624497879652</v>
      </c>
      <c r="BN179" s="112">
        <f t="shared" si="399"/>
        <v>9.7012287775295434</v>
      </c>
      <c r="BO179" s="112">
        <f t="shared" si="400"/>
        <v>9.2856144919999988</v>
      </c>
      <c r="BP179" s="112">
        <f t="shared" si="379"/>
        <v>10.22481509302985</v>
      </c>
      <c r="BQ179" s="112">
        <f t="shared" si="401"/>
        <v>8.839950328629719</v>
      </c>
      <c r="BR179" s="756">
        <f t="shared" si="402"/>
        <v>8.3027843768978435</v>
      </c>
      <c r="BS179" s="417">
        <f t="shared" si="403"/>
        <v>56949.264110462856</v>
      </c>
      <c r="BT179" s="417">
        <f t="shared" si="404"/>
        <v>56266.102424242425</v>
      </c>
      <c r="BU179" s="417">
        <f t="shared" si="405"/>
        <v>26334.352719635983</v>
      </c>
      <c r="BV179" s="417">
        <f t="shared" si="406"/>
        <v>26065.359954154726</v>
      </c>
      <c r="BW179" s="417">
        <f t="shared" si="407"/>
        <v>28648.375627769572</v>
      </c>
      <c r="BX179" s="417">
        <f t="shared" si="408"/>
        <v>28474.352585332421</v>
      </c>
      <c r="BY179" s="772"/>
      <c r="BZ179" s="772"/>
      <c r="CA179" s="835">
        <f t="shared" si="409"/>
        <v>53342.227727292702</v>
      </c>
      <c r="CB179" s="835">
        <f t="shared" si="410"/>
        <v>24378.783038797679</v>
      </c>
      <c r="CC179" s="1222">
        <f t="shared" si="411"/>
        <v>28963.444688495023</v>
      </c>
      <c r="CD179" s="772"/>
      <c r="CE179" s="417"/>
      <c r="CF179" s="835">
        <f t="shared" si="381"/>
        <v>53342.227727292702</v>
      </c>
      <c r="CG179" s="835">
        <f t="shared" si="412"/>
        <v>22853.247241816982</v>
      </c>
      <c r="CH179" s="1222">
        <f t="shared" si="382"/>
        <v>30488.98048547572</v>
      </c>
    </row>
    <row r="180" spans="1:86" ht="14.4">
      <c r="A180" s="13">
        <v>4495905</v>
      </c>
      <c r="B180" s="13" t="s">
        <v>617</v>
      </c>
      <c r="C180" s="13" t="s">
        <v>1109</v>
      </c>
      <c r="D180" s="13">
        <v>307819</v>
      </c>
      <c r="E180" s="13">
        <v>30005579</v>
      </c>
      <c r="F180" s="13" t="s">
        <v>619</v>
      </c>
      <c r="G180" s="13" t="s">
        <v>620</v>
      </c>
      <c r="H180" s="14">
        <v>6</v>
      </c>
      <c r="I180" s="18">
        <v>6400</v>
      </c>
      <c r="J180" s="110" t="s">
        <v>671</v>
      </c>
      <c r="K180" s="60">
        <v>22023</v>
      </c>
      <c r="L180" s="60">
        <v>22023</v>
      </c>
      <c r="M180" s="60">
        <f>5757+20992</f>
        <v>26749</v>
      </c>
      <c r="N180" s="60">
        <f>5940+20540</f>
        <v>26480</v>
      </c>
      <c r="O180" s="12">
        <v>19426</v>
      </c>
      <c r="P180" s="12">
        <f t="shared" si="371"/>
        <v>19907</v>
      </c>
      <c r="Q180" s="12">
        <v>3384</v>
      </c>
      <c r="R180" s="12">
        <v>3204</v>
      </c>
      <c r="S180" s="12">
        <v>2561</v>
      </c>
      <c r="T180" s="12">
        <v>1131</v>
      </c>
      <c r="U180" s="13">
        <v>832</v>
      </c>
      <c r="V180" s="13">
        <v>461</v>
      </c>
      <c r="W180" s="13">
        <v>396</v>
      </c>
      <c r="X180" s="13">
        <v>535</v>
      </c>
      <c r="Y180" s="13">
        <v>749</v>
      </c>
      <c r="Z180" s="12">
        <v>1393</v>
      </c>
      <c r="AA180" s="12">
        <v>2022</v>
      </c>
      <c r="AB180" s="12">
        <v>2758</v>
      </c>
      <c r="AC180" s="12">
        <v>2932</v>
      </c>
      <c r="AD180" s="12">
        <v>3086</v>
      </c>
      <c r="AE180" s="12">
        <v>2055</v>
      </c>
      <c r="AF180" s="12">
        <v>1592</v>
      </c>
      <c r="AG180" s="13">
        <v>944</v>
      </c>
      <c r="AH180" s="13">
        <v>697</v>
      </c>
      <c r="AI180" s="13">
        <v>483</v>
      </c>
      <c r="AJ180" s="13">
        <v>432</v>
      </c>
      <c r="AK180" s="13">
        <v>817</v>
      </c>
      <c r="AL180" s="12">
        <v>1563</v>
      </c>
      <c r="AM180" s="12">
        <v>2090</v>
      </c>
      <c r="AN180" s="46">
        <v>3216</v>
      </c>
      <c r="AO180" s="46">
        <v>21834</v>
      </c>
      <c r="AP180" s="959">
        <v>17241</v>
      </c>
      <c r="AQ180" s="991">
        <v>19336</v>
      </c>
      <c r="AR180" s="978">
        <f t="shared" si="383"/>
        <v>242.25299999999999</v>
      </c>
      <c r="AS180" s="112">
        <f t="shared" si="384"/>
        <v>242.25299999999999</v>
      </c>
      <c r="AT180" s="112">
        <f t="shared" si="385"/>
        <v>294.23899999999998</v>
      </c>
      <c r="AU180" s="112">
        <f t="shared" si="373"/>
        <v>291.27999999999997</v>
      </c>
      <c r="AV180" s="112">
        <f t="shared" si="374"/>
        <v>213.68600000000001</v>
      </c>
      <c r="AW180" s="112">
        <f t="shared" si="375"/>
        <v>218.977</v>
      </c>
      <c r="AX180" s="112">
        <f t="shared" si="386"/>
        <v>240.17400000000001</v>
      </c>
      <c r="AY180" s="112">
        <f t="shared" si="387"/>
        <v>189.65100000000001</v>
      </c>
      <c r="AZ180" s="1016">
        <f t="shared" si="388"/>
        <v>212.696</v>
      </c>
      <c r="BA180" s="978">
        <f t="shared" si="376"/>
        <v>276.77240355892644</v>
      </c>
      <c r="BB180" s="112">
        <f t="shared" si="377"/>
        <v>273.45224999999994</v>
      </c>
      <c r="BC180" s="112">
        <f t="shared" si="378"/>
        <v>306.93236953097653</v>
      </c>
      <c r="BD180" s="112">
        <f t="shared" si="389"/>
        <v>256.66024527220623</v>
      </c>
      <c r="BE180" s="112">
        <f t="shared" si="390"/>
        <v>233.40539859675039</v>
      </c>
      <c r="BF180" s="112">
        <f t="shared" si="391"/>
        <v>224.33510753941056</v>
      </c>
      <c r="BG180" s="112">
        <f t="shared" si="392"/>
        <v>243.91347985074628</v>
      </c>
      <c r="BH180" s="112">
        <f t="shared" si="393"/>
        <v>224.92855</v>
      </c>
      <c r="BI180" s="756">
        <f t="shared" si="394"/>
        <v>237.40852086330935</v>
      </c>
      <c r="BJ180" s="112">
        <f t="shared" si="395"/>
        <v>56.575047011480152</v>
      </c>
      <c r="BK180" s="112">
        <f t="shared" si="396"/>
        <v>55.885436332499985</v>
      </c>
      <c r="BL180" s="112">
        <f t="shared" si="397"/>
        <v>62.638757973881695</v>
      </c>
      <c r="BM180" s="112">
        <f t="shared" si="398"/>
        <v>52.425421699300834</v>
      </c>
      <c r="BN180" s="112">
        <f t="shared" si="399"/>
        <v>47.710397527161746</v>
      </c>
      <c r="BO180" s="112">
        <f t="shared" si="400"/>
        <v>45.822689066000002</v>
      </c>
      <c r="BP180" s="112">
        <f t="shared" si="379"/>
        <v>49.865671820686572</v>
      </c>
      <c r="BQ180" s="112">
        <f t="shared" si="401"/>
        <v>46.114851321000003</v>
      </c>
      <c r="BR180" s="756">
        <f t="shared" si="402"/>
        <v>48.767508721657556</v>
      </c>
      <c r="BS180" s="417">
        <f t="shared" si="403"/>
        <v>167069.88723920649</v>
      </c>
      <c r="BT180" s="417">
        <f t="shared" si="404"/>
        <v>165065.72181818177</v>
      </c>
      <c r="BU180" s="417">
        <f t="shared" si="405"/>
        <v>185275.53942597128</v>
      </c>
      <c r="BV180" s="417">
        <f t="shared" si="406"/>
        <v>154929.45714613175</v>
      </c>
      <c r="BW180" s="417">
        <f t="shared" si="407"/>
        <v>140891.98606203843</v>
      </c>
      <c r="BX180" s="417">
        <f t="shared" si="408"/>
        <v>140515.3537224126</v>
      </c>
      <c r="BY180" s="772"/>
      <c r="BZ180" s="772"/>
      <c r="CA180" s="835">
        <f t="shared" si="409"/>
        <v>156488.06197391328</v>
      </c>
      <c r="CB180" s="835">
        <f t="shared" si="410"/>
        <v>127175.37015791555</v>
      </c>
      <c r="CC180" s="1222">
        <f t="shared" si="411"/>
        <v>29312.691815997736</v>
      </c>
      <c r="CD180" s="772"/>
      <c r="CE180" s="417"/>
      <c r="CF180" s="835">
        <f t="shared" si="381"/>
        <v>156488.06197391328</v>
      </c>
      <c r="CG180" s="835">
        <f t="shared" si="412"/>
        <v>134231.58829519231</v>
      </c>
      <c r="CH180" s="1222">
        <f t="shared" si="382"/>
        <v>22256.473678720969</v>
      </c>
    </row>
    <row r="181" spans="1:86" ht="14.4">
      <c r="A181" s="13">
        <v>4496056</v>
      </c>
      <c r="B181" s="13" t="s">
        <v>617</v>
      </c>
      <c r="C181" s="13" t="s">
        <v>1107</v>
      </c>
      <c r="D181" s="13">
        <v>308432</v>
      </c>
      <c r="E181" s="13">
        <v>30006110</v>
      </c>
      <c r="F181" s="13" t="s">
        <v>1131</v>
      </c>
      <c r="G181" s="13" t="s">
        <v>384</v>
      </c>
      <c r="H181" s="14">
        <v>12</v>
      </c>
      <c r="I181" s="18">
        <v>6400</v>
      </c>
      <c r="J181" s="110" t="s">
        <v>671</v>
      </c>
      <c r="K181" s="60">
        <v>16084</v>
      </c>
      <c r="L181" s="60">
        <v>20685</v>
      </c>
      <c r="M181" s="60">
        <v>15319</v>
      </c>
      <c r="N181" s="60">
        <v>17100</v>
      </c>
      <c r="O181" s="12">
        <v>22099</v>
      </c>
      <c r="P181" s="12">
        <v>21769</v>
      </c>
      <c r="Q181" s="12">
        <v>2985</v>
      </c>
      <c r="R181" s="12">
        <v>2826</v>
      </c>
      <c r="S181" s="12">
        <v>2481</v>
      </c>
      <c r="T181" s="12">
        <v>1288</v>
      </c>
      <c r="U181" s="13">
        <v>947</v>
      </c>
      <c r="V181" s="13">
        <v>525</v>
      </c>
      <c r="W181" s="13">
        <v>451</v>
      </c>
      <c r="X181" s="13">
        <v>609</v>
      </c>
      <c r="Y181" s="13">
        <v>852</v>
      </c>
      <c r="Z181" s="12">
        <v>1586</v>
      </c>
      <c r="AA181" s="12">
        <v>2302</v>
      </c>
      <c r="AB181" s="12">
        <v>3140</v>
      </c>
      <c r="AC181" s="12">
        <v>3337</v>
      </c>
      <c r="AD181" s="12">
        <v>3513</v>
      </c>
      <c r="AE181" s="12">
        <v>2339</v>
      </c>
      <c r="AF181" s="12">
        <v>1646</v>
      </c>
      <c r="AG181" s="13">
        <v>976</v>
      </c>
      <c r="AH181" s="13">
        <v>720</v>
      </c>
      <c r="AI181" s="13">
        <v>499</v>
      </c>
      <c r="AJ181" s="13">
        <v>446</v>
      </c>
      <c r="AK181" s="13">
        <v>845</v>
      </c>
      <c r="AL181" s="12">
        <v>1616</v>
      </c>
      <c r="AM181" s="12">
        <v>2234</v>
      </c>
      <c r="AN181" s="46">
        <v>3598</v>
      </c>
      <c r="AO181" s="46">
        <v>20412</v>
      </c>
      <c r="AP181" s="958">
        <v>16620</v>
      </c>
      <c r="AQ181" s="991">
        <v>20338</v>
      </c>
      <c r="AR181" s="978">
        <f t="shared" si="383"/>
        <v>176.92400000000001</v>
      </c>
      <c r="AS181" s="112">
        <f t="shared" si="384"/>
        <v>227.535</v>
      </c>
      <c r="AT181" s="112">
        <f t="shared" si="385"/>
        <v>168.50899999999999</v>
      </c>
      <c r="AU181" s="112">
        <f t="shared" si="373"/>
        <v>188.1</v>
      </c>
      <c r="AV181" s="112">
        <f t="shared" si="374"/>
        <v>243.089</v>
      </c>
      <c r="AW181" s="112">
        <f t="shared" si="375"/>
        <v>239.459</v>
      </c>
      <c r="AX181" s="112">
        <f t="shared" si="386"/>
        <v>224.53200000000001</v>
      </c>
      <c r="AY181" s="112">
        <f t="shared" si="387"/>
        <v>182.82</v>
      </c>
      <c r="AZ181" s="1016">
        <f t="shared" si="388"/>
        <v>223.71799999999999</v>
      </c>
      <c r="BA181" s="978">
        <f t="shared" si="376"/>
        <v>202.13446573317776</v>
      </c>
      <c r="BB181" s="112">
        <f t="shared" si="377"/>
        <v>256.83874999999995</v>
      </c>
      <c r="BC181" s="112">
        <f t="shared" si="378"/>
        <v>175.7784204585229</v>
      </c>
      <c r="BD181" s="112">
        <f t="shared" si="389"/>
        <v>165.74358739255013</v>
      </c>
      <c r="BE181" s="112">
        <f t="shared" si="390"/>
        <v>265.52176997784346</v>
      </c>
      <c r="BF181" s="112">
        <f t="shared" si="391"/>
        <v>245.31827779300892</v>
      </c>
      <c r="BG181" s="112">
        <f t="shared" si="392"/>
        <v>228.02793582089555</v>
      </c>
      <c r="BH181" s="112">
        <f t="shared" si="393"/>
        <v>216.82689524969547</v>
      </c>
      <c r="BI181" s="756">
        <f t="shared" si="394"/>
        <v>249.71113453237405</v>
      </c>
      <c r="BJ181" s="112">
        <f t="shared" si="395"/>
        <v>41.318306140518864</v>
      </c>
      <c r="BK181" s="112">
        <f t="shared" si="396"/>
        <v>52.490135337499986</v>
      </c>
      <c r="BL181" s="112">
        <f t="shared" si="397"/>
        <v>35.872860047175351</v>
      </c>
      <c r="BM181" s="112">
        <f t="shared" si="398"/>
        <v>33.854785160802287</v>
      </c>
      <c r="BN181" s="112">
        <f t="shared" si="399"/>
        <v>54.275305001170977</v>
      </c>
      <c r="BO181" s="112">
        <f t="shared" si="400"/>
        <v>50.108711421999999</v>
      </c>
      <c r="BP181" s="112">
        <f t="shared" si="379"/>
        <v>46.618031199223886</v>
      </c>
      <c r="BQ181" s="112">
        <f t="shared" si="401"/>
        <v>44.45385006409257</v>
      </c>
      <c r="BR181" s="756">
        <f t="shared" si="402"/>
        <v>51.294662411102152</v>
      </c>
      <c r="BS181" s="417">
        <f t="shared" si="403"/>
        <v>122015.71386075458</v>
      </c>
      <c r="BT181" s="417">
        <f t="shared" si="404"/>
        <v>155037.20909090905</v>
      </c>
      <c r="BU181" s="417">
        <f t="shared" si="405"/>
        <v>106106.24653132656</v>
      </c>
      <c r="BV181" s="417">
        <f t="shared" si="406"/>
        <v>100048.85638968481</v>
      </c>
      <c r="BW181" s="417">
        <f t="shared" si="407"/>
        <v>160278.59569571642</v>
      </c>
      <c r="BX181" s="417">
        <f t="shared" si="408"/>
        <v>153658.44854489376</v>
      </c>
      <c r="BY181" s="772"/>
      <c r="BZ181" s="772"/>
      <c r="CA181" s="835">
        <f t="shared" si="409"/>
        <v>114287.51708615637</v>
      </c>
      <c r="CB181" s="835">
        <f t="shared" si="410"/>
        <v>122594.66690009605</v>
      </c>
      <c r="CC181" s="1222">
        <f t="shared" si="411"/>
        <v>-8307.1498139396863</v>
      </c>
      <c r="CD181" s="772"/>
      <c r="CE181" s="417"/>
      <c r="CF181" s="835">
        <f t="shared" si="381"/>
        <v>114287.51708615637</v>
      </c>
      <c r="CG181" s="835">
        <f t="shared" si="412"/>
        <v>141187.52806928119</v>
      </c>
      <c r="CH181" s="1222">
        <f t="shared" si="382"/>
        <v>-26900.010983124826</v>
      </c>
    </row>
    <row r="182" spans="1:86" ht="14.4">
      <c r="A182" s="13">
        <v>4645345</v>
      </c>
      <c r="B182" s="13" t="s">
        <v>617</v>
      </c>
      <c r="C182" s="13" t="s">
        <v>1107</v>
      </c>
      <c r="D182" s="13">
        <v>308432</v>
      </c>
      <c r="E182" s="13">
        <v>30213872</v>
      </c>
      <c r="F182" s="13" t="s">
        <v>1135</v>
      </c>
      <c r="G182" s="13" t="s">
        <v>384</v>
      </c>
      <c r="H182" s="14">
        <v>12</v>
      </c>
      <c r="I182" s="18">
        <v>6400</v>
      </c>
      <c r="J182" s="110" t="s">
        <v>671</v>
      </c>
      <c r="K182" s="112">
        <v>1793</v>
      </c>
      <c r="L182" s="112">
        <v>2525</v>
      </c>
      <c r="M182" s="112">
        <v>2736</v>
      </c>
      <c r="N182" s="112">
        <v>2643</v>
      </c>
      <c r="O182" s="67">
        <f t="shared" si="370"/>
        <v>1625</v>
      </c>
      <c r="P182" s="12">
        <f t="shared" si="371"/>
        <v>1497</v>
      </c>
      <c r="Q182" s="13">
        <v>272</v>
      </c>
      <c r="R182" s="13">
        <v>257</v>
      </c>
      <c r="S182" s="13">
        <v>206</v>
      </c>
      <c r="T182" s="13">
        <v>98</v>
      </c>
      <c r="U182" s="13">
        <v>72</v>
      </c>
      <c r="V182" s="13">
        <v>40</v>
      </c>
      <c r="W182" s="13">
        <v>34</v>
      </c>
      <c r="X182" s="13">
        <v>46</v>
      </c>
      <c r="Y182" s="13">
        <v>65</v>
      </c>
      <c r="Z182" s="13">
        <v>121</v>
      </c>
      <c r="AA182" s="13">
        <v>175</v>
      </c>
      <c r="AB182" s="13">
        <v>239</v>
      </c>
      <c r="AC182" s="13">
        <v>254</v>
      </c>
      <c r="AD182" s="13">
        <v>268</v>
      </c>
      <c r="AE182" s="13">
        <v>178</v>
      </c>
      <c r="AF182" s="13">
        <v>104</v>
      </c>
      <c r="AG182" s="13">
        <v>62</v>
      </c>
      <c r="AH182" s="13">
        <v>46</v>
      </c>
      <c r="AI182" s="13">
        <v>32</v>
      </c>
      <c r="AJ182" s="13">
        <v>28</v>
      </c>
      <c r="AK182" s="13">
        <v>54</v>
      </c>
      <c r="AL182" s="13">
        <v>102</v>
      </c>
      <c r="AM182" s="13">
        <v>141</v>
      </c>
      <c r="AN182" s="18">
        <v>228</v>
      </c>
      <c r="AO182" s="46">
        <v>1431</v>
      </c>
      <c r="AP182" s="958">
        <v>1667</v>
      </c>
      <c r="AQ182" s="991">
        <v>1268</v>
      </c>
      <c r="AR182" s="978">
        <f t="shared" si="383"/>
        <v>19.722999999999999</v>
      </c>
      <c r="AS182" s="112">
        <f t="shared" si="384"/>
        <v>27.774999999999999</v>
      </c>
      <c r="AT182" s="112">
        <f t="shared" si="385"/>
        <v>30.096</v>
      </c>
      <c r="AU182" s="112">
        <f t="shared" si="373"/>
        <v>29.073</v>
      </c>
      <c r="AV182" s="112">
        <f t="shared" si="374"/>
        <v>17.875</v>
      </c>
      <c r="AW182" s="112">
        <f t="shared" si="375"/>
        <v>16.466999999999999</v>
      </c>
      <c r="AX182" s="112">
        <f t="shared" si="386"/>
        <v>15.741</v>
      </c>
      <c r="AY182" s="112">
        <f t="shared" si="387"/>
        <v>18.337</v>
      </c>
      <c r="AZ182" s="1016">
        <f t="shared" si="388"/>
        <v>13.948</v>
      </c>
      <c r="BA182" s="978">
        <f t="shared" si="376"/>
        <v>22.533393251653052</v>
      </c>
      <c r="BB182" s="112">
        <f t="shared" si="377"/>
        <v>31.352083333333326</v>
      </c>
      <c r="BC182" s="112">
        <f t="shared" si="378"/>
        <v>31.394331116555826</v>
      </c>
      <c r="BD182" s="112">
        <f t="shared" si="389"/>
        <v>25.617561489971344</v>
      </c>
      <c r="BE182" s="112">
        <f t="shared" si="390"/>
        <v>19.524543020679467</v>
      </c>
      <c r="BF182" s="112">
        <f t="shared" si="391"/>
        <v>16.869927964359146</v>
      </c>
      <c r="BG182" s="112">
        <f t="shared" si="392"/>
        <v>15.986085447761194</v>
      </c>
      <c r="BH182" s="112">
        <f t="shared" si="393"/>
        <v>21.74792023954527</v>
      </c>
      <c r="BI182" s="756">
        <f t="shared" si="394"/>
        <v>15.568576978417266</v>
      </c>
      <c r="BJ182" s="112">
        <f t="shared" si="395"/>
        <v>4.6060509145703996</v>
      </c>
      <c r="BK182" s="112">
        <f t="shared" si="396"/>
        <v>6.4074252708333317</v>
      </c>
      <c r="BL182" s="112">
        <f t="shared" si="397"/>
        <v>6.4069550942667126</v>
      </c>
      <c r="BM182" s="112">
        <f t="shared" si="398"/>
        <v>5.2326431099415469</v>
      </c>
      <c r="BN182" s="112">
        <f t="shared" si="399"/>
        <v>3.9910118388570894</v>
      </c>
      <c r="BO182" s="112">
        <f t="shared" si="400"/>
        <v>3.4458514859999991</v>
      </c>
      <c r="BP182" s="112">
        <f t="shared" si="379"/>
        <v>3.2681953089402986</v>
      </c>
      <c r="BQ182" s="112">
        <f t="shared" si="401"/>
        <v>4.4587586075115713</v>
      </c>
      <c r="BR182" s="756">
        <f t="shared" si="402"/>
        <v>3.1980348085985617</v>
      </c>
      <c r="BS182" s="417">
        <f t="shared" si="403"/>
        <v>13601.975562816024</v>
      </c>
      <c r="BT182" s="417">
        <f t="shared" si="404"/>
        <v>18925.257575757572</v>
      </c>
      <c r="BU182" s="417">
        <f t="shared" si="405"/>
        <v>18950.759873993698</v>
      </c>
      <c r="BV182" s="417">
        <f t="shared" si="406"/>
        <v>15463.691663037247</v>
      </c>
      <c r="BW182" s="417">
        <f t="shared" si="407"/>
        <v>11785.724150664695</v>
      </c>
      <c r="BX182" s="417">
        <f t="shared" si="408"/>
        <v>10566.709424948593</v>
      </c>
      <c r="BY182" s="772"/>
      <c r="BZ182" s="772"/>
      <c r="CA182" s="835">
        <f t="shared" si="409"/>
        <v>12740.457481688532</v>
      </c>
      <c r="CB182" s="835">
        <f t="shared" si="410"/>
        <v>12296.348358752115</v>
      </c>
      <c r="CC182" s="1222">
        <f t="shared" si="411"/>
        <v>444.10912293641741</v>
      </c>
      <c r="CD182" s="772"/>
      <c r="CE182" s="417"/>
      <c r="CF182" s="835">
        <f t="shared" si="381"/>
        <v>12740.457481688532</v>
      </c>
      <c r="CG182" s="835">
        <f t="shared" si="412"/>
        <v>8802.5265803839393</v>
      </c>
      <c r="CH182" s="1222">
        <f t="shared" si="382"/>
        <v>3937.9309013045931</v>
      </c>
    </row>
    <row r="183" spans="1:86" ht="14.4">
      <c r="A183" s="13">
        <v>4496460</v>
      </c>
      <c r="B183" s="13" t="s">
        <v>617</v>
      </c>
      <c r="C183" s="13" t="s">
        <v>1107</v>
      </c>
      <c r="D183" s="13">
        <v>343053</v>
      </c>
      <c r="E183" s="13">
        <v>30052084</v>
      </c>
      <c r="F183" s="13" t="s">
        <v>627</v>
      </c>
      <c r="G183" s="13" t="s">
        <v>101</v>
      </c>
      <c r="H183" s="14">
        <v>8</v>
      </c>
      <c r="I183" s="18">
        <v>6400</v>
      </c>
      <c r="J183" s="110" t="s">
        <v>671</v>
      </c>
      <c r="K183" s="60">
        <v>3837</v>
      </c>
      <c r="L183" s="60">
        <v>3837</v>
      </c>
      <c r="M183" s="60">
        <v>4079</v>
      </c>
      <c r="N183" s="60">
        <v>4712</v>
      </c>
      <c r="O183" s="67">
        <f t="shared" si="370"/>
        <v>3857</v>
      </c>
      <c r="P183" s="12">
        <f t="shared" si="371"/>
        <v>3840</v>
      </c>
      <c r="Q183" s="13">
        <v>657</v>
      </c>
      <c r="R183" s="13">
        <v>622</v>
      </c>
      <c r="S183" s="13">
        <v>497</v>
      </c>
      <c r="T183" s="13">
        <v>229</v>
      </c>
      <c r="U183" s="13">
        <v>168</v>
      </c>
      <c r="V183" s="13">
        <v>93</v>
      </c>
      <c r="W183" s="13">
        <v>80</v>
      </c>
      <c r="X183" s="13">
        <v>108</v>
      </c>
      <c r="Y183" s="13">
        <v>152</v>
      </c>
      <c r="Z183" s="13">
        <v>282</v>
      </c>
      <c r="AA183" s="13">
        <v>410</v>
      </c>
      <c r="AB183" s="13">
        <v>559</v>
      </c>
      <c r="AC183" s="13">
        <v>594</v>
      </c>
      <c r="AD183" s="13">
        <v>625</v>
      </c>
      <c r="AE183" s="13">
        <v>416</v>
      </c>
      <c r="AF183" s="13">
        <v>289</v>
      </c>
      <c r="AG183" s="13">
        <v>171</v>
      </c>
      <c r="AH183" s="13">
        <v>126</v>
      </c>
      <c r="AI183" s="13">
        <v>87</v>
      </c>
      <c r="AJ183" s="13">
        <v>78</v>
      </c>
      <c r="AK183" s="13">
        <v>148</v>
      </c>
      <c r="AL183" s="13">
        <v>283</v>
      </c>
      <c r="AM183" s="13">
        <v>392</v>
      </c>
      <c r="AN183" s="18">
        <v>631</v>
      </c>
      <c r="AO183" s="46">
        <v>3923</v>
      </c>
      <c r="AP183" s="958">
        <v>3343</v>
      </c>
      <c r="AQ183" s="991">
        <v>2851</v>
      </c>
      <c r="AR183" s="978">
        <f t="shared" si="383"/>
        <v>42.207000000000001</v>
      </c>
      <c r="AS183" s="112">
        <f t="shared" si="384"/>
        <v>42.207000000000001</v>
      </c>
      <c r="AT183" s="112">
        <f t="shared" si="385"/>
        <v>44.869</v>
      </c>
      <c r="AU183" s="112">
        <f t="shared" si="373"/>
        <v>51.832000000000001</v>
      </c>
      <c r="AV183" s="112">
        <f t="shared" si="374"/>
        <v>42.427</v>
      </c>
      <c r="AW183" s="112">
        <f t="shared" si="375"/>
        <v>42.24</v>
      </c>
      <c r="AX183" s="112">
        <f t="shared" si="386"/>
        <v>43.152999999999999</v>
      </c>
      <c r="AY183" s="112">
        <f t="shared" si="387"/>
        <v>36.773000000000003</v>
      </c>
      <c r="AZ183" s="1016">
        <f t="shared" si="388"/>
        <v>31.361000000000001</v>
      </c>
      <c r="BA183" s="978">
        <f t="shared" si="376"/>
        <v>48.221210210035004</v>
      </c>
      <c r="BB183" s="112">
        <f t="shared" si="377"/>
        <v>47.642749999999999</v>
      </c>
      <c r="BC183" s="112">
        <f t="shared" si="378"/>
        <v>46.80463326916346</v>
      </c>
      <c r="BD183" s="112">
        <f t="shared" si="389"/>
        <v>45.671566303724923</v>
      </c>
      <c r="BE183" s="112">
        <f t="shared" si="390"/>
        <v>46.342253803545049</v>
      </c>
      <c r="BF183" s="112">
        <f t="shared" si="391"/>
        <v>43.273562714187797</v>
      </c>
      <c r="BG183" s="112">
        <f t="shared" si="392"/>
        <v>43.824886940298505</v>
      </c>
      <c r="BH183" s="112">
        <f t="shared" si="393"/>
        <v>43.613255765326841</v>
      </c>
      <c r="BI183" s="756">
        <f t="shared" si="394"/>
        <v>35.004742086330936</v>
      </c>
      <c r="BJ183" s="112">
        <f t="shared" si="395"/>
        <v>9.8568975790332551</v>
      </c>
      <c r="BK183" s="112">
        <f t="shared" si="396"/>
        <v>9.7367488175000005</v>
      </c>
      <c r="BL183" s="112">
        <f t="shared" si="397"/>
        <v>9.5518895575708793</v>
      </c>
      <c r="BM183" s="112">
        <f t="shared" si="398"/>
        <v>9.3288741331988536</v>
      </c>
      <c r="BN183" s="112">
        <f t="shared" si="399"/>
        <v>9.4728200999826448</v>
      </c>
      <c r="BO183" s="112">
        <f t="shared" si="400"/>
        <v>8.8390579200000001</v>
      </c>
      <c r="BP183" s="112">
        <f t="shared" si="379"/>
        <v>8.9595598860746275</v>
      </c>
      <c r="BQ183" s="112">
        <f t="shared" si="401"/>
        <v>8.9415896970073092</v>
      </c>
      <c r="BR183" s="756">
        <f t="shared" si="402"/>
        <v>7.1905341004057561</v>
      </c>
      <c r="BS183" s="417">
        <f t="shared" si="403"/>
        <v>29108.075981330221</v>
      </c>
      <c r="BT183" s="417">
        <f t="shared" si="404"/>
        <v>28758.896363636362</v>
      </c>
      <c r="BU183" s="417">
        <f t="shared" si="405"/>
        <v>28252.978627931396</v>
      </c>
      <c r="BV183" s="417">
        <f t="shared" si="406"/>
        <v>27569.01820515759</v>
      </c>
      <c r="BW183" s="417">
        <f t="shared" si="407"/>
        <v>27973.869568685375</v>
      </c>
      <c r="BX183" s="417">
        <f t="shared" si="408"/>
        <v>27104.986100068538</v>
      </c>
      <c r="BY183" s="772"/>
      <c r="BZ183" s="772"/>
      <c r="CA183" s="835">
        <f t="shared" si="409"/>
        <v>27264.436897511932</v>
      </c>
      <c r="CB183" s="835">
        <f t="shared" si="410"/>
        <v>24659.083721240746</v>
      </c>
      <c r="CC183" s="1222">
        <f t="shared" si="411"/>
        <v>2605.3531762711864</v>
      </c>
      <c r="CD183" s="772"/>
      <c r="CE183" s="417"/>
      <c r="CF183" s="835">
        <f t="shared" si="381"/>
        <v>27264.436897511932</v>
      </c>
      <c r="CG183" s="835">
        <f t="shared" si="412"/>
        <v>19791.800694538339</v>
      </c>
      <c r="CH183" s="1222">
        <f t="shared" si="382"/>
        <v>7472.6362029735938</v>
      </c>
    </row>
    <row r="184" spans="1:86" ht="14.4">
      <c r="A184" s="114">
        <v>4677457</v>
      </c>
      <c r="B184" s="13" t="s">
        <v>617</v>
      </c>
      <c r="C184" s="13" t="s">
        <v>1109</v>
      </c>
      <c r="D184" s="13">
        <v>308433</v>
      </c>
      <c r="E184" s="13">
        <v>30227445</v>
      </c>
      <c r="F184" s="49" t="s">
        <v>628</v>
      </c>
      <c r="G184" s="49" t="s">
        <v>624</v>
      </c>
      <c r="H184" s="50">
        <v>4</v>
      </c>
      <c r="I184" s="51">
        <v>6400</v>
      </c>
      <c r="J184" s="110" t="s">
        <v>671</v>
      </c>
      <c r="K184" s="112"/>
      <c r="L184" s="112"/>
      <c r="M184" s="112"/>
      <c r="N184" s="112"/>
      <c r="O184" s="125">
        <f>SUM(Q184:AB184)</f>
        <v>5034</v>
      </c>
      <c r="P184" s="126">
        <f>SUM(AC184:AN184)</f>
        <v>4027</v>
      </c>
      <c r="Q184" s="12">
        <v>1041</v>
      </c>
      <c r="R184" s="13">
        <v>974</v>
      </c>
      <c r="S184" s="13">
        <v>819</v>
      </c>
      <c r="T184" s="13">
        <v>378</v>
      </c>
      <c r="U184" s="13">
        <v>166</v>
      </c>
      <c r="V184" s="13">
        <v>92</v>
      </c>
      <c r="W184" s="13">
        <v>79</v>
      </c>
      <c r="X184" s="13">
        <v>107</v>
      </c>
      <c r="Y184" s="13">
        <v>149</v>
      </c>
      <c r="Z184" s="13">
        <v>277</v>
      </c>
      <c r="AA184" s="13">
        <v>403</v>
      </c>
      <c r="AB184" s="13">
        <v>549</v>
      </c>
      <c r="AC184" s="13">
        <v>563</v>
      </c>
      <c r="AD184" s="13">
        <v>593</v>
      </c>
      <c r="AE184" s="13">
        <v>394</v>
      </c>
      <c r="AF184" s="13">
        <v>334</v>
      </c>
      <c r="AG184" s="13">
        <v>198</v>
      </c>
      <c r="AH184" s="13">
        <v>146</v>
      </c>
      <c r="AI184" s="13">
        <v>101</v>
      </c>
      <c r="AJ184" s="13">
        <v>91</v>
      </c>
      <c r="AK184" s="13">
        <v>172</v>
      </c>
      <c r="AL184" s="13">
        <v>328</v>
      </c>
      <c r="AM184" s="13">
        <v>454</v>
      </c>
      <c r="AN184" s="18">
        <v>653</v>
      </c>
      <c r="AO184" s="46">
        <v>4575</v>
      </c>
      <c r="AP184" s="958">
        <v>4013</v>
      </c>
      <c r="AQ184" s="992">
        <v>4555</v>
      </c>
      <c r="AR184" s="978">
        <f t="shared" ref="AR184:AT184" si="413">K184*11/1000</f>
        <v>0</v>
      </c>
      <c r="AS184" s="112">
        <f t="shared" si="413"/>
        <v>0</v>
      </c>
      <c r="AT184" s="112">
        <f t="shared" si="413"/>
        <v>0</v>
      </c>
      <c r="AU184" s="112">
        <f t="shared" si="373"/>
        <v>0</v>
      </c>
      <c r="AV184" s="112">
        <f t="shared" si="374"/>
        <v>55.374000000000002</v>
      </c>
      <c r="AW184" s="112">
        <f t="shared" si="375"/>
        <v>44.296999999999997</v>
      </c>
      <c r="AX184" s="112">
        <f t="shared" si="386"/>
        <v>50.325000000000003</v>
      </c>
      <c r="AY184" s="112">
        <f t="shared" si="387"/>
        <v>44.143000000000001</v>
      </c>
      <c r="AZ184" s="1016">
        <f t="shared" si="388"/>
        <v>50.104999999999997</v>
      </c>
      <c r="BA184" s="978">
        <f t="shared" si="376"/>
        <v>0</v>
      </c>
      <c r="BB184" s="112">
        <f t="shared" si="377"/>
        <v>0</v>
      </c>
      <c r="BC184" s="112">
        <f t="shared" si="378"/>
        <v>0</v>
      </c>
      <c r="BD184" s="112">
        <f>0.85*AU184/$BD$155+0.15*AU184</f>
        <v>0</v>
      </c>
      <c r="BE184" s="112">
        <f>0.85*AV184/$BE$155+0.15*AV184</f>
        <v>60.48403050221566</v>
      </c>
      <c r="BF184" s="112">
        <f>0.85*AW184/$BF$155+0.15*AW184</f>
        <v>45.380895065113087</v>
      </c>
      <c r="BG184" s="112">
        <f t="shared" si="392"/>
        <v>51.108554104477619</v>
      </c>
      <c r="BH184" s="112">
        <f t="shared" si="393"/>
        <v>52.354171518473407</v>
      </c>
      <c r="BI184" s="756">
        <f t="shared" si="394"/>
        <v>55.926552158273367</v>
      </c>
      <c r="BJ184" s="112">
        <f>$BJ$155*BA184/1000</f>
        <v>0</v>
      </c>
      <c r="BK184" s="112">
        <f>$BK$155*BB184/1000</f>
        <v>0</v>
      </c>
      <c r="BL184" s="112">
        <f>$BL$155*BC184/1000</f>
        <v>0</v>
      </c>
      <c r="BM184" s="112">
        <f>$BM$155*BD184/1000</f>
        <v>0</v>
      </c>
      <c r="BN184" s="112">
        <f>$BN$155*BE184/1000</f>
        <v>12.363540674957903</v>
      </c>
      <c r="BO184" s="112">
        <f>$BO$155*BF184/1000</f>
        <v>9.2695016259999985</v>
      </c>
      <c r="BP184" s="112">
        <f t="shared" si="379"/>
        <v>10.448632801119404</v>
      </c>
      <c r="BQ184" s="112">
        <f t="shared" si="401"/>
        <v>10.733652244717419</v>
      </c>
      <c r="BR184" s="756">
        <f t="shared" si="402"/>
        <v>11.488208638143885</v>
      </c>
      <c r="BS184" s="417">
        <f>$BS$155*BA184</f>
        <v>0</v>
      </c>
      <c r="BT184" s="417">
        <f>$BT$155*BB184</f>
        <v>0</v>
      </c>
      <c r="BU184" s="417">
        <f>$BU$155*BC184</f>
        <v>0</v>
      </c>
      <c r="BV184" s="417">
        <f>$BV$155*BD184</f>
        <v>0</v>
      </c>
      <c r="BW184" s="417">
        <f>$BW$155*BE184</f>
        <v>36510.360230428363</v>
      </c>
      <c r="BX184" s="417">
        <f>$BX$155*BF184</f>
        <v>28424.942454420834</v>
      </c>
      <c r="BY184" s="772"/>
      <c r="BZ184" s="772"/>
      <c r="CA184" s="835">
        <f t="shared" si="409"/>
        <v>0</v>
      </c>
      <c r="CB184" s="835">
        <f t="shared" si="410"/>
        <v>29601.227332736795</v>
      </c>
      <c r="CC184" s="1222">
        <f t="shared" si="411"/>
        <v>-29601.227332736795</v>
      </c>
      <c r="CD184" s="772"/>
      <c r="CE184" s="417"/>
      <c r="CF184" s="835">
        <f>$CF$155*BA184</f>
        <v>0</v>
      </c>
      <c r="CG184" s="835">
        <f t="shared" si="412"/>
        <v>31621.063543887096</v>
      </c>
      <c r="CH184" s="1222">
        <f t="shared" si="382"/>
        <v>-31621.063543887096</v>
      </c>
    </row>
    <row r="185" spans="1:86" ht="14.4">
      <c r="A185" s="13">
        <v>4497396</v>
      </c>
      <c r="B185" s="13" t="s">
        <v>617</v>
      </c>
      <c r="C185" s="13" t="s">
        <v>1109</v>
      </c>
      <c r="D185" s="13">
        <v>308433</v>
      </c>
      <c r="E185" s="13">
        <v>30006111</v>
      </c>
      <c r="F185" s="13" t="s">
        <v>628</v>
      </c>
      <c r="G185" s="13" t="s">
        <v>624</v>
      </c>
      <c r="H185" s="14">
        <v>4</v>
      </c>
      <c r="I185" s="18">
        <v>6400</v>
      </c>
      <c r="J185" s="110" t="s">
        <v>671</v>
      </c>
      <c r="K185" s="112">
        <v>13790</v>
      </c>
      <c r="L185" s="112">
        <v>16888</v>
      </c>
      <c r="M185" s="112">
        <v>14778</v>
      </c>
      <c r="N185" s="112">
        <v>18670</v>
      </c>
      <c r="O185" s="67">
        <f t="shared" si="370"/>
        <v>11607</v>
      </c>
      <c r="P185" s="12">
        <f t="shared" si="371"/>
        <v>10039</v>
      </c>
      <c r="Q185" s="12">
        <v>1953</v>
      </c>
      <c r="R185" s="12">
        <v>1849</v>
      </c>
      <c r="S185" s="12">
        <v>1478</v>
      </c>
      <c r="T185" s="13">
        <v>696</v>
      </c>
      <c r="U185" s="13">
        <v>512</v>
      </c>
      <c r="V185" s="13">
        <v>284</v>
      </c>
      <c r="W185" s="13">
        <v>244</v>
      </c>
      <c r="X185" s="13">
        <v>329</v>
      </c>
      <c r="Y185" s="13">
        <v>461</v>
      </c>
      <c r="Z185" s="13">
        <v>858</v>
      </c>
      <c r="AA185" s="12">
        <v>1245</v>
      </c>
      <c r="AB185" s="12">
        <v>1698</v>
      </c>
      <c r="AC185" s="12">
        <v>1403</v>
      </c>
      <c r="AD185" s="12">
        <v>1477</v>
      </c>
      <c r="AE185" s="13">
        <v>984</v>
      </c>
      <c r="AF185" s="13">
        <v>833</v>
      </c>
      <c r="AG185" s="13">
        <v>494</v>
      </c>
      <c r="AH185" s="13">
        <v>365</v>
      </c>
      <c r="AI185" s="13">
        <v>253</v>
      </c>
      <c r="AJ185" s="13">
        <v>226</v>
      </c>
      <c r="AK185" s="13">
        <v>428</v>
      </c>
      <c r="AL185" s="13">
        <v>818</v>
      </c>
      <c r="AM185" s="12">
        <v>1131</v>
      </c>
      <c r="AN185" s="46">
        <v>1627</v>
      </c>
      <c r="AO185" s="46">
        <v>11906</v>
      </c>
      <c r="AP185" s="958">
        <v>10345</v>
      </c>
      <c r="AQ185" s="992">
        <v>10303</v>
      </c>
      <c r="AR185" s="978">
        <f t="shared" si="383"/>
        <v>151.69</v>
      </c>
      <c r="AS185" s="112">
        <f t="shared" si="384"/>
        <v>185.768</v>
      </c>
      <c r="AT185" s="112">
        <f t="shared" si="385"/>
        <v>162.55799999999999</v>
      </c>
      <c r="AU185" s="112">
        <f t="shared" ref="AU185:AU212" si="414">N185*11/1000</f>
        <v>205.37</v>
      </c>
      <c r="AV185" s="112">
        <f t="shared" ref="AV185:AV212" si="415">O185*11/1000</f>
        <v>127.67700000000001</v>
      </c>
      <c r="AW185" s="112">
        <f t="shared" ref="AW185:AW212" si="416">P185*11/1000</f>
        <v>110.429</v>
      </c>
      <c r="AX185" s="112">
        <f t="shared" si="386"/>
        <v>130.96600000000001</v>
      </c>
      <c r="AY185" s="112">
        <f t="shared" si="387"/>
        <v>113.795</v>
      </c>
      <c r="AZ185" s="1016">
        <f t="shared" si="388"/>
        <v>113.333</v>
      </c>
      <c r="BA185" s="978">
        <f t="shared" ref="BA185:BA212" si="417">0.85*AR185/$BA$155+0.15*AR185</f>
        <v>173.3047924931933</v>
      </c>
      <c r="BB185" s="112">
        <f t="shared" ref="BB185:BB212" si="418">0.85*AS185/$BB$155+0.15*AS185</f>
        <v>209.69266666666664</v>
      </c>
      <c r="BC185" s="112">
        <f t="shared" ref="BC185:BC212" si="419">0.85*AT185/$BC$155+0.15*AT185</f>
        <v>169.57069635981799</v>
      </c>
      <c r="BD185" s="112">
        <f t="shared" si="389"/>
        <v>180.96098108882521</v>
      </c>
      <c r="BE185" s="112">
        <f t="shared" si="390"/>
        <v>139.45930513293945</v>
      </c>
      <c r="BF185" s="112">
        <f t="shared" si="391"/>
        <v>113.13106668951336</v>
      </c>
      <c r="BG185" s="112">
        <f t="shared" si="392"/>
        <v>133.00512462686567</v>
      </c>
      <c r="BH185" s="112">
        <f t="shared" si="393"/>
        <v>134.96234845716606</v>
      </c>
      <c r="BI185" s="756">
        <f t="shared" si="394"/>
        <v>126.50082697841727</v>
      </c>
      <c r="BJ185" s="112">
        <f t="shared" si="395"/>
        <v>35.425232633533639</v>
      </c>
      <c r="BK185" s="112">
        <f t="shared" si="396"/>
        <v>42.854890286666659</v>
      </c>
      <c r="BL185" s="112">
        <f t="shared" si="397"/>
        <v>34.605987713111659</v>
      </c>
      <c r="BM185" s="112">
        <f t="shared" si="398"/>
        <v>36.96308999720344</v>
      </c>
      <c r="BN185" s="112">
        <f t="shared" si="399"/>
        <v>28.50687656222415</v>
      </c>
      <c r="BO185" s="112">
        <f t="shared" si="400"/>
        <v>23.108151681999999</v>
      </c>
      <c r="BP185" s="112">
        <f t="shared" ref="BP185:BP212" si="420">$BP$155*BG185/1000</f>
        <v>27.191567678716417</v>
      </c>
      <c r="BQ185" s="112">
        <f t="shared" si="401"/>
        <v>27.669980680688187</v>
      </c>
      <c r="BR185" s="756">
        <f t="shared" si="402"/>
        <v>25.985293874598565</v>
      </c>
      <c r="BS185" s="417">
        <f t="shared" si="403"/>
        <v>104613.07474134577</v>
      </c>
      <c r="BT185" s="417">
        <f t="shared" si="404"/>
        <v>126578.11878787878</v>
      </c>
      <c r="BU185" s="417">
        <f t="shared" si="405"/>
        <v>102359.03852992649</v>
      </c>
      <c r="BV185" s="417">
        <f t="shared" si="406"/>
        <v>109234.62858452721</v>
      </c>
      <c r="BW185" s="417">
        <f t="shared" si="407"/>
        <v>84182.707825701626</v>
      </c>
      <c r="BX185" s="417">
        <f t="shared" si="408"/>
        <v>70861.186317340645</v>
      </c>
      <c r="BY185" s="772"/>
      <c r="BZ185" s="772"/>
      <c r="CA185" s="835">
        <f t="shared" si="409"/>
        <v>97987.121401274315</v>
      </c>
      <c r="CB185" s="835">
        <f t="shared" si="410"/>
        <v>76308.172628248722</v>
      </c>
      <c r="CC185" s="1222">
        <f t="shared" si="411"/>
        <v>21678.948773025593</v>
      </c>
      <c r="CD185" s="772"/>
      <c r="CE185" s="417"/>
      <c r="CF185" s="835">
        <f t="shared" ref="CF185:CF210" si="421">$CF$155*BA185</f>
        <v>97987.121401274315</v>
      </c>
      <c r="CG185" s="835">
        <f t="shared" si="412"/>
        <v>71523.999493450901</v>
      </c>
      <c r="CH185" s="1222">
        <f t="shared" si="382"/>
        <v>26463.121907823413</v>
      </c>
    </row>
    <row r="186" spans="1:86" ht="14.4">
      <c r="A186" s="13">
        <v>4498118</v>
      </c>
      <c r="B186" s="13" t="s">
        <v>617</v>
      </c>
      <c r="C186" s="13" t="s">
        <v>1107</v>
      </c>
      <c r="D186" s="13">
        <v>358595</v>
      </c>
      <c r="E186" s="13">
        <v>30060428</v>
      </c>
      <c r="F186" s="13" t="s">
        <v>1115</v>
      </c>
      <c r="G186" s="13" t="s">
        <v>349</v>
      </c>
      <c r="H186" s="14">
        <v>100</v>
      </c>
      <c r="I186" s="18">
        <v>6320</v>
      </c>
      <c r="J186" s="110" t="s">
        <v>671</v>
      </c>
      <c r="K186" s="60">
        <v>19193</v>
      </c>
      <c r="L186" s="60">
        <v>19193</v>
      </c>
      <c r="M186" s="60">
        <v>19673</v>
      </c>
      <c r="N186" s="60">
        <v>15486</v>
      </c>
      <c r="O186" s="67">
        <f t="shared" si="370"/>
        <v>12650</v>
      </c>
      <c r="P186" s="12">
        <f t="shared" si="371"/>
        <v>9335</v>
      </c>
      <c r="Q186" s="12">
        <v>2249</v>
      </c>
      <c r="R186" s="12">
        <v>2129</v>
      </c>
      <c r="S186" s="12">
        <v>1702</v>
      </c>
      <c r="T186" s="13">
        <v>723</v>
      </c>
      <c r="U186" s="13">
        <v>532</v>
      </c>
      <c r="V186" s="13">
        <v>295</v>
      </c>
      <c r="W186" s="13">
        <v>253</v>
      </c>
      <c r="X186" s="13">
        <v>342</v>
      </c>
      <c r="Y186" s="13">
        <v>478</v>
      </c>
      <c r="Z186" s="13">
        <v>891</v>
      </c>
      <c r="AA186" s="12">
        <v>1293</v>
      </c>
      <c r="AB186" s="12">
        <v>1763</v>
      </c>
      <c r="AC186" s="12">
        <v>1391</v>
      </c>
      <c r="AD186" s="12">
        <v>1464</v>
      </c>
      <c r="AE186" s="13">
        <v>975</v>
      </c>
      <c r="AF186" s="13">
        <v>826</v>
      </c>
      <c r="AG186" s="13">
        <v>489</v>
      </c>
      <c r="AH186" s="13">
        <v>361</v>
      </c>
      <c r="AI186" s="13">
        <v>250</v>
      </c>
      <c r="AJ186" s="13">
        <v>224</v>
      </c>
      <c r="AK186" s="13">
        <v>424</v>
      </c>
      <c r="AL186" s="13">
        <v>670</v>
      </c>
      <c r="AM186" s="13">
        <v>926</v>
      </c>
      <c r="AN186" s="46">
        <v>1335</v>
      </c>
      <c r="AO186" s="46">
        <v>13176</v>
      </c>
      <c r="AP186" s="958">
        <v>11887</v>
      </c>
      <c r="AQ186" s="991">
        <v>10787</v>
      </c>
      <c r="AR186" s="978">
        <f t="shared" si="383"/>
        <v>211.12299999999999</v>
      </c>
      <c r="AS186" s="112">
        <f t="shared" si="384"/>
        <v>211.12299999999999</v>
      </c>
      <c r="AT186" s="112">
        <f t="shared" si="385"/>
        <v>216.40299999999999</v>
      </c>
      <c r="AU186" s="112">
        <f t="shared" si="414"/>
        <v>170.346</v>
      </c>
      <c r="AV186" s="112">
        <f t="shared" si="415"/>
        <v>139.15</v>
      </c>
      <c r="AW186" s="112">
        <f t="shared" si="416"/>
        <v>102.685</v>
      </c>
      <c r="AX186" s="112">
        <f t="shared" si="386"/>
        <v>144.93600000000001</v>
      </c>
      <c r="AY186" s="112">
        <f t="shared" si="387"/>
        <v>130.75700000000001</v>
      </c>
      <c r="AZ186" s="1016">
        <f t="shared" si="388"/>
        <v>118.657</v>
      </c>
      <c r="BA186" s="978">
        <f t="shared" si="417"/>
        <v>241.20659045118629</v>
      </c>
      <c r="BB186" s="112">
        <f t="shared" si="418"/>
        <v>238.31308333333331</v>
      </c>
      <c r="BC186" s="112">
        <f t="shared" si="419"/>
        <v>225.73855119005947</v>
      </c>
      <c r="BD186" s="112">
        <f t="shared" si="389"/>
        <v>150.09971896848134</v>
      </c>
      <c r="BE186" s="112">
        <f t="shared" si="390"/>
        <v>151.99105797636633</v>
      </c>
      <c r="BF186" s="112">
        <f t="shared" si="391"/>
        <v>105.19758019191227</v>
      </c>
      <c r="BG186" s="112">
        <f t="shared" si="392"/>
        <v>147.19263582089553</v>
      </c>
      <c r="BH186" s="112">
        <f t="shared" si="393"/>
        <v>155.0795008323183</v>
      </c>
      <c r="BI186" s="756">
        <f t="shared" si="394"/>
        <v>132.44340683453237</v>
      </c>
      <c r="BJ186" s="112">
        <f t="shared" si="395"/>
        <v>49.305039154126987</v>
      </c>
      <c r="BK186" s="112">
        <f t="shared" si="396"/>
        <v>48.704044840833333</v>
      </c>
      <c r="BL186" s="112">
        <f t="shared" si="397"/>
        <v>46.068723526867338</v>
      </c>
      <c r="BM186" s="112">
        <f t="shared" si="398"/>
        <v>30.659368596501999</v>
      </c>
      <c r="BN186" s="112">
        <f t="shared" si="399"/>
        <v>31.068492160949042</v>
      </c>
      <c r="BO186" s="112">
        <f t="shared" si="400"/>
        <v>21.487657729999999</v>
      </c>
      <c r="BP186" s="112">
        <f t="shared" si="420"/>
        <v>30.092062467223879</v>
      </c>
      <c r="BQ186" s="112">
        <f t="shared" si="401"/>
        <v>31.794399260641903</v>
      </c>
      <c r="BR186" s="756">
        <f t="shared" si="402"/>
        <v>27.205994858322306</v>
      </c>
      <c r="BS186" s="417">
        <f t="shared" si="403"/>
        <v>145601.06914507973</v>
      </c>
      <c r="BT186" s="417">
        <f t="shared" si="404"/>
        <v>143854.44303030302</v>
      </c>
      <c r="BU186" s="417">
        <f t="shared" si="405"/>
        <v>136263.99817290861</v>
      </c>
      <c r="BV186" s="417">
        <f t="shared" si="406"/>
        <v>90605.648540974187</v>
      </c>
      <c r="BW186" s="417">
        <f t="shared" si="407"/>
        <v>91747.32954209749</v>
      </c>
      <c r="BX186" s="417">
        <f t="shared" si="408"/>
        <v>65891.938865661417</v>
      </c>
      <c r="BY186" s="772"/>
      <c r="BZ186" s="772"/>
      <c r="CA186" s="835">
        <f t="shared" si="409"/>
        <v>136379.02980816955</v>
      </c>
      <c r="CB186" s="835">
        <f t="shared" si="410"/>
        <v>87682.479268438139</v>
      </c>
      <c r="CC186" s="1222">
        <f t="shared" si="411"/>
        <v>48696.550539731412</v>
      </c>
      <c r="CD186" s="772"/>
      <c r="CE186" s="417"/>
      <c r="CF186" s="835">
        <f t="shared" si="421"/>
        <v>136379.02980816955</v>
      </c>
      <c r="CG186" s="835">
        <f t="shared" si="412"/>
        <v>74883.954434228363</v>
      </c>
      <c r="CH186" s="1222">
        <f t="shared" si="382"/>
        <v>61495.075373941188</v>
      </c>
    </row>
    <row r="187" spans="1:86" ht="14.4">
      <c r="A187" s="13">
        <v>4498857</v>
      </c>
      <c r="B187" s="13" t="s">
        <v>617</v>
      </c>
      <c r="C187" s="13" t="s">
        <v>1107</v>
      </c>
      <c r="D187" s="13">
        <v>355131</v>
      </c>
      <c r="E187" s="13">
        <v>30038773</v>
      </c>
      <c r="F187" s="13" t="s">
        <v>630</v>
      </c>
      <c r="G187" s="13" t="s">
        <v>420</v>
      </c>
      <c r="H187" s="14">
        <v>23</v>
      </c>
      <c r="I187" s="18">
        <v>6400</v>
      </c>
      <c r="J187" s="110" t="s">
        <v>671</v>
      </c>
      <c r="K187" s="60">
        <v>2983</v>
      </c>
      <c r="L187" s="60">
        <v>2983</v>
      </c>
      <c r="M187" s="60">
        <v>2983</v>
      </c>
      <c r="N187" s="60">
        <v>3744</v>
      </c>
      <c r="O187" s="67">
        <f t="shared" ref="O187:O210" si="422">SUM(Q187:AB187)</f>
        <v>3031</v>
      </c>
      <c r="P187" s="12">
        <f t="shared" ref="P187:P210" si="423">SUM(AC187:AN187)</f>
        <v>2814</v>
      </c>
      <c r="Q187" s="13">
        <v>548</v>
      </c>
      <c r="R187" s="13">
        <v>513</v>
      </c>
      <c r="S187" s="13">
        <v>431</v>
      </c>
      <c r="T187" s="13">
        <v>0</v>
      </c>
      <c r="U187" s="13">
        <v>140</v>
      </c>
      <c r="V187" s="13">
        <v>78</v>
      </c>
      <c r="W187" s="13">
        <v>67</v>
      </c>
      <c r="X187" s="13">
        <v>90</v>
      </c>
      <c r="Y187" s="13">
        <v>126</v>
      </c>
      <c r="Z187" s="13">
        <v>234</v>
      </c>
      <c r="AA187" s="13">
        <v>340</v>
      </c>
      <c r="AB187" s="13">
        <v>464</v>
      </c>
      <c r="AC187" s="13">
        <v>493</v>
      </c>
      <c r="AD187" s="13">
        <v>519</v>
      </c>
      <c r="AE187" s="13">
        <v>345</v>
      </c>
      <c r="AF187" s="13">
        <v>191</v>
      </c>
      <c r="AG187" s="13">
        <v>113</v>
      </c>
      <c r="AH187" s="13">
        <v>83</v>
      </c>
      <c r="AI187" s="13">
        <v>58</v>
      </c>
      <c r="AJ187" s="13">
        <v>52</v>
      </c>
      <c r="AK187" s="13">
        <v>98</v>
      </c>
      <c r="AL187" s="13">
        <v>187</v>
      </c>
      <c r="AM187" s="13">
        <v>259</v>
      </c>
      <c r="AN187" s="18">
        <v>416</v>
      </c>
      <c r="AO187" s="46">
        <v>2557</v>
      </c>
      <c r="AP187" s="958">
        <v>1832</v>
      </c>
      <c r="AQ187" s="991">
        <v>2344</v>
      </c>
      <c r="AR187" s="978">
        <f t="shared" si="383"/>
        <v>32.813000000000002</v>
      </c>
      <c r="AS187" s="112">
        <f t="shared" si="384"/>
        <v>32.813000000000002</v>
      </c>
      <c r="AT187" s="112">
        <f t="shared" si="385"/>
        <v>32.813000000000002</v>
      </c>
      <c r="AU187" s="112">
        <f t="shared" si="414"/>
        <v>41.183999999999997</v>
      </c>
      <c r="AV187" s="112">
        <f t="shared" si="415"/>
        <v>33.341000000000001</v>
      </c>
      <c r="AW187" s="112">
        <f t="shared" si="416"/>
        <v>30.954000000000001</v>
      </c>
      <c r="AX187" s="112">
        <f t="shared" si="386"/>
        <v>28.126999999999999</v>
      </c>
      <c r="AY187" s="112">
        <f t="shared" si="387"/>
        <v>20.152000000000001</v>
      </c>
      <c r="AZ187" s="1016">
        <f t="shared" si="388"/>
        <v>25.783999999999999</v>
      </c>
      <c r="BA187" s="978">
        <f t="shared" si="417"/>
        <v>37.488629152080904</v>
      </c>
      <c r="BB187" s="112">
        <f t="shared" si="418"/>
        <v>37.038916666666665</v>
      </c>
      <c r="BC187" s="112">
        <f t="shared" si="419"/>
        <v>34.228541564578229</v>
      </c>
      <c r="BD187" s="112">
        <f t="shared" si="389"/>
        <v>36.289122292263606</v>
      </c>
      <c r="BE187" s="112">
        <f t="shared" si="390"/>
        <v>36.417778397341209</v>
      </c>
      <c r="BF187" s="112">
        <f t="shared" si="391"/>
        <v>31.711407676490747</v>
      </c>
      <c r="BG187" s="112">
        <f t="shared" si="392"/>
        <v>28.564933955223882</v>
      </c>
      <c r="BH187" s="112">
        <f t="shared" si="393"/>
        <v>23.900533820544052</v>
      </c>
      <c r="BI187" s="756">
        <f t="shared" si="394"/>
        <v>28.779766906474819</v>
      </c>
      <c r="BJ187" s="112">
        <f t="shared" si="395"/>
        <v>7.6630506849768576</v>
      </c>
      <c r="BK187" s="112">
        <f t="shared" si="396"/>
        <v>7.5696433991666661</v>
      </c>
      <c r="BL187" s="112">
        <f t="shared" si="397"/>
        <v>6.9853607624991252</v>
      </c>
      <c r="BM187" s="112">
        <f t="shared" si="398"/>
        <v>7.412416119417764</v>
      </c>
      <c r="BN187" s="112">
        <f t="shared" si="399"/>
        <v>7.4441580822005164</v>
      </c>
      <c r="BO187" s="112">
        <f t="shared" si="400"/>
        <v>6.4773721319999993</v>
      </c>
      <c r="BP187" s="112">
        <f t="shared" si="420"/>
        <v>5.8398150978059702</v>
      </c>
      <c r="BQ187" s="112">
        <f t="shared" si="401"/>
        <v>4.9000874438879416</v>
      </c>
      <c r="BR187" s="756">
        <f t="shared" si="402"/>
        <v>5.9118245988604325</v>
      </c>
      <c r="BS187" s="417">
        <f t="shared" si="403"/>
        <v>22629.499779074289</v>
      </c>
      <c r="BT187" s="417">
        <f t="shared" si="404"/>
        <v>22358.036969696968</v>
      </c>
      <c r="BU187" s="417">
        <f t="shared" si="405"/>
        <v>20661.592362618132</v>
      </c>
      <c r="BV187" s="417">
        <f t="shared" si="406"/>
        <v>21905.433820057304</v>
      </c>
      <c r="BW187" s="417">
        <f t="shared" si="407"/>
        <v>21983.095323485966</v>
      </c>
      <c r="BX187" s="417">
        <f t="shared" si="408"/>
        <v>19862.872626456476</v>
      </c>
      <c r="BY187" s="772"/>
      <c r="BZ187" s="772"/>
      <c r="CA187" s="835">
        <f t="shared" si="409"/>
        <v>21196.198922407639</v>
      </c>
      <c r="CB187" s="835">
        <f t="shared" si="410"/>
        <v>13513.443427254873</v>
      </c>
      <c r="CC187" s="1222">
        <f t="shared" si="411"/>
        <v>7682.7554951527654</v>
      </c>
      <c r="CD187" s="772"/>
      <c r="CE187" s="417"/>
      <c r="CF187" s="835">
        <f t="shared" si="421"/>
        <v>21196.198922407639</v>
      </c>
      <c r="CG187" s="835">
        <f t="shared" si="412"/>
        <v>16272.178473517315</v>
      </c>
      <c r="CH187" s="1222">
        <f t="shared" si="382"/>
        <v>4924.0204488903237</v>
      </c>
    </row>
    <row r="188" spans="1:86" ht="14.4">
      <c r="A188" s="13">
        <v>4499137</v>
      </c>
      <c r="B188" s="13" t="s">
        <v>617</v>
      </c>
      <c r="C188" s="13" t="s">
        <v>1107</v>
      </c>
      <c r="D188" s="13">
        <v>347907</v>
      </c>
      <c r="E188" s="13">
        <v>30054444</v>
      </c>
      <c r="F188" s="13" t="s">
        <v>1132</v>
      </c>
      <c r="G188" s="13" t="s">
        <v>489</v>
      </c>
      <c r="H188" s="14">
        <v>8</v>
      </c>
      <c r="I188" s="18">
        <v>6430</v>
      </c>
      <c r="J188" s="110" t="s">
        <v>671</v>
      </c>
      <c r="K188" s="60">
        <v>807</v>
      </c>
      <c r="L188" s="60">
        <v>807</v>
      </c>
      <c r="M188" s="60">
        <v>1488</v>
      </c>
      <c r="N188" s="60">
        <v>1538</v>
      </c>
      <c r="O188" s="67">
        <f t="shared" si="422"/>
        <v>1309</v>
      </c>
      <c r="P188" s="12">
        <f t="shared" si="423"/>
        <v>1374</v>
      </c>
      <c r="Q188" s="13">
        <v>194</v>
      </c>
      <c r="R188" s="13">
        <v>184</v>
      </c>
      <c r="S188" s="13">
        <v>147</v>
      </c>
      <c r="T188" s="13">
        <v>86</v>
      </c>
      <c r="U188" s="13">
        <v>64</v>
      </c>
      <c r="V188" s="13">
        <v>35</v>
      </c>
      <c r="W188" s="13">
        <v>30</v>
      </c>
      <c r="X188" s="13">
        <v>41</v>
      </c>
      <c r="Y188" s="13">
        <v>57</v>
      </c>
      <c r="Z188" s="13">
        <v>106</v>
      </c>
      <c r="AA188" s="13">
        <v>154</v>
      </c>
      <c r="AB188" s="13">
        <v>211</v>
      </c>
      <c r="AC188" s="13">
        <v>224</v>
      </c>
      <c r="AD188" s="13">
        <v>236</v>
      </c>
      <c r="AE188" s="13">
        <v>157</v>
      </c>
      <c r="AF188" s="13">
        <v>99</v>
      </c>
      <c r="AG188" s="13">
        <v>59</v>
      </c>
      <c r="AH188" s="13">
        <v>43</v>
      </c>
      <c r="AI188" s="13">
        <v>30</v>
      </c>
      <c r="AJ188" s="13">
        <v>27</v>
      </c>
      <c r="AK188" s="13">
        <v>51</v>
      </c>
      <c r="AL188" s="13">
        <v>97</v>
      </c>
      <c r="AM188" s="13">
        <v>134</v>
      </c>
      <c r="AN188" s="18">
        <v>217</v>
      </c>
      <c r="AO188" s="46">
        <v>1372</v>
      </c>
      <c r="AP188" s="958">
        <v>1227</v>
      </c>
      <c r="AQ188" s="994">
        <v>327</v>
      </c>
      <c r="AR188" s="978">
        <f t="shared" si="383"/>
        <v>8.8770000000000007</v>
      </c>
      <c r="AS188" s="112">
        <f t="shared" si="384"/>
        <v>8.8770000000000007</v>
      </c>
      <c r="AT188" s="112">
        <f t="shared" si="385"/>
        <v>16.367999999999999</v>
      </c>
      <c r="AU188" s="112">
        <f t="shared" si="414"/>
        <v>16.917999999999999</v>
      </c>
      <c r="AV188" s="112">
        <f t="shared" si="415"/>
        <v>14.398999999999999</v>
      </c>
      <c r="AW188" s="112">
        <f t="shared" si="416"/>
        <v>15.114000000000001</v>
      </c>
      <c r="AX188" s="112">
        <f t="shared" si="386"/>
        <v>15.092000000000001</v>
      </c>
      <c r="AY188" s="112">
        <f t="shared" si="387"/>
        <v>13.497</v>
      </c>
      <c r="AZ188" s="1016">
        <f t="shared" si="388"/>
        <v>3.597</v>
      </c>
      <c r="BA188" s="978">
        <f t="shared" si="417"/>
        <v>10.141912077012837</v>
      </c>
      <c r="BB188" s="112">
        <f t="shared" si="418"/>
        <v>10.020250000000001</v>
      </c>
      <c r="BC188" s="112">
        <f t="shared" si="419"/>
        <v>17.074109905495273</v>
      </c>
      <c r="BD188" s="112">
        <f t="shared" si="389"/>
        <v>14.907230257879652</v>
      </c>
      <c r="BE188" s="112">
        <f t="shared" si="390"/>
        <v>15.727770347119645</v>
      </c>
      <c r="BF188" s="112">
        <f t="shared" si="391"/>
        <v>15.483821658670323</v>
      </c>
      <c r="BG188" s="112">
        <f t="shared" si="392"/>
        <v>15.326980597014927</v>
      </c>
      <c r="BH188" s="112">
        <f t="shared" si="393"/>
        <v>16.007617356881852</v>
      </c>
      <c r="BI188" s="756">
        <f t="shared" si="394"/>
        <v>4.0149248201438841</v>
      </c>
      <c r="BJ188" s="112">
        <f t="shared" si="395"/>
        <v>2.0731082476621943</v>
      </c>
      <c r="BK188" s="112">
        <f t="shared" si="396"/>
        <v>2.0478384925000004</v>
      </c>
      <c r="BL188" s="112">
        <f t="shared" si="397"/>
        <v>3.4844843495134756</v>
      </c>
      <c r="BM188" s="112">
        <f t="shared" si="398"/>
        <v>3.0449508524744973</v>
      </c>
      <c r="BN188" s="112">
        <f t="shared" si="399"/>
        <v>3.2149135366547266</v>
      </c>
      <c r="BO188" s="112">
        <f t="shared" si="400"/>
        <v>3.1627254119999999</v>
      </c>
      <c r="BP188" s="112">
        <f t="shared" si="420"/>
        <v>3.1334479132537316</v>
      </c>
      <c r="BQ188" s="112">
        <f t="shared" si="401"/>
        <v>3.2818817105079172</v>
      </c>
      <c r="BR188" s="756">
        <f t="shared" si="402"/>
        <v>0.82472979685467629</v>
      </c>
      <c r="BS188" s="417">
        <f t="shared" si="403"/>
        <v>6122.0269264877488</v>
      </c>
      <c r="BT188" s="417">
        <f t="shared" si="404"/>
        <v>6048.5872727272726</v>
      </c>
      <c r="BU188" s="417">
        <f t="shared" si="405"/>
        <v>10306.553615680783</v>
      </c>
      <c r="BV188" s="417">
        <f t="shared" si="406"/>
        <v>8998.5462647564436</v>
      </c>
      <c r="BW188" s="417">
        <f t="shared" si="407"/>
        <v>9493.8541004431299</v>
      </c>
      <c r="BX188" s="417">
        <f t="shared" si="408"/>
        <v>9698.5028389307754</v>
      </c>
      <c r="BY188" s="772"/>
      <c r="BZ188" s="772"/>
      <c r="CA188" s="835">
        <f t="shared" si="409"/>
        <v>5734.2717165212753</v>
      </c>
      <c r="CB188" s="835">
        <f t="shared" si="410"/>
        <v>9050.7615094114244</v>
      </c>
      <c r="CC188" s="1222">
        <f t="shared" si="411"/>
        <v>-3316.4897928901491</v>
      </c>
      <c r="CD188" s="772"/>
      <c r="CE188" s="417"/>
      <c r="CF188" s="835">
        <f t="shared" si="421"/>
        <v>5734.2717165212753</v>
      </c>
      <c r="CG188" s="835">
        <f t="shared" si="412"/>
        <v>2270.0522017236181</v>
      </c>
      <c r="CH188" s="1222">
        <f t="shared" ref="CH188:CH219" si="424">CF188-CG188</f>
        <v>3464.2195147976572</v>
      </c>
    </row>
    <row r="189" spans="1:86" ht="14.4">
      <c r="A189" s="13">
        <v>4501846</v>
      </c>
      <c r="B189" s="13" t="s">
        <v>617</v>
      </c>
      <c r="C189" s="13" t="s">
        <v>105</v>
      </c>
      <c r="D189" s="13">
        <v>352861</v>
      </c>
      <c r="E189" s="13">
        <v>30036768</v>
      </c>
      <c r="F189" s="13" t="s">
        <v>111</v>
      </c>
      <c r="G189" s="13" t="s">
        <v>508</v>
      </c>
      <c r="H189" s="14">
        <v>3</v>
      </c>
      <c r="I189" s="18">
        <v>6400</v>
      </c>
      <c r="J189" s="110" t="s">
        <v>671</v>
      </c>
      <c r="K189" s="60">
        <v>4673</v>
      </c>
      <c r="L189" s="60">
        <v>4673</v>
      </c>
      <c r="M189" s="60">
        <v>4610</v>
      </c>
      <c r="N189" s="60">
        <v>5911</v>
      </c>
      <c r="O189" s="67">
        <f t="shared" si="422"/>
        <v>4958</v>
      </c>
      <c r="P189" s="12">
        <f t="shared" si="423"/>
        <v>4974</v>
      </c>
      <c r="Q189" s="13">
        <v>908</v>
      </c>
      <c r="R189" s="13">
        <v>859</v>
      </c>
      <c r="S189" s="13">
        <v>687</v>
      </c>
      <c r="T189" s="13">
        <v>276</v>
      </c>
      <c r="U189" s="13">
        <v>203</v>
      </c>
      <c r="V189" s="13">
        <v>112</v>
      </c>
      <c r="W189" s="13">
        <v>96</v>
      </c>
      <c r="X189" s="13">
        <v>130</v>
      </c>
      <c r="Y189" s="13">
        <v>182</v>
      </c>
      <c r="Z189" s="13">
        <v>340</v>
      </c>
      <c r="AA189" s="13">
        <v>493</v>
      </c>
      <c r="AB189" s="13">
        <v>672</v>
      </c>
      <c r="AC189" s="13">
        <v>714</v>
      </c>
      <c r="AD189" s="13">
        <v>752</v>
      </c>
      <c r="AE189" s="13">
        <v>501</v>
      </c>
      <c r="AF189" s="13">
        <v>394</v>
      </c>
      <c r="AG189" s="13">
        <v>233</v>
      </c>
      <c r="AH189" s="13">
        <v>172</v>
      </c>
      <c r="AI189" s="13">
        <v>119</v>
      </c>
      <c r="AJ189" s="13">
        <v>107</v>
      </c>
      <c r="AK189" s="13">
        <v>202</v>
      </c>
      <c r="AL189" s="13">
        <v>386</v>
      </c>
      <c r="AM189" s="13">
        <v>534</v>
      </c>
      <c r="AN189" s="18">
        <v>860</v>
      </c>
      <c r="AO189" s="46">
        <v>5268</v>
      </c>
      <c r="AP189" s="958">
        <v>3992</v>
      </c>
      <c r="AQ189" s="991">
        <v>4582</v>
      </c>
      <c r="AR189" s="978">
        <f t="shared" si="383"/>
        <v>51.402999999999999</v>
      </c>
      <c r="AS189" s="112">
        <f t="shared" si="384"/>
        <v>51.402999999999999</v>
      </c>
      <c r="AT189" s="112">
        <f t="shared" si="385"/>
        <v>50.71</v>
      </c>
      <c r="AU189" s="112">
        <f t="shared" si="414"/>
        <v>65.021000000000001</v>
      </c>
      <c r="AV189" s="112">
        <f t="shared" si="415"/>
        <v>54.537999999999997</v>
      </c>
      <c r="AW189" s="112">
        <f t="shared" si="416"/>
        <v>54.713999999999999</v>
      </c>
      <c r="AX189" s="112">
        <f t="shared" si="386"/>
        <v>57.948</v>
      </c>
      <c r="AY189" s="112">
        <f t="shared" si="387"/>
        <v>43.911999999999999</v>
      </c>
      <c r="AZ189" s="1016">
        <f t="shared" si="388"/>
        <v>50.402000000000001</v>
      </c>
      <c r="BA189" s="978">
        <f t="shared" si="417"/>
        <v>58.727577615713727</v>
      </c>
      <c r="BB189" s="112">
        <f t="shared" si="418"/>
        <v>58.023083333333332</v>
      </c>
      <c r="BC189" s="112">
        <f t="shared" si="419"/>
        <v>52.897612005600273</v>
      </c>
      <c r="BD189" s="112">
        <f t="shared" si="389"/>
        <v>57.293002636103139</v>
      </c>
      <c r="BE189" s="112">
        <f t="shared" si="390"/>
        <v>59.570882644017722</v>
      </c>
      <c r="BF189" s="112">
        <f t="shared" si="391"/>
        <v>56.052786703221372</v>
      </c>
      <c r="BG189" s="112">
        <f t="shared" si="392"/>
        <v>58.850243283582095</v>
      </c>
      <c r="BH189" s="112">
        <f t="shared" si="393"/>
        <v>52.080202517255366</v>
      </c>
      <c r="BI189" s="756">
        <f t="shared" si="394"/>
        <v>56.258059712230214</v>
      </c>
      <c r="BJ189" s="112">
        <f t="shared" si="395"/>
        <v>12.004504140428043</v>
      </c>
      <c r="BK189" s="112">
        <f t="shared" si="396"/>
        <v>11.858177540833335</v>
      </c>
      <c r="BL189" s="112">
        <f t="shared" si="397"/>
        <v>10.795344658102904</v>
      </c>
      <c r="BM189" s="112">
        <f t="shared" si="398"/>
        <v>11.702668718450425</v>
      </c>
      <c r="BN189" s="112">
        <f t="shared" si="399"/>
        <v>12.176884121263662</v>
      </c>
      <c r="BO189" s="112">
        <f t="shared" si="400"/>
        <v>11.449342211999998</v>
      </c>
      <c r="BP189" s="112">
        <f t="shared" si="420"/>
        <v>12.031343736895524</v>
      </c>
      <c r="BQ189" s="112">
        <f t="shared" si="401"/>
        <v>10.677483120087697</v>
      </c>
      <c r="BR189" s="756">
        <f t="shared" si="402"/>
        <v>11.556305593847483</v>
      </c>
      <c r="BS189" s="417">
        <f t="shared" si="403"/>
        <v>35450.10139712174</v>
      </c>
      <c r="BT189" s="417">
        <f t="shared" si="404"/>
        <v>35024.843030303025</v>
      </c>
      <c r="BU189" s="417">
        <f t="shared" si="405"/>
        <v>31930.922156107801</v>
      </c>
      <c r="BV189" s="417">
        <f t="shared" si="406"/>
        <v>34584.139773065894</v>
      </c>
      <c r="BW189" s="417">
        <f t="shared" si="407"/>
        <v>35959.150977843427</v>
      </c>
      <c r="BX189" s="417">
        <f t="shared" si="408"/>
        <v>35109.427307745027</v>
      </c>
      <c r="BY189" s="772"/>
      <c r="BZ189" s="772"/>
      <c r="CA189" s="835">
        <f t="shared" si="409"/>
        <v>33204.77290124401</v>
      </c>
      <c r="CB189" s="835">
        <f t="shared" si="410"/>
        <v>29446.324324018253</v>
      </c>
      <c r="CC189" s="1222">
        <f t="shared" si="411"/>
        <v>3758.4485772257576</v>
      </c>
      <c r="CD189" s="772"/>
      <c r="CE189" s="417"/>
      <c r="CF189" s="835">
        <f t="shared" si="421"/>
        <v>33204.77290124401</v>
      </c>
      <c r="CG189" s="835">
        <f t="shared" si="412"/>
        <v>31808.499046781712</v>
      </c>
      <c r="CH189" s="1222">
        <f t="shared" si="424"/>
        <v>1396.2738544622989</v>
      </c>
    </row>
    <row r="190" spans="1:86" ht="14.4">
      <c r="A190" s="13">
        <v>4502423</v>
      </c>
      <c r="B190" s="13" t="s">
        <v>617</v>
      </c>
      <c r="C190" s="13" t="s">
        <v>1109</v>
      </c>
      <c r="D190" s="632">
        <v>307950</v>
      </c>
      <c r="E190" s="13">
        <v>30038823</v>
      </c>
      <c r="F190" s="13" t="s">
        <v>1134</v>
      </c>
      <c r="G190" s="13" t="s">
        <v>509</v>
      </c>
      <c r="H190" s="14">
        <v>9</v>
      </c>
      <c r="I190" s="18">
        <v>6430</v>
      </c>
      <c r="J190" s="110" t="s">
        <v>671</v>
      </c>
      <c r="K190" s="112">
        <v>3689</v>
      </c>
      <c r="L190" s="112">
        <v>4841</v>
      </c>
      <c r="M190" s="112">
        <v>4849</v>
      </c>
      <c r="N190" s="112">
        <v>4497</v>
      </c>
      <c r="O190" s="67">
        <f>SUM(Q190:AN190)</f>
        <v>5882</v>
      </c>
      <c r="P190" s="12">
        <f>SUM(Q190:AN190)</f>
        <v>5882</v>
      </c>
      <c r="Q190" s="13">
        <v>544</v>
      </c>
      <c r="R190" s="13">
        <v>515</v>
      </c>
      <c r="S190" s="13">
        <v>412</v>
      </c>
      <c r="T190" s="13">
        <v>170</v>
      </c>
      <c r="U190" s="13">
        <v>125</v>
      </c>
      <c r="V190" s="13">
        <v>69</v>
      </c>
      <c r="W190" s="13">
        <v>60</v>
      </c>
      <c r="X190" s="13">
        <v>81</v>
      </c>
      <c r="Y190" s="13">
        <v>113</v>
      </c>
      <c r="Z190" s="13">
        <v>210</v>
      </c>
      <c r="AA190" s="13">
        <v>304</v>
      </c>
      <c r="AB190" s="13">
        <v>415</v>
      </c>
      <c r="AC190" s="13">
        <v>441</v>
      </c>
      <c r="AD190" s="13">
        <v>465</v>
      </c>
      <c r="AE190" s="13">
        <v>309</v>
      </c>
      <c r="AF190" s="13">
        <v>202</v>
      </c>
      <c r="AG190" s="13">
        <v>120</v>
      </c>
      <c r="AH190" s="13">
        <v>88</v>
      </c>
      <c r="AI190" s="13">
        <v>61</v>
      </c>
      <c r="AJ190" s="13">
        <v>55</v>
      </c>
      <c r="AK190" s="13">
        <v>104</v>
      </c>
      <c r="AL190" s="13">
        <v>199</v>
      </c>
      <c r="AM190" s="13">
        <v>319</v>
      </c>
      <c r="AN190" s="18">
        <v>501</v>
      </c>
      <c r="AO190" s="46">
        <v>3391</v>
      </c>
      <c r="AP190" s="958">
        <v>2859</v>
      </c>
      <c r="AQ190" s="992">
        <v>2967</v>
      </c>
      <c r="AR190" s="978">
        <f t="shared" si="383"/>
        <v>40.579000000000001</v>
      </c>
      <c r="AS190" s="112">
        <f t="shared" si="384"/>
        <v>53.250999999999998</v>
      </c>
      <c r="AT190" s="112">
        <f t="shared" si="385"/>
        <v>53.338999999999999</v>
      </c>
      <c r="AU190" s="112">
        <f t="shared" si="414"/>
        <v>49.466999999999999</v>
      </c>
      <c r="AV190" s="112">
        <f t="shared" si="415"/>
        <v>64.701999999999998</v>
      </c>
      <c r="AW190" s="112">
        <f t="shared" si="416"/>
        <v>64.701999999999998</v>
      </c>
      <c r="AX190" s="112">
        <f t="shared" si="386"/>
        <v>37.301000000000002</v>
      </c>
      <c r="AY190" s="112">
        <f t="shared" si="387"/>
        <v>31.449000000000002</v>
      </c>
      <c r="AZ190" s="1016">
        <f t="shared" si="388"/>
        <v>32.637</v>
      </c>
      <c r="BA190" s="978">
        <f t="shared" si="417"/>
        <v>46.361231291326334</v>
      </c>
      <c r="BB190" s="112">
        <f t="shared" si="418"/>
        <v>60.109083333333331</v>
      </c>
      <c r="BC190" s="112">
        <f t="shared" si="419"/>
        <v>55.640026163808187</v>
      </c>
      <c r="BD190" s="112">
        <f t="shared" si="389"/>
        <v>43.587655702005719</v>
      </c>
      <c r="BE190" s="112">
        <f t="shared" si="390"/>
        <v>70.672838183161005</v>
      </c>
      <c r="BF190" s="112">
        <f t="shared" si="391"/>
        <v>66.285181220013698</v>
      </c>
      <c r="BG190" s="112">
        <f t="shared" si="392"/>
        <v>37.881772014925374</v>
      </c>
      <c r="BH190" s="112">
        <f t="shared" si="393"/>
        <v>37.298922594397084</v>
      </c>
      <c r="BI190" s="756">
        <f t="shared" si="394"/>
        <v>36.428996762589932</v>
      </c>
      <c r="BJ190" s="112">
        <f t="shared" si="395"/>
        <v>9.476699288260015</v>
      </c>
      <c r="BK190" s="112">
        <f t="shared" si="396"/>
        <v>12.284493360833332</v>
      </c>
      <c r="BL190" s="112">
        <f t="shared" si="397"/>
        <v>11.355016539509975</v>
      </c>
      <c r="BM190" s="112">
        <f t="shared" si="398"/>
        <v>8.9032145536916865</v>
      </c>
      <c r="BN190" s="112">
        <f t="shared" si="399"/>
        <v>14.446234853019941</v>
      </c>
      <c r="BO190" s="112">
        <f t="shared" si="400"/>
        <v>13.539411115999998</v>
      </c>
      <c r="BP190" s="112">
        <f t="shared" si="420"/>
        <v>7.7445494707313438</v>
      </c>
      <c r="BQ190" s="112">
        <f t="shared" si="401"/>
        <v>7.6470251103032902</v>
      </c>
      <c r="BR190" s="756">
        <f t="shared" si="402"/>
        <v>7.483098798984174</v>
      </c>
      <c r="BS190" s="417">
        <f t="shared" si="403"/>
        <v>27985.325070400624</v>
      </c>
      <c r="BT190" s="417">
        <f t="shared" si="404"/>
        <v>36284.028484848481</v>
      </c>
      <c r="BU190" s="417">
        <f t="shared" si="405"/>
        <v>33586.343066153306</v>
      </c>
      <c r="BV190" s="417">
        <f t="shared" si="406"/>
        <v>26311.093987392542</v>
      </c>
      <c r="BW190" s="417">
        <f t="shared" si="407"/>
        <v>42660.695048744463</v>
      </c>
      <c r="BX190" s="417">
        <f t="shared" si="408"/>
        <v>41518.627145990402</v>
      </c>
      <c r="BY190" s="772"/>
      <c r="BZ190" s="772"/>
      <c r="CA190" s="835">
        <f t="shared" si="409"/>
        <v>26212.798466229222</v>
      </c>
      <c r="CB190" s="835">
        <f t="shared" si="410"/>
        <v>21088.938186965988</v>
      </c>
      <c r="CC190" s="1222">
        <f t="shared" si="411"/>
        <v>5123.8602792632337</v>
      </c>
      <c r="CD190" s="772"/>
      <c r="CE190" s="417"/>
      <c r="CF190" s="835">
        <f t="shared" si="421"/>
        <v>26212.798466229222</v>
      </c>
      <c r="CG190" s="835">
        <f t="shared" si="412"/>
        <v>20597.07915141889</v>
      </c>
      <c r="CH190" s="1222">
        <f t="shared" si="424"/>
        <v>5615.7193148103324</v>
      </c>
    </row>
    <row r="191" spans="1:86" ht="14.4">
      <c r="A191" s="13">
        <v>4525326</v>
      </c>
      <c r="B191" s="13" t="s">
        <v>617</v>
      </c>
      <c r="C191" s="13" t="s">
        <v>1109</v>
      </c>
      <c r="D191" s="13">
        <v>307950</v>
      </c>
      <c r="E191" s="13">
        <v>30005668</v>
      </c>
      <c r="F191" s="13" t="s">
        <v>632</v>
      </c>
      <c r="G191" s="13" t="s">
        <v>509</v>
      </c>
      <c r="H191" s="14">
        <v>21</v>
      </c>
      <c r="I191" s="18">
        <v>6430</v>
      </c>
      <c r="J191" s="110" t="s">
        <v>671</v>
      </c>
      <c r="K191" s="60">
        <v>21428</v>
      </c>
      <c r="L191" s="60">
        <v>23710</v>
      </c>
      <c r="M191" s="60">
        <v>21365</v>
      </c>
      <c r="N191" s="60">
        <v>25527</v>
      </c>
      <c r="O191" s="67">
        <v>20219</v>
      </c>
      <c r="P191" s="12">
        <v>18069</v>
      </c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8"/>
      <c r="AO191" s="46">
        <v>19600</v>
      </c>
      <c r="AP191" s="959">
        <v>14917</v>
      </c>
      <c r="AQ191" s="992">
        <v>26872</v>
      </c>
      <c r="AR191" s="978">
        <f t="shared" si="383"/>
        <v>235.708</v>
      </c>
      <c r="AS191" s="112">
        <f t="shared" si="384"/>
        <v>260.81</v>
      </c>
      <c r="AT191" s="112">
        <f t="shared" si="385"/>
        <v>235.01499999999999</v>
      </c>
      <c r="AU191" s="112">
        <f t="shared" si="414"/>
        <v>280.79700000000003</v>
      </c>
      <c r="AV191" s="112">
        <f t="shared" si="415"/>
        <v>222.40899999999999</v>
      </c>
      <c r="AW191" s="112">
        <f t="shared" si="416"/>
        <v>198.75899999999999</v>
      </c>
      <c r="AX191" s="112">
        <f t="shared" si="386"/>
        <v>215.6</v>
      </c>
      <c r="AY191" s="112">
        <f t="shared" si="387"/>
        <v>164.08699999999999</v>
      </c>
      <c r="AZ191" s="1016">
        <f t="shared" si="388"/>
        <v>295.59199999999998</v>
      </c>
      <c r="BA191" s="978">
        <f t="shared" si="417"/>
        <v>269.29478560871257</v>
      </c>
      <c r="BB191" s="112">
        <f t="shared" si="418"/>
        <v>294.3991666666667</v>
      </c>
      <c r="BC191" s="112">
        <f t="shared" si="419"/>
        <v>245.15346648582428</v>
      </c>
      <c r="BD191" s="112">
        <f t="shared" si="389"/>
        <v>247.42319037249285</v>
      </c>
      <c r="BE191" s="112">
        <f t="shared" si="390"/>
        <v>242.93337559084191</v>
      </c>
      <c r="BF191" s="112">
        <f t="shared" si="391"/>
        <v>203.62239705277585</v>
      </c>
      <c r="BG191" s="112">
        <f t="shared" si="392"/>
        <v>218.95686567164179</v>
      </c>
      <c r="BH191" s="112">
        <f t="shared" si="393"/>
        <v>194.609313865205</v>
      </c>
      <c r="BI191" s="756">
        <f t="shared" si="394"/>
        <v>329.93596258992801</v>
      </c>
      <c r="BJ191" s="112">
        <f t="shared" si="395"/>
        <v>55.046547126276934</v>
      </c>
      <c r="BK191" s="112">
        <f t="shared" si="396"/>
        <v>60.166357691666668</v>
      </c>
      <c r="BL191" s="112">
        <f t="shared" si="397"/>
        <v>50.030919440427027</v>
      </c>
      <c r="BM191" s="112">
        <f t="shared" si="398"/>
        <v>50.53866086548539</v>
      </c>
      <c r="BN191" s="112">
        <f t="shared" si="399"/>
        <v>49.658011304523995</v>
      </c>
      <c r="BO191" s="112">
        <f t="shared" si="400"/>
        <v>41.591910821999988</v>
      </c>
      <c r="BP191" s="112">
        <f t="shared" si="420"/>
        <v>44.763541617910448</v>
      </c>
      <c r="BQ191" s="112">
        <f t="shared" si="401"/>
        <v>39.898801528644334</v>
      </c>
      <c r="BR191" s="756">
        <f t="shared" si="402"/>
        <v>67.77412569137266</v>
      </c>
      <c r="BS191" s="417">
        <f t="shared" si="403"/>
        <v>162556.1251310774</v>
      </c>
      <c r="BT191" s="417">
        <f t="shared" si="404"/>
        <v>177710.04242424245</v>
      </c>
      <c r="BU191" s="417">
        <f t="shared" si="405"/>
        <v>147983.54704235212</v>
      </c>
      <c r="BV191" s="417">
        <f t="shared" si="406"/>
        <v>149353.63491575932</v>
      </c>
      <c r="BW191" s="417">
        <f t="shared" si="407"/>
        <v>146643.41944756274</v>
      </c>
      <c r="BX191" s="417">
        <f t="shared" si="408"/>
        <v>127541.66506305688</v>
      </c>
      <c r="BY191" s="772"/>
      <c r="BZ191" s="772"/>
      <c r="CA191" s="835">
        <f t="shared" si="409"/>
        <v>152260.19125355376</v>
      </c>
      <c r="CB191" s="835">
        <f t="shared" si="410"/>
        <v>110032.77052639787</v>
      </c>
      <c r="CC191" s="1222">
        <f t="shared" si="411"/>
        <v>42227.420727155884</v>
      </c>
      <c r="CD191" s="772"/>
      <c r="CE191" s="417"/>
      <c r="CF191" s="835">
        <f t="shared" si="421"/>
        <v>152260.19125355376</v>
      </c>
      <c r="CG191" s="835">
        <f t="shared" si="412"/>
        <v>186546.91976977699</v>
      </c>
      <c r="CH191" s="1222">
        <f t="shared" si="424"/>
        <v>-34286.728516223229</v>
      </c>
    </row>
    <row r="192" spans="1:86" ht="14.4">
      <c r="A192" s="13">
        <v>4568726</v>
      </c>
      <c r="B192" s="13" t="s">
        <v>617</v>
      </c>
      <c r="C192" s="13" t="s">
        <v>1109</v>
      </c>
      <c r="D192" s="633">
        <v>307950</v>
      </c>
      <c r="E192" s="13">
        <v>30163423</v>
      </c>
      <c r="F192" s="13" t="s">
        <v>632</v>
      </c>
      <c r="G192" s="13" t="s">
        <v>767</v>
      </c>
      <c r="H192" s="14">
        <v>11</v>
      </c>
      <c r="I192" s="18">
        <v>6430</v>
      </c>
      <c r="J192" s="110" t="s">
        <v>671</v>
      </c>
      <c r="K192" s="60">
        <v>2181</v>
      </c>
      <c r="L192" s="60">
        <v>2855</v>
      </c>
      <c r="M192" s="60">
        <v>2475</v>
      </c>
      <c r="N192" s="60">
        <v>2601</v>
      </c>
      <c r="O192" s="67">
        <v>1793</v>
      </c>
      <c r="P192" s="12">
        <v>1612</v>
      </c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8"/>
      <c r="AO192" s="46">
        <v>1962</v>
      </c>
      <c r="AP192" s="958">
        <v>1192</v>
      </c>
      <c r="AQ192" s="992">
        <v>1657</v>
      </c>
      <c r="AR192" s="978">
        <f t="shared" si="383"/>
        <v>23.991</v>
      </c>
      <c r="AS192" s="112">
        <f t="shared" si="384"/>
        <v>31.405000000000001</v>
      </c>
      <c r="AT192" s="112">
        <f t="shared" si="385"/>
        <v>27.225000000000001</v>
      </c>
      <c r="AU192" s="112">
        <f t="shared" si="414"/>
        <v>28.611000000000001</v>
      </c>
      <c r="AV192" s="112">
        <f t="shared" si="415"/>
        <v>19.722999999999999</v>
      </c>
      <c r="AW192" s="112">
        <f t="shared" si="416"/>
        <v>17.731999999999999</v>
      </c>
      <c r="AX192" s="112">
        <f t="shared" si="386"/>
        <v>21.582000000000001</v>
      </c>
      <c r="AY192" s="112">
        <f t="shared" si="387"/>
        <v>13.112</v>
      </c>
      <c r="AZ192" s="1016">
        <f t="shared" si="388"/>
        <v>18.227</v>
      </c>
      <c r="BA192" s="978">
        <f t="shared" si="417"/>
        <v>27.409554200700118</v>
      </c>
      <c r="BB192" s="112">
        <f t="shared" si="418"/>
        <v>35.449583333333329</v>
      </c>
      <c r="BC192" s="112">
        <f t="shared" si="419"/>
        <v>28.399477161358071</v>
      </c>
      <c r="BD192" s="112">
        <f t="shared" si="389"/>
        <v>25.210471977077361</v>
      </c>
      <c r="BE192" s="112">
        <f t="shared" si="390"/>
        <v>21.543080391432792</v>
      </c>
      <c r="BF192" s="112">
        <f t="shared" si="391"/>
        <v>18.165881014393417</v>
      </c>
      <c r="BG192" s="112">
        <f t="shared" si="392"/>
        <v>21.918029104477615</v>
      </c>
      <c r="BH192" s="112">
        <f t="shared" si="393"/>
        <v>15.551002354851803</v>
      </c>
      <c r="BI192" s="756">
        <f t="shared" si="394"/>
        <v>20.344741366906476</v>
      </c>
      <c r="BJ192" s="112">
        <f t="shared" si="395"/>
        <v>5.6027869741651113</v>
      </c>
      <c r="BK192" s="112">
        <f t="shared" si="396"/>
        <v>7.2448313458333322</v>
      </c>
      <c r="BL192" s="112">
        <f t="shared" si="397"/>
        <v>5.7957652990899549</v>
      </c>
      <c r="BM192" s="112">
        <f t="shared" si="398"/>
        <v>5.1494910060378212</v>
      </c>
      <c r="BN192" s="112">
        <f t="shared" si="399"/>
        <v>4.4036210628127765</v>
      </c>
      <c r="BO192" s="112">
        <f t="shared" si="400"/>
        <v>3.7105628559999992</v>
      </c>
      <c r="BP192" s="112">
        <f t="shared" si="420"/>
        <v>4.4809218701194036</v>
      </c>
      <c r="BQ192" s="112">
        <f t="shared" si="401"/>
        <v>3.1882665027917167</v>
      </c>
      <c r="BR192" s="756">
        <f t="shared" si="402"/>
        <v>4.1791353926244614</v>
      </c>
      <c r="BS192" s="417">
        <f t="shared" si="403"/>
        <v>16545.403626604435</v>
      </c>
      <c r="BT192" s="417">
        <f t="shared" si="404"/>
        <v>21398.657575757574</v>
      </c>
      <c r="BU192" s="417">
        <f t="shared" si="405"/>
        <v>17142.957122856144</v>
      </c>
      <c r="BV192" s="417">
        <f t="shared" si="406"/>
        <v>15217.957629799424</v>
      </c>
      <c r="BW192" s="417">
        <f t="shared" si="407"/>
        <v>13004.186709010339</v>
      </c>
      <c r="BX192" s="417">
        <f t="shared" si="408"/>
        <v>11378.447289924605</v>
      </c>
      <c r="BY192" s="772"/>
      <c r="BZ192" s="772"/>
      <c r="CA192" s="835">
        <f t="shared" si="409"/>
        <v>15497.455531267535</v>
      </c>
      <c r="CB192" s="835">
        <f t="shared" si="410"/>
        <v>8792.5898282138678</v>
      </c>
      <c r="CC192" s="1222">
        <f t="shared" si="411"/>
        <v>6704.8657030536669</v>
      </c>
      <c r="CD192" s="772"/>
      <c r="CE192" s="417"/>
      <c r="CF192" s="835">
        <f t="shared" si="421"/>
        <v>15497.455531267535</v>
      </c>
      <c r="CG192" s="835">
        <f t="shared" si="412"/>
        <v>11502.986233198888</v>
      </c>
      <c r="CH192" s="1222">
        <f t="shared" si="424"/>
        <v>3994.4692980686468</v>
      </c>
    </row>
    <row r="193" spans="1:86" ht="14.4">
      <c r="A193" s="13">
        <v>4515314</v>
      </c>
      <c r="B193" s="13" t="s">
        <v>617</v>
      </c>
      <c r="C193" s="13" t="s">
        <v>1109</v>
      </c>
      <c r="D193" s="634">
        <v>307950</v>
      </c>
      <c r="E193" s="13">
        <v>30005666</v>
      </c>
      <c r="F193" s="13" t="s">
        <v>1133</v>
      </c>
      <c r="G193" s="13" t="s">
        <v>733</v>
      </c>
      <c r="H193" s="14">
        <v>23</v>
      </c>
      <c r="I193" s="18">
        <v>6430</v>
      </c>
      <c r="J193" s="110" t="s">
        <v>671</v>
      </c>
      <c r="K193" s="112">
        <v>32011</v>
      </c>
      <c r="L193" s="112">
        <v>40677</v>
      </c>
      <c r="M193" s="112">
        <v>42118</v>
      </c>
      <c r="N193" s="112">
        <v>47542</v>
      </c>
      <c r="O193" s="67">
        <v>36350</v>
      </c>
      <c r="P193" s="12">
        <v>33352</v>
      </c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8"/>
      <c r="AO193" s="46">
        <v>33438</v>
      </c>
      <c r="AP193" s="958">
        <v>27485</v>
      </c>
      <c r="AQ193" s="995">
        <v>17645</v>
      </c>
      <c r="AR193" s="978">
        <f t="shared" si="383"/>
        <v>352.12099999999998</v>
      </c>
      <c r="AS193" s="112">
        <f t="shared" si="384"/>
        <v>447.447</v>
      </c>
      <c r="AT193" s="112">
        <f t="shared" si="385"/>
        <v>463.298</v>
      </c>
      <c r="AU193" s="112">
        <f t="shared" si="414"/>
        <v>522.96199999999999</v>
      </c>
      <c r="AV193" s="112">
        <f t="shared" si="415"/>
        <v>399.85</v>
      </c>
      <c r="AW193" s="112">
        <f t="shared" si="416"/>
        <v>366.87200000000001</v>
      </c>
      <c r="AX193" s="112">
        <f t="shared" si="386"/>
        <v>367.81799999999998</v>
      </c>
      <c r="AY193" s="112">
        <f t="shared" si="387"/>
        <v>302.33499999999998</v>
      </c>
      <c r="AZ193" s="1016">
        <f t="shared" si="388"/>
        <v>194.095</v>
      </c>
      <c r="BA193" s="978">
        <f t="shared" si="417"/>
        <v>402.29584572150912</v>
      </c>
      <c r="BB193" s="112">
        <f t="shared" si="418"/>
        <v>505.07274999999998</v>
      </c>
      <c r="BC193" s="112">
        <f t="shared" si="419"/>
        <v>483.28451680084004</v>
      </c>
      <c r="BD193" s="112">
        <f t="shared" si="389"/>
        <v>460.80594338108881</v>
      </c>
      <c r="BE193" s="112">
        <f t="shared" si="390"/>
        <v>436.74900849335307</v>
      </c>
      <c r="BF193" s="112">
        <f t="shared" si="391"/>
        <v>375.84892282385198</v>
      </c>
      <c r="BG193" s="112">
        <f t="shared" si="392"/>
        <v>373.54488134328358</v>
      </c>
      <c r="BH193" s="112">
        <f t="shared" si="393"/>
        <v>358.57323802273646</v>
      </c>
      <c r="BI193" s="756">
        <f t="shared" si="394"/>
        <v>216.64632553956835</v>
      </c>
      <c r="BJ193" s="112">
        <f t="shared" si="395"/>
        <v>82.233293823933678</v>
      </c>
      <c r="BK193" s="112">
        <f t="shared" si="396"/>
        <v>103.2217179175</v>
      </c>
      <c r="BL193" s="112">
        <f t="shared" si="397"/>
        <v>98.628704188715432</v>
      </c>
      <c r="BM193" s="112">
        <f t="shared" si="398"/>
        <v>94.124221995021202</v>
      </c>
      <c r="BN193" s="112">
        <f t="shared" si="399"/>
        <v>89.275864826126295</v>
      </c>
      <c r="BO193" s="112">
        <f t="shared" si="400"/>
        <v>76.770900976000007</v>
      </c>
      <c r="BP193" s="112">
        <f t="shared" si="420"/>
        <v>76.367515541820893</v>
      </c>
      <c r="BQ193" s="112">
        <f t="shared" si="401"/>
        <v>73.514685259421427</v>
      </c>
      <c r="BR193" s="756">
        <f t="shared" si="402"/>
        <v>44.502621607035984</v>
      </c>
      <c r="BS193" s="417">
        <f t="shared" si="403"/>
        <v>242840.40141734731</v>
      </c>
      <c r="BT193" s="417">
        <f t="shared" si="404"/>
        <v>304880.27818181814</v>
      </c>
      <c r="BU193" s="417">
        <f t="shared" si="405"/>
        <v>291728.10832341615</v>
      </c>
      <c r="BV193" s="417">
        <f t="shared" si="406"/>
        <v>278159.22400458454</v>
      </c>
      <c r="BW193" s="417">
        <f t="shared" si="407"/>
        <v>263637.58330871497</v>
      </c>
      <c r="BX193" s="417">
        <f t="shared" si="408"/>
        <v>235418.09802330364</v>
      </c>
      <c r="BY193" s="772"/>
      <c r="BZ193" s="772"/>
      <c r="CA193" s="835">
        <f t="shared" si="409"/>
        <v>227459.44475534389</v>
      </c>
      <c r="CB193" s="835">
        <f t="shared" si="410"/>
        <v>202738.53307756557</v>
      </c>
      <c r="CC193" s="1222">
        <f t="shared" si="411"/>
        <v>24720.91167777832</v>
      </c>
      <c r="CD193" s="772"/>
      <c r="CE193" s="417"/>
      <c r="CF193" s="835">
        <f t="shared" si="421"/>
        <v>227459.44475534389</v>
      </c>
      <c r="CG193" s="835">
        <f t="shared" si="412"/>
        <v>122492.57216945948</v>
      </c>
      <c r="CH193" s="1222">
        <f t="shared" si="424"/>
        <v>104966.87258588441</v>
      </c>
    </row>
    <row r="194" spans="1:86" ht="14.4">
      <c r="A194" s="13">
        <v>4502591</v>
      </c>
      <c r="B194" s="13" t="s">
        <v>617</v>
      </c>
      <c r="C194" s="13" t="s">
        <v>1109</v>
      </c>
      <c r="D194" s="13">
        <v>307821</v>
      </c>
      <c r="E194" s="13">
        <v>30005581</v>
      </c>
      <c r="F194" s="13" t="s">
        <v>107</v>
      </c>
      <c r="G194" s="13" t="s">
        <v>522</v>
      </c>
      <c r="H194" s="14">
        <v>10</v>
      </c>
      <c r="I194" s="18">
        <v>6300</v>
      </c>
      <c r="J194" s="110" t="s">
        <v>671</v>
      </c>
      <c r="K194" s="112">
        <v>19329</v>
      </c>
      <c r="L194" s="112">
        <v>19329</v>
      </c>
      <c r="M194" s="112">
        <v>19532</v>
      </c>
      <c r="N194" s="112">
        <v>19721</v>
      </c>
      <c r="O194" s="67">
        <f t="shared" si="422"/>
        <v>19735</v>
      </c>
      <c r="P194" s="12">
        <f t="shared" si="423"/>
        <v>18975</v>
      </c>
      <c r="Q194" s="12">
        <v>3700</v>
      </c>
      <c r="R194" s="12">
        <v>3503</v>
      </c>
      <c r="S194" s="12">
        <v>2800</v>
      </c>
      <c r="T194" s="12">
        <v>1071</v>
      </c>
      <c r="U194" s="13">
        <v>787</v>
      </c>
      <c r="V194" s="13">
        <v>437</v>
      </c>
      <c r="W194" s="13">
        <v>375</v>
      </c>
      <c r="X194" s="13">
        <v>507</v>
      </c>
      <c r="Y194" s="13">
        <v>709</v>
      </c>
      <c r="Z194" s="12">
        <v>1319</v>
      </c>
      <c r="AA194" s="12">
        <v>1915</v>
      </c>
      <c r="AB194" s="12">
        <v>2612</v>
      </c>
      <c r="AC194" s="12">
        <v>2776</v>
      </c>
      <c r="AD194" s="12">
        <v>2922</v>
      </c>
      <c r="AE194" s="12">
        <v>1946</v>
      </c>
      <c r="AF194" s="12">
        <v>1483</v>
      </c>
      <c r="AG194" s="13">
        <v>879</v>
      </c>
      <c r="AH194" s="13">
        <v>649</v>
      </c>
      <c r="AI194" s="13">
        <v>449</v>
      </c>
      <c r="AJ194" s="13">
        <v>402</v>
      </c>
      <c r="AK194" s="13">
        <v>761</v>
      </c>
      <c r="AL194" s="12">
        <v>1455</v>
      </c>
      <c r="AM194" s="12">
        <v>2012</v>
      </c>
      <c r="AN194" s="46">
        <v>3241</v>
      </c>
      <c r="AO194" s="46">
        <v>20715</v>
      </c>
      <c r="AP194" s="958">
        <v>19190</v>
      </c>
      <c r="AQ194" s="992">
        <v>19301</v>
      </c>
      <c r="AR194" s="978">
        <f t="shared" si="383"/>
        <v>212.619</v>
      </c>
      <c r="AS194" s="112">
        <f t="shared" si="384"/>
        <v>212.619</v>
      </c>
      <c r="AT194" s="112">
        <f t="shared" si="385"/>
        <v>214.852</v>
      </c>
      <c r="AU194" s="112">
        <f t="shared" si="414"/>
        <v>216.93100000000001</v>
      </c>
      <c r="AV194" s="112">
        <f t="shared" si="415"/>
        <v>217.08500000000001</v>
      </c>
      <c r="AW194" s="112">
        <f t="shared" si="416"/>
        <v>208.72499999999999</v>
      </c>
      <c r="AX194" s="112">
        <f t="shared" si="386"/>
        <v>227.86500000000001</v>
      </c>
      <c r="AY194" s="112">
        <f t="shared" si="387"/>
        <v>211.09</v>
      </c>
      <c r="AZ194" s="1016">
        <f t="shared" si="388"/>
        <v>212.31100000000001</v>
      </c>
      <c r="BA194" s="978">
        <f t="shared" si="417"/>
        <v>242.91576026837805</v>
      </c>
      <c r="BB194" s="112">
        <f t="shared" si="418"/>
        <v>240.00174999999999</v>
      </c>
      <c r="BC194" s="112">
        <f t="shared" si="419"/>
        <v>224.12064158207912</v>
      </c>
      <c r="BD194" s="112">
        <f t="shared" si="389"/>
        <v>191.14791151862462</v>
      </c>
      <c r="BE194" s="112">
        <f t="shared" si="390"/>
        <v>237.11806554652881</v>
      </c>
      <c r="BF194" s="112">
        <f t="shared" si="391"/>
        <v>213.83225325565454</v>
      </c>
      <c r="BG194" s="112">
        <f t="shared" si="392"/>
        <v>231.41283022388058</v>
      </c>
      <c r="BH194" s="756">
        <f t="shared" si="393"/>
        <v>250.35548254161591</v>
      </c>
      <c r="BI194" s="756">
        <f t="shared" si="394"/>
        <v>236.97878884892086</v>
      </c>
      <c r="BJ194" s="112">
        <f t="shared" si="395"/>
        <v>49.654410556459162</v>
      </c>
      <c r="BK194" s="112">
        <f t="shared" si="396"/>
        <v>49.049157647499996</v>
      </c>
      <c r="BL194" s="112">
        <f t="shared" si="397"/>
        <v>45.738540534070708</v>
      </c>
      <c r="BM194" s="112">
        <f t="shared" si="398"/>
        <v>39.043872406794264</v>
      </c>
      <c r="BN194" s="112">
        <f t="shared" si="399"/>
        <v>48.469303778365955</v>
      </c>
      <c r="BO194" s="112">
        <f t="shared" si="400"/>
        <v>43.677376049999992</v>
      </c>
      <c r="BP194" s="112">
        <f t="shared" si="420"/>
        <v>47.310039010970151</v>
      </c>
      <c r="BQ194" s="112">
        <f t="shared" si="401"/>
        <v>51.327881030682093</v>
      </c>
      <c r="BR194" s="756">
        <f t="shared" si="402"/>
        <v>48.679234890189932</v>
      </c>
      <c r="BS194" s="417">
        <f t="shared" si="403"/>
        <v>146632.78619836638</v>
      </c>
      <c r="BT194" s="417">
        <f t="shared" si="404"/>
        <v>144873.78363636363</v>
      </c>
      <c r="BU194" s="417">
        <f t="shared" si="405"/>
        <v>135287.36910045502</v>
      </c>
      <c r="BV194" s="417">
        <f t="shared" si="406"/>
        <v>115383.83022578795</v>
      </c>
      <c r="BW194" s="417">
        <f t="shared" si="407"/>
        <v>143133.08683899557</v>
      </c>
      <c r="BX194" s="417">
        <f t="shared" si="408"/>
        <v>133936.74772104179</v>
      </c>
      <c r="BY194" s="772"/>
      <c r="BZ194" s="772"/>
      <c r="CA194" s="835">
        <f t="shared" si="409"/>
        <v>137345.40025853744</v>
      </c>
      <c r="CB194" s="835">
        <f t="shared" si="410"/>
        <v>141551.84463374509</v>
      </c>
      <c r="CC194" s="1222">
        <f t="shared" si="411"/>
        <v>-4206.4443752076477</v>
      </c>
      <c r="CD194" s="772"/>
      <c r="CE194" s="417"/>
      <c r="CF194" s="835">
        <f t="shared" si="421"/>
        <v>137345.40025853744</v>
      </c>
      <c r="CG194" s="835">
        <f t="shared" si="412"/>
        <v>133988.61634699561</v>
      </c>
      <c r="CH194" s="1222">
        <f t="shared" si="424"/>
        <v>3356.7839115418319</v>
      </c>
    </row>
    <row r="195" spans="1:86" ht="14.4">
      <c r="A195" s="13">
        <v>4502651</v>
      </c>
      <c r="B195" s="13" t="s">
        <v>617</v>
      </c>
      <c r="C195" s="13" t="s">
        <v>1109</v>
      </c>
      <c r="D195" s="13">
        <v>353204</v>
      </c>
      <c r="E195" s="13">
        <v>30037067</v>
      </c>
      <c r="F195" s="13" t="s">
        <v>634</v>
      </c>
      <c r="G195" s="13" t="s">
        <v>522</v>
      </c>
      <c r="H195" s="14">
        <v>28</v>
      </c>
      <c r="I195" s="18">
        <v>6300</v>
      </c>
      <c r="J195" s="110" t="s">
        <v>671</v>
      </c>
      <c r="K195" s="61">
        <v>6457</v>
      </c>
      <c r="L195" s="61">
        <v>6959</v>
      </c>
      <c r="M195" s="61">
        <v>7560</v>
      </c>
      <c r="N195" s="61">
        <v>6857</v>
      </c>
      <c r="O195" s="67">
        <v>5156</v>
      </c>
      <c r="P195" s="12">
        <v>5783</v>
      </c>
      <c r="Q195" s="13">
        <v>956</v>
      </c>
      <c r="R195" s="13">
        <v>905</v>
      </c>
      <c r="S195" s="13">
        <v>723</v>
      </c>
      <c r="T195" s="13">
        <v>299</v>
      </c>
      <c r="U195" s="13">
        <v>220</v>
      </c>
      <c r="V195" s="13">
        <v>122</v>
      </c>
      <c r="W195" s="13">
        <v>105</v>
      </c>
      <c r="X195" s="13">
        <v>142</v>
      </c>
      <c r="Y195" s="13">
        <v>198</v>
      </c>
      <c r="Z195" s="13">
        <v>369</v>
      </c>
      <c r="AA195" s="13">
        <v>535</v>
      </c>
      <c r="AB195" s="13">
        <v>730</v>
      </c>
      <c r="AC195" s="13">
        <v>776</v>
      </c>
      <c r="AD195" s="13">
        <v>817</v>
      </c>
      <c r="AE195" s="13">
        <v>544</v>
      </c>
      <c r="AF195" s="13">
        <v>385</v>
      </c>
      <c r="AG195" s="13">
        <v>228</v>
      </c>
      <c r="AH195" s="13">
        <v>168</v>
      </c>
      <c r="AI195" s="13">
        <v>117</v>
      </c>
      <c r="AJ195" s="13">
        <v>104</v>
      </c>
      <c r="AK195" s="13">
        <v>197</v>
      </c>
      <c r="AL195" s="13">
        <v>378</v>
      </c>
      <c r="AM195" s="13">
        <v>522</v>
      </c>
      <c r="AN195" s="18">
        <v>841</v>
      </c>
      <c r="AO195" s="46">
        <v>4700</v>
      </c>
      <c r="AP195" s="958">
        <v>4238</v>
      </c>
      <c r="AQ195" s="991">
        <v>5428</v>
      </c>
      <c r="AR195" s="978">
        <f t="shared" si="383"/>
        <v>71.027000000000001</v>
      </c>
      <c r="AS195" s="112">
        <f t="shared" si="384"/>
        <v>76.549000000000007</v>
      </c>
      <c r="AT195" s="112">
        <f t="shared" si="385"/>
        <v>83.16</v>
      </c>
      <c r="AU195" s="112">
        <f t="shared" si="414"/>
        <v>75.427000000000007</v>
      </c>
      <c r="AV195" s="112">
        <f t="shared" si="415"/>
        <v>56.716000000000001</v>
      </c>
      <c r="AW195" s="112">
        <f t="shared" si="416"/>
        <v>63.613</v>
      </c>
      <c r="AX195" s="112">
        <f t="shared" si="386"/>
        <v>51.7</v>
      </c>
      <c r="AY195" s="112">
        <f t="shared" si="387"/>
        <v>46.618000000000002</v>
      </c>
      <c r="AZ195" s="1016">
        <f t="shared" si="388"/>
        <v>59.707999999999998</v>
      </c>
      <c r="BA195" s="978">
        <f t="shared" si="417"/>
        <v>81.147864041229084</v>
      </c>
      <c r="BB195" s="112">
        <f t="shared" si="418"/>
        <v>86.407583333333335</v>
      </c>
      <c r="BC195" s="112">
        <f t="shared" si="419"/>
        <v>86.747493874693731</v>
      </c>
      <c r="BD195" s="112">
        <f t="shared" si="389"/>
        <v>66.462209283667619</v>
      </c>
      <c r="BE195" s="112">
        <f t="shared" si="390"/>
        <v>61.949873116691279</v>
      </c>
      <c r="BF195" s="112">
        <f t="shared" si="391"/>
        <v>65.169534681288553</v>
      </c>
      <c r="BG195" s="112">
        <f t="shared" si="392"/>
        <v>52.504962686567168</v>
      </c>
      <c r="BH195" s="112">
        <f t="shared" si="393"/>
        <v>55.289553674380841</v>
      </c>
      <c r="BI195" s="756">
        <f t="shared" si="394"/>
        <v>66.64529640287769</v>
      </c>
      <c r="BJ195" s="112">
        <f t="shared" si="395"/>
        <v>16.587434888667637</v>
      </c>
      <c r="BK195" s="112">
        <f t="shared" si="396"/>
        <v>17.659117805833336</v>
      </c>
      <c r="BL195" s="112">
        <f t="shared" si="397"/>
        <v>17.703428549947496</v>
      </c>
      <c r="BM195" s="112">
        <f t="shared" si="398"/>
        <v>13.575570868281948</v>
      </c>
      <c r="BN195" s="112">
        <f t="shared" si="399"/>
        <v>12.663173563782864</v>
      </c>
      <c r="BO195" s="112">
        <f t="shared" si="400"/>
        <v>13.311529154</v>
      </c>
      <c r="BP195" s="112">
        <f t="shared" si="420"/>
        <v>10.734114571641792</v>
      </c>
      <c r="BQ195" s="112">
        <f t="shared" si="401"/>
        <v>11.335464294321561</v>
      </c>
      <c r="BR195" s="756">
        <f t="shared" si="402"/>
        <v>13.690010205893525</v>
      </c>
      <c r="BS195" s="417">
        <f t="shared" si="403"/>
        <v>48983.801566705559</v>
      </c>
      <c r="BT195" s="417">
        <f t="shared" si="404"/>
        <v>52158.759393939392</v>
      </c>
      <c r="BU195" s="417">
        <f t="shared" si="405"/>
        <v>52363.94175708785</v>
      </c>
      <c r="BV195" s="417">
        <f t="shared" si="406"/>
        <v>40119.006331232093</v>
      </c>
      <c r="BW195" s="417">
        <f t="shared" si="407"/>
        <v>37395.196135893646</v>
      </c>
      <c r="BX195" s="417">
        <f t="shared" si="408"/>
        <v>40819.826723098013</v>
      </c>
      <c r="BY195" s="772"/>
      <c r="BZ195" s="772"/>
      <c r="CA195" s="835">
        <f t="shared" si="409"/>
        <v>45881.279397246428</v>
      </c>
      <c r="CB195" s="835">
        <f t="shared" si="410"/>
        <v>31260.902426149649</v>
      </c>
      <c r="CC195" s="1222">
        <f t="shared" si="411"/>
        <v>14620.376971096779</v>
      </c>
      <c r="CD195" s="772"/>
      <c r="CE195" s="417"/>
      <c r="CF195" s="835">
        <f t="shared" si="421"/>
        <v>45881.279397246428</v>
      </c>
      <c r="CG195" s="835">
        <f t="shared" si="412"/>
        <v>37681.478137479513</v>
      </c>
      <c r="CH195" s="1222">
        <f t="shared" si="424"/>
        <v>8199.8012597669149</v>
      </c>
    </row>
    <row r="196" spans="1:86" ht="44.4" customHeight="1">
      <c r="A196" s="13">
        <v>4503388</v>
      </c>
      <c r="B196" s="13" t="s">
        <v>617</v>
      </c>
      <c r="C196" s="13" t="s">
        <v>1108</v>
      </c>
      <c r="D196" s="13">
        <v>301371</v>
      </c>
      <c r="E196" s="13">
        <v>30001372</v>
      </c>
      <c r="F196" s="741" t="s">
        <v>2196</v>
      </c>
      <c r="G196" s="13" t="s">
        <v>532</v>
      </c>
      <c r="H196" s="14">
        <v>61</v>
      </c>
      <c r="I196" s="18">
        <v>6470</v>
      </c>
      <c r="J196" s="110" t="s">
        <v>671</v>
      </c>
      <c r="K196" s="112">
        <v>6245</v>
      </c>
      <c r="L196" s="112">
        <v>8211</v>
      </c>
      <c r="M196" s="112">
        <v>8206</v>
      </c>
      <c r="N196" s="112">
        <v>8640</v>
      </c>
      <c r="O196" s="67">
        <f t="shared" si="422"/>
        <v>7352</v>
      </c>
      <c r="P196" s="12">
        <f t="shared" si="423"/>
        <v>4729</v>
      </c>
      <c r="Q196" s="12">
        <v>1170</v>
      </c>
      <c r="R196" s="12">
        <v>1108</v>
      </c>
      <c r="S196" s="13">
        <v>886</v>
      </c>
      <c r="T196" s="13">
        <v>461</v>
      </c>
      <c r="U196" s="13">
        <v>339</v>
      </c>
      <c r="V196" s="13">
        <v>188</v>
      </c>
      <c r="W196" s="13">
        <v>161</v>
      </c>
      <c r="X196" s="13">
        <v>218</v>
      </c>
      <c r="Y196" s="13">
        <v>305</v>
      </c>
      <c r="Z196" s="13">
        <v>568</v>
      </c>
      <c r="AA196" s="13">
        <v>824</v>
      </c>
      <c r="AB196" s="12">
        <v>1124</v>
      </c>
      <c r="AC196" s="12">
        <v>1195</v>
      </c>
      <c r="AD196" s="12">
        <v>1258</v>
      </c>
      <c r="AE196" s="13">
        <v>838</v>
      </c>
      <c r="AF196" s="13">
        <v>188</v>
      </c>
      <c r="AG196" s="13">
        <v>112</v>
      </c>
      <c r="AH196" s="13">
        <v>82</v>
      </c>
      <c r="AI196" s="13">
        <v>57</v>
      </c>
      <c r="AJ196" s="13">
        <v>51</v>
      </c>
      <c r="AK196" s="13">
        <v>97</v>
      </c>
      <c r="AL196" s="13">
        <v>185</v>
      </c>
      <c r="AM196" s="13">
        <v>255</v>
      </c>
      <c r="AN196" s="18">
        <v>411</v>
      </c>
      <c r="AO196" s="46">
        <v>7902</v>
      </c>
      <c r="AP196" s="958">
        <v>8283</v>
      </c>
      <c r="AQ196" s="991">
        <v>8862</v>
      </c>
      <c r="AR196" s="978">
        <f t="shared" si="383"/>
        <v>68.694999999999993</v>
      </c>
      <c r="AS196" s="112">
        <f t="shared" si="384"/>
        <v>90.320999999999998</v>
      </c>
      <c r="AT196" s="112">
        <f t="shared" si="385"/>
        <v>90.266000000000005</v>
      </c>
      <c r="AU196" s="112">
        <f t="shared" si="414"/>
        <v>95.04</v>
      </c>
      <c r="AV196" s="112">
        <f t="shared" si="415"/>
        <v>80.872</v>
      </c>
      <c r="AW196" s="112">
        <f t="shared" si="416"/>
        <v>52.018999999999998</v>
      </c>
      <c r="AX196" s="112">
        <f t="shared" si="386"/>
        <v>86.921999999999997</v>
      </c>
      <c r="AY196" s="112">
        <f t="shared" si="387"/>
        <v>91.113</v>
      </c>
      <c r="AZ196" s="1016">
        <f t="shared" si="388"/>
        <v>97.481999999999999</v>
      </c>
      <c r="BA196" s="978">
        <f t="shared" si="417"/>
        <v>78.483569914430163</v>
      </c>
      <c r="BB196" s="112">
        <f t="shared" si="418"/>
        <v>101.95325</v>
      </c>
      <c r="BC196" s="112">
        <f t="shared" si="419"/>
        <v>94.160044277213871</v>
      </c>
      <c r="BD196" s="112">
        <f t="shared" si="389"/>
        <v>83.744128366762183</v>
      </c>
      <c r="BE196" s="112">
        <f t="shared" si="390"/>
        <v>88.335040177252566</v>
      </c>
      <c r="BF196" s="112">
        <f t="shared" si="391"/>
        <v>53.291843248800546</v>
      </c>
      <c r="BG196" s="112">
        <f t="shared" si="392"/>
        <v>88.27536492537314</v>
      </c>
      <c r="BH196" s="756">
        <f t="shared" si="393"/>
        <v>108.06120176613885</v>
      </c>
      <c r="BI196" s="756">
        <f t="shared" si="394"/>
        <v>108.80814604316546</v>
      </c>
      <c r="BJ196" s="112">
        <f t="shared" si="395"/>
        <v>16.042826526208671</v>
      </c>
      <c r="BK196" s="112">
        <f t="shared" si="396"/>
        <v>20.8361857025</v>
      </c>
      <c r="BL196" s="112">
        <f t="shared" si="397"/>
        <v>19.21618183609381</v>
      </c>
      <c r="BM196" s="112">
        <f t="shared" si="398"/>
        <v>17.105575660194841</v>
      </c>
      <c r="BN196" s="112">
        <f t="shared" si="399"/>
        <v>18.056565562632198</v>
      </c>
      <c r="BO196" s="112">
        <f t="shared" si="400"/>
        <v>10.885391901999999</v>
      </c>
      <c r="BP196" s="112">
        <f t="shared" si="420"/>
        <v>18.047015605343283</v>
      </c>
      <c r="BQ196" s="112">
        <f t="shared" si="401"/>
        <v>22.154707586093789</v>
      </c>
      <c r="BR196" s="756">
        <f t="shared" si="402"/>
        <v>22.35093412760288</v>
      </c>
      <c r="BS196" s="417">
        <f t="shared" si="403"/>
        <v>47375.536748346931</v>
      </c>
      <c r="BT196" s="417">
        <f t="shared" si="404"/>
        <v>61542.689090909087</v>
      </c>
      <c r="BU196" s="417">
        <f t="shared" si="405"/>
        <v>56838.426727336373</v>
      </c>
      <c r="BV196" s="417">
        <f t="shared" si="406"/>
        <v>50551.001123209171</v>
      </c>
      <c r="BW196" s="417">
        <f t="shared" si="407"/>
        <v>53322.242434268817</v>
      </c>
      <c r="BX196" s="417">
        <f t="shared" si="408"/>
        <v>33380.072725839615</v>
      </c>
      <c r="BY196" s="772"/>
      <c r="BZ196" s="772"/>
      <c r="CA196" s="835">
        <f t="shared" si="409"/>
        <v>44374.878401084701</v>
      </c>
      <c r="CB196" s="835">
        <f t="shared" si="410"/>
        <v>61098.17243883849</v>
      </c>
      <c r="CC196" s="1222">
        <f t="shared" si="411"/>
        <v>-16723.294037753789</v>
      </c>
      <c r="CD196" s="772"/>
      <c r="CE196" s="417"/>
      <c r="CF196" s="835">
        <f t="shared" si="421"/>
        <v>44374.878401084701</v>
      </c>
      <c r="CG196" s="835">
        <f t="shared" si="412"/>
        <v>61520.497283408891</v>
      </c>
      <c r="CH196" s="1222">
        <f t="shared" si="424"/>
        <v>-17145.61888232419</v>
      </c>
    </row>
    <row r="197" spans="1:86" ht="14.4">
      <c r="A197" s="13">
        <v>4504350</v>
      </c>
      <c r="B197" s="13" t="s">
        <v>617</v>
      </c>
      <c r="C197" s="13" t="s">
        <v>105</v>
      </c>
      <c r="D197" s="13">
        <v>595971</v>
      </c>
      <c r="E197" s="13">
        <v>30107654</v>
      </c>
      <c r="F197" s="13" t="s">
        <v>263</v>
      </c>
      <c r="G197" s="13" t="s">
        <v>624</v>
      </c>
      <c r="H197" s="14">
        <v>14</v>
      </c>
      <c r="I197" s="18">
        <v>6430</v>
      </c>
      <c r="J197" s="110" t="s">
        <v>671</v>
      </c>
      <c r="K197" s="61">
        <v>5713</v>
      </c>
      <c r="L197" s="61">
        <v>7357</v>
      </c>
      <c r="M197" s="61">
        <v>6372</v>
      </c>
      <c r="N197" s="61">
        <v>6820</v>
      </c>
      <c r="O197" s="67">
        <f t="shared" si="422"/>
        <v>4764</v>
      </c>
      <c r="P197" s="12">
        <f t="shared" si="423"/>
        <v>4557</v>
      </c>
      <c r="Q197" s="13">
        <v>813</v>
      </c>
      <c r="R197" s="13">
        <v>761</v>
      </c>
      <c r="S197" s="13">
        <v>640</v>
      </c>
      <c r="T197" s="13">
        <v>271</v>
      </c>
      <c r="U197" s="13">
        <v>207</v>
      </c>
      <c r="V197" s="13">
        <v>115</v>
      </c>
      <c r="W197" s="13">
        <v>99</v>
      </c>
      <c r="X197" s="13">
        <v>133</v>
      </c>
      <c r="Y197" s="13">
        <v>187</v>
      </c>
      <c r="Z197" s="13">
        <v>347</v>
      </c>
      <c r="AA197" s="13">
        <v>504</v>
      </c>
      <c r="AB197" s="13">
        <v>687</v>
      </c>
      <c r="AC197" s="13">
        <v>731</v>
      </c>
      <c r="AD197" s="13">
        <v>769</v>
      </c>
      <c r="AE197" s="13">
        <v>512</v>
      </c>
      <c r="AF197" s="13">
        <v>333</v>
      </c>
      <c r="AG197" s="13">
        <v>197</v>
      </c>
      <c r="AH197" s="13">
        <v>146</v>
      </c>
      <c r="AI197" s="13">
        <v>101</v>
      </c>
      <c r="AJ197" s="13">
        <v>90</v>
      </c>
      <c r="AK197" s="13">
        <v>171</v>
      </c>
      <c r="AL197" s="13">
        <v>327</v>
      </c>
      <c r="AM197" s="13">
        <v>452</v>
      </c>
      <c r="AN197" s="18">
        <v>728</v>
      </c>
      <c r="AO197" s="46">
        <v>3759</v>
      </c>
      <c r="AP197" s="958">
        <v>4005</v>
      </c>
      <c r="AQ197" s="991">
        <v>5083</v>
      </c>
      <c r="AR197" s="978">
        <f t="shared" si="383"/>
        <v>62.843000000000004</v>
      </c>
      <c r="AS197" s="112">
        <f t="shared" si="384"/>
        <v>80.927000000000007</v>
      </c>
      <c r="AT197" s="112">
        <f t="shared" si="385"/>
        <v>70.091999999999999</v>
      </c>
      <c r="AU197" s="112">
        <f t="shared" si="414"/>
        <v>75.02</v>
      </c>
      <c r="AV197" s="112">
        <f t="shared" si="415"/>
        <v>52.404000000000003</v>
      </c>
      <c r="AW197" s="112">
        <f t="shared" si="416"/>
        <v>50.127000000000002</v>
      </c>
      <c r="AX197" s="112">
        <f t="shared" si="386"/>
        <v>41.348999999999997</v>
      </c>
      <c r="AY197" s="112">
        <f t="shared" si="387"/>
        <v>44.055</v>
      </c>
      <c r="AZ197" s="1016">
        <f t="shared" si="388"/>
        <v>55.912999999999997</v>
      </c>
      <c r="BA197" s="978">
        <f t="shared" si="417"/>
        <v>71.79769974718009</v>
      </c>
      <c r="BB197" s="112">
        <f t="shared" si="418"/>
        <v>91.34941666666667</v>
      </c>
      <c r="BC197" s="112">
        <f t="shared" si="419"/>
        <v>73.115744837241863</v>
      </c>
      <c r="BD197" s="112">
        <f t="shared" si="389"/>
        <v>66.103582808022907</v>
      </c>
      <c r="BE197" s="112">
        <f t="shared" si="390"/>
        <v>57.239952584933526</v>
      </c>
      <c r="BF197" s="112">
        <f t="shared" si="391"/>
        <v>51.353548252227554</v>
      </c>
      <c r="BG197" s="112">
        <f t="shared" si="392"/>
        <v>41.992798880597007</v>
      </c>
      <c r="BH197" s="112">
        <f t="shared" si="393"/>
        <v>52.24980237515225</v>
      </c>
      <c r="BI197" s="756">
        <f t="shared" si="394"/>
        <v>62.409366546762584</v>
      </c>
      <c r="BJ197" s="112">
        <f t="shared" si="395"/>
        <v>14.676167805321082</v>
      </c>
      <c r="BK197" s="112">
        <f t="shared" si="396"/>
        <v>18.669080284166668</v>
      </c>
      <c r="BL197" s="112">
        <f t="shared" si="397"/>
        <v>14.92146120638432</v>
      </c>
      <c r="BM197" s="112">
        <f t="shared" si="398"/>
        <v>13.502317824366759</v>
      </c>
      <c r="BN197" s="112">
        <f t="shared" si="399"/>
        <v>11.700418707886261</v>
      </c>
      <c r="BO197" s="112">
        <f t="shared" si="400"/>
        <v>10.489475766</v>
      </c>
      <c r="BP197" s="112">
        <f t="shared" si="420"/>
        <v>8.5850078031492529</v>
      </c>
      <c r="BQ197" s="112">
        <f t="shared" si="401"/>
        <v>10.712254482953714</v>
      </c>
      <c r="BR197" s="756">
        <f t="shared" si="402"/>
        <v>12.819882438569785</v>
      </c>
      <c r="BS197" s="417">
        <f t="shared" si="403"/>
        <v>43339.702392843254</v>
      </c>
      <c r="BT197" s="417">
        <f t="shared" si="404"/>
        <v>55141.829696969697</v>
      </c>
      <c r="BU197" s="417">
        <f t="shared" si="405"/>
        <v>44135.322338116908</v>
      </c>
      <c r="BV197" s="417">
        <f t="shared" si="406"/>
        <v>39902.526349570187</v>
      </c>
      <c r="BW197" s="417">
        <f t="shared" si="407"/>
        <v>34552.116833087144</v>
      </c>
      <c r="BX197" s="417">
        <f t="shared" si="408"/>
        <v>32165.995223440714</v>
      </c>
      <c r="BY197" s="772"/>
      <c r="BZ197" s="772"/>
      <c r="CA197" s="835">
        <f t="shared" si="409"/>
        <v>40594.664580527933</v>
      </c>
      <c r="CB197" s="835">
        <f t="shared" si="410"/>
        <v>29542.216662748779</v>
      </c>
      <c r="CC197" s="1222">
        <f t="shared" si="411"/>
        <v>11052.447917779155</v>
      </c>
      <c r="CD197" s="772"/>
      <c r="CE197" s="417"/>
      <c r="CF197" s="835">
        <f t="shared" si="421"/>
        <v>40594.664580527933</v>
      </c>
      <c r="CG197" s="835">
        <f t="shared" si="412"/>
        <v>35286.468933826152</v>
      </c>
      <c r="CH197" s="1222">
        <f t="shared" si="424"/>
        <v>5308.1956467017808</v>
      </c>
    </row>
    <row r="198" spans="1:86" ht="14.4">
      <c r="A198" s="13">
        <v>4506446</v>
      </c>
      <c r="B198" s="13" t="s">
        <v>617</v>
      </c>
      <c r="C198" s="13" t="s">
        <v>105</v>
      </c>
      <c r="D198" s="13">
        <v>357466</v>
      </c>
      <c r="E198" s="13">
        <v>30040845</v>
      </c>
      <c r="F198" s="13" t="s">
        <v>113</v>
      </c>
      <c r="G198" s="13" t="s">
        <v>526</v>
      </c>
      <c r="H198" s="14" t="s">
        <v>635</v>
      </c>
      <c r="I198" s="18">
        <v>6440</v>
      </c>
      <c r="J198" s="110" t="s">
        <v>671</v>
      </c>
      <c r="K198" s="127">
        <v>5314</v>
      </c>
      <c r="L198" s="127">
        <v>5937</v>
      </c>
      <c r="M198" s="127">
        <v>6977</v>
      </c>
      <c r="N198" s="127">
        <v>8291</v>
      </c>
      <c r="O198" s="67">
        <f t="shared" si="422"/>
        <v>6302</v>
      </c>
      <c r="P198" s="12">
        <f t="shared" si="423"/>
        <v>6747</v>
      </c>
      <c r="Q198" s="12">
        <v>1075</v>
      </c>
      <c r="R198" s="12">
        <v>1018</v>
      </c>
      <c r="S198" s="13">
        <v>814</v>
      </c>
      <c r="T198" s="13">
        <v>374</v>
      </c>
      <c r="U198" s="13">
        <v>275</v>
      </c>
      <c r="V198" s="13">
        <v>152</v>
      </c>
      <c r="W198" s="13">
        <v>131</v>
      </c>
      <c r="X198" s="13">
        <v>177</v>
      </c>
      <c r="Y198" s="13">
        <v>247</v>
      </c>
      <c r="Z198" s="13">
        <v>460</v>
      </c>
      <c r="AA198" s="13">
        <v>668</v>
      </c>
      <c r="AB198" s="13">
        <v>911</v>
      </c>
      <c r="AC198" s="13">
        <v>968</v>
      </c>
      <c r="AD198" s="12">
        <v>1019</v>
      </c>
      <c r="AE198" s="13">
        <v>678</v>
      </c>
      <c r="AF198" s="13">
        <v>534</v>
      </c>
      <c r="AG198" s="13">
        <v>317</v>
      </c>
      <c r="AH198" s="13">
        <v>234</v>
      </c>
      <c r="AI198" s="13">
        <v>162</v>
      </c>
      <c r="AJ198" s="13">
        <v>145</v>
      </c>
      <c r="AK198" s="13">
        <v>274</v>
      </c>
      <c r="AL198" s="13">
        <v>524</v>
      </c>
      <c r="AM198" s="13">
        <v>725</v>
      </c>
      <c r="AN198" s="46">
        <v>1167</v>
      </c>
      <c r="AO198" s="46">
        <v>6555</v>
      </c>
      <c r="AP198" s="630">
        <v>6133</v>
      </c>
      <c r="AQ198" s="991">
        <v>6221</v>
      </c>
      <c r="AR198" s="978">
        <f t="shared" si="383"/>
        <v>58.454000000000001</v>
      </c>
      <c r="AS198" s="112">
        <f t="shared" si="384"/>
        <v>65.307000000000002</v>
      </c>
      <c r="AT198" s="112">
        <f t="shared" si="385"/>
        <v>76.747</v>
      </c>
      <c r="AU198" s="112">
        <f t="shared" si="414"/>
        <v>91.200999999999993</v>
      </c>
      <c r="AV198" s="112">
        <f t="shared" si="415"/>
        <v>69.322000000000003</v>
      </c>
      <c r="AW198" s="112">
        <f t="shared" si="416"/>
        <v>74.216999999999999</v>
      </c>
      <c r="AX198" s="112">
        <f t="shared" si="386"/>
        <v>72.105000000000004</v>
      </c>
      <c r="AY198" s="112">
        <f t="shared" si="387"/>
        <v>67.462999999999994</v>
      </c>
      <c r="AZ198" s="1016">
        <f t="shared" si="388"/>
        <v>68.430999999999997</v>
      </c>
      <c r="BA198" s="978">
        <f t="shared" si="417"/>
        <v>66.783297121742507</v>
      </c>
      <c r="BB198" s="112">
        <f t="shared" si="418"/>
        <v>73.717749999999995</v>
      </c>
      <c r="BC198" s="112">
        <f t="shared" si="419"/>
        <v>80.057839254462721</v>
      </c>
      <c r="BD198" s="112">
        <f t="shared" si="389"/>
        <v>80.361408366762163</v>
      </c>
      <c r="BE198" s="112">
        <f t="shared" si="390"/>
        <v>75.71918161004433</v>
      </c>
      <c r="BF198" s="112">
        <f t="shared" si="391"/>
        <v>76.033001987662772</v>
      </c>
      <c r="BG198" s="112">
        <f t="shared" si="392"/>
        <v>73.227666044776129</v>
      </c>
      <c r="BH198" s="112">
        <f t="shared" si="393"/>
        <v>80.011994498578957</v>
      </c>
      <c r="BI198" s="756">
        <f t="shared" si="394"/>
        <v>76.381796043165465</v>
      </c>
      <c r="BJ198" s="112">
        <f t="shared" si="395"/>
        <v>13.651173764655384</v>
      </c>
      <c r="BK198" s="112">
        <f t="shared" si="396"/>
        <v>15.0656965675</v>
      </c>
      <c r="BL198" s="112">
        <f t="shared" si="397"/>
        <v>16.338203835050752</v>
      </c>
      <c r="BM198" s="112">
        <f t="shared" si="398"/>
        <v>16.41462127299484</v>
      </c>
      <c r="BN198" s="112">
        <f t="shared" si="399"/>
        <v>15.47775791290916</v>
      </c>
      <c r="BO198" s="112">
        <f t="shared" si="400"/>
        <v>15.530500985999998</v>
      </c>
      <c r="BP198" s="112">
        <f t="shared" si="420"/>
        <v>14.970664046194031</v>
      </c>
      <c r="BQ198" s="112">
        <f t="shared" si="401"/>
        <v>16.404059112098658</v>
      </c>
      <c r="BR198" s="756">
        <f t="shared" si="402"/>
        <v>15.690043016002878</v>
      </c>
      <c r="BS198" s="417">
        <f t="shared" si="403"/>
        <v>40312.826626215479</v>
      </c>
      <c r="BT198" s="417">
        <f t="shared" si="404"/>
        <v>44498.714545454539</v>
      </c>
      <c r="BU198" s="417">
        <f t="shared" si="405"/>
        <v>48325.822968148408</v>
      </c>
      <c r="BV198" s="417">
        <f t="shared" si="406"/>
        <v>48509.068323209161</v>
      </c>
      <c r="BW198" s="417">
        <f t="shared" si="407"/>
        <v>45706.851444608576</v>
      </c>
      <c r="BX198" s="417">
        <f t="shared" si="408"/>
        <v>47624.307608636045</v>
      </c>
      <c r="BY198" s="772"/>
      <c r="BZ198" s="772"/>
      <c r="CA198" s="835">
        <f t="shared" si="409"/>
        <v>37759.504215110348</v>
      </c>
      <c r="CB198" s="835">
        <f t="shared" si="410"/>
        <v>45239.054879560113</v>
      </c>
      <c r="CC198" s="1222">
        <f t="shared" si="411"/>
        <v>-7479.5506644497655</v>
      </c>
      <c r="CD198" s="772"/>
      <c r="CE198" s="417"/>
      <c r="CF198" s="835">
        <f t="shared" si="421"/>
        <v>37759.504215110348</v>
      </c>
      <c r="CG198" s="835">
        <f t="shared" si="412"/>
        <v>43186.528278050857</v>
      </c>
      <c r="CH198" s="1222">
        <f t="shared" si="424"/>
        <v>-5427.0240629405089</v>
      </c>
    </row>
    <row r="199" spans="1:86" ht="14.4">
      <c r="A199" s="13">
        <v>4508509</v>
      </c>
      <c r="B199" s="13" t="s">
        <v>617</v>
      </c>
      <c r="C199" s="13" t="s">
        <v>1107</v>
      </c>
      <c r="D199" s="13">
        <v>357406</v>
      </c>
      <c r="E199" s="13">
        <v>30040785</v>
      </c>
      <c r="F199" s="13" t="s">
        <v>636</v>
      </c>
      <c r="G199" s="13" t="s">
        <v>480</v>
      </c>
      <c r="H199" s="14">
        <v>1</v>
      </c>
      <c r="I199" s="18">
        <v>6400</v>
      </c>
      <c r="J199" s="110" t="s">
        <v>671</v>
      </c>
      <c r="K199" s="127">
        <v>2432</v>
      </c>
      <c r="L199" s="127">
        <v>2432</v>
      </c>
      <c r="M199" s="127">
        <v>1657</v>
      </c>
      <c r="N199" s="127">
        <v>1965</v>
      </c>
      <c r="O199" s="67">
        <v>2073</v>
      </c>
      <c r="P199" s="12">
        <f t="shared" si="423"/>
        <v>671</v>
      </c>
      <c r="Q199" s="12">
        <v>608</v>
      </c>
      <c r="R199" s="12">
        <v>576</v>
      </c>
      <c r="S199" s="13">
        <v>460</v>
      </c>
      <c r="T199" s="13">
        <v>47</v>
      </c>
      <c r="U199" s="13">
        <v>35</v>
      </c>
      <c r="V199" s="13">
        <v>19</v>
      </c>
      <c r="W199" s="13">
        <v>17</v>
      </c>
      <c r="X199" s="13">
        <v>22</v>
      </c>
      <c r="Y199" s="13">
        <v>31</v>
      </c>
      <c r="Z199" s="13">
        <v>58</v>
      </c>
      <c r="AA199" s="13">
        <v>85</v>
      </c>
      <c r="AB199" s="13">
        <v>115</v>
      </c>
      <c r="AC199" s="13">
        <v>123</v>
      </c>
      <c r="AD199" s="12">
        <v>129</v>
      </c>
      <c r="AE199" s="13">
        <v>86</v>
      </c>
      <c r="AF199" s="13">
        <v>44</v>
      </c>
      <c r="AG199" s="13">
        <v>26</v>
      </c>
      <c r="AH199" s="13">
        <v>19</v>
      </c>
      <c r="AI199" s="13">
        <v>13</v>
      </c>
      <c r="AJ199" s="13">
        <v>12</v>
      </c>
      <c r="AK199" s="13">
        <v>22</v>
      </c>
      <c r="AL199" s="13">
        <v>43</v>
      </c>
      <c r="AM199" s="13">
        <v>59</v>
      </c>
      <c r="AN199" s="46">
        <v>95</v>
      </c>
      <c r="AO199" s="18">
        <v>767</v>
      </c>
      <c r="AP199" s="958">
        <v>548</v>
      </c>
      <c r="AQ199" s="994">
        <v>378</v>
      </c>
      <c r="AR199" s="978">
        <f t="shared" si="383"/>
        <v>26.751999999999999</v>
      </c>
      <c r="AS199" s="112">
        <f t="shared" si="384"/>
        <v>26.751999999999999</v>
      </c>
      <c r="AT199" s="112">
        <f t="shared" si="385"/>
        <v>18.227</v>
      </c>
      <c r="AU199" s="112">
        <f t="shared" si="414"/>
        <v>21.614999999999998</v>
      </c>
      <c r="AV199" s="112">
        <f t="shared" si="415"/>
        <v>22.803000000000001</v>
      </c>
      <c r="AW199" s="112">
        <f t="shared" si="416"/>
        <v>7.3810000000000002</v>
      </c>
      <c r="AX199" s="112">
        <f t="shared" si="386"/>
        <v>8.4369999999999994</v>
      </c>
      <c r="AY199" s="112">
        <f t="shared" si="387"/>
        <v>6.0279999999999996</v>
      </c>
      <c r="AZ199" s="1016">
        <f t="shared" si="388"/>
        <v>4.1580000000000004</v>
      </c>
      <c r="BA199" s="978">
        <f t="shared" si="417"/>
        <v>30.56397790742901</v>
      </c>
      <c r="BB199" s="112">
        <f t="shared" si="418"/>
        <v>30.197333333333326</v>
      </c>
      <c r="BC199" s="112">
        <f t="shared" si="419"/>
        <v>19.013306527826391</v>
      </c>
      <c r="BD199" s="112">
        <f t="shared" si="389"/>
        <v>19.04597363896848</v>
      </c>
      <c r="BE199" s="112">
        <f t="shared" si="390"/>
        <v>24.907309342688333</v>
      </c>
      <c r="BF199" s="112">
        <f t="shared" si="391"/>
        <v>7.5616043180260455</v>
      </c>
      <c r="BG199" s="112">
        <f t="shared" si="392"/>
        <v>8.5683630597014915</v>
      </c>
      <c r="BH199" s="112">
        <f t="shared" si="393"/>
        <v>7.1492863174989836</v>
      </c>
      <c r="BI199" s="756">
        <f t="shared" si="394"/>
        <v>4.6411057553956834</v>
      </c>
      <c r="BJ199" s="112">
        <f t="shared" si="395"/>
        <v>6.2475827240575637</v>
      </c>
      <c r="BK199" s="112">
        <f t="shared" si="396"/>
        <v>6.1714290133333316</v>
      </c>
      <c r="BL199" s="112">
        <f t="shared" si="397"/>
        <v>3.8802355961988102</v>
      </c>
      <c r="BM199" s="112">
        <f t="shared" si="398"/>
        <v>3.8903305754957014</v>
      </c>
      <c r="BN199" s="112">
        <f t="shared" si="399"/>
        <v>5.0913031027389213</v>
      </c>
      <c r="BO199" s="112">
        <f t="shared" si="400"/>
        <v>1.5445332980000002</v>
      </c>
      <c r="BP199" s="112">
        <f t="shared" si="420"/>
        <v>1.751716143925373</v>
      </c>
      <c r="BQ199" s="112">
        <f t="shared" si="401"/>
        <v>1.4657466808136417</v>
      </c>
      <c r="BR199" s="756">
        <f t="shared" si="402"/>
        <v>0.95335737985035984</v>
      </c>
      <c r="BS199" s="417">
        <f t="shared" si="403"/>
        <v>18449.528482302601</v>
      </c>
      <c r="BT199" s="417">
        <f t="shared" si="404"/>
        <v>18228.208484848481</v>
      </c>
      <c r="BU199" s="417">
        <f t="shared" si="405"/>
        <v>11477.123213160658</v>
      </c>
      <c r="BV199" s="417">
        <f t="shared" si="406"/>
        <v>11496.842269340974</v>
      </c>
      <c r="BW199" s="417">
        <f t="shared" si="407"/>
        <v>15034.957639586411</v>
      </c>
      <c r="BX199" s="417">
        <f t="shared" si="408"/>
        <v>4736.3139773817684</v>
      </c>
      <c r="BY199" s="772"/>
      <c r="BZ199" s="772"/>
      <c r="CA199" s="835">
        <f t="shared" si="409"/>
        <v>17280.9774654024</v>
      </c>
      <c r="CB199" s="835">
        <f t="shared" si="410"/>
        <v>4042.2308941788588</v>
      </c>
      <c r="CC199" s="1222">
        <f t="shared" si="411"/>
        <v>13238.746571223543</v>
      </c>
      <c r="CD199" s="772"/>
      <c r="CE199" s="417"/>
      <c r="CF199" s="835">
        <f t="shared" si="421"/>
        <v>17280.9774654024</v>
      </c>
      <c r="CG199" s="835">
        <f t="shared" si="412"/>
        <v>2624.0970405245498</v>
      </c>
      <c r="CH199" s="1222">
        <f t="shared" si="424"/>
        <v>14656.880424877851</v>
      </c>
    </row>
    <row r="200" spans="1:86" ht="14.4">
      <c r="A200" s="13">
        <v>4510055</v>
      </c>
      <c r="B200" s="13" t="s">
        <v>617</v>
      </c>
      <c r="C200" s="13" t="s">
        <v>1107</v>
      </c>
      <c r="D200" s="13">
        <v>357455</v>
      </c>
      <c r="E200" s="13">
        <v>30040834</v>
      </c>
      <c r="F200" s="13" t="s">
        <v>637</v>
      </c>
      <c r="G200" s="13" t="s">
        <v>638</v>
      </c>
      <c r="H200" s="14">
        <v>46</v>
      </c>
      <c r="I200" s="18">
        <v>6440</v>
      </c>
      <c r="J200" s="110" t="s">
        <v>671</v>
      </c>
      <c r="K200" s="112">
        <v>4842</v>
      </c>
      <c r="L200" s="112">
        <v>7688</v>
      </c>
      <c r="M200" s="112">
        <v>9277</v>
      </c>
      <c r="N200" s="112">
        <v>10826</v>
      </c>
      <c r="O200" s="67">
        <f t="shared" si="422"/>
        <v>9135</v>
      </c>
      <c r="P200" s="12">
        <f t="shared" si="423"/>
        <v>8459</v>
      </c>
      <c r="Q200" s="12">
        <v>1507</v>
      </c>
      <c r="R200" s="12">
        <v>1411</v>
      </c>
      <c r="S200" s="12">
        <v>1186</v>
      </c>
      <c r="T200" s="13">
        <v>587</v>
      </c>
      <c r="U200" s="13">
        <v>404</v>
      </c>
      <c r="V200" s="13">
        <v>224</v>
      </c>
      <c r="W200" s="13">
        <v>192</v>
      </c>
      <c r="X200" s="13">
        <v>260</v>
      </c>
      <c r="Y200" s="13">
        <v>364</v>
      </c>
      <c r="Z200" s="13">
        <v>677</v>
      </c>
      <c r="AA200" s="13">
        <v>983</v>
      </c>
      <c r="AB200" s="12">
        <v>1340</v>
      </c>
      <c r="AC200" s="12">
        <v>1424</v>
      </c>
      <c r="AD200" s="12">
        <v>1499</v>
      </c>
      <c r="AE200" s="13">
        <v>998</v>
      </c>
      <c r="AF200" s="13">
        <v>594</v>
      </c>
      <c r="AG200" s="13">
        <v>352</v>
      </c>
      <c r="AH200" s="13">
        <v>260</v>
      </c>
      <c r="AI200" s="13">
        <v>180</v>
      </c>
      <c r="AJ200" s="13">
        <v>161</v>
      </c>
      <c r="AK200" s="13">
        <v>305</v>
      </c>
      <c r="AL200" s="13">
        <v>583</v>
      </c>
      <c r="AM200" s="13">
        <v>806</v>
      </c>
      <c r="AN200" s="46">
        <v>1297</v>
      </c>
      <c r="AO200" s="46">
        <v>8249</v>
      </c>
      <c r="AP200" s="958">
        <v>6801</v>
      </c>
      <c r="AQ200" s="992">
        <v>6835</v>
      </c>
      <c r="AR200" s="978">
        <f t="shared" si="383"/>
        <v>53.262</v>
      </c>
      <c r="AS200" s="112">
        <f t="shared" si="384"/>
        <v>84.567999999999998</v>
      </c>
      <c r="AT200" s="112">
        <f t="shared" si="385"/>
        <v>102.047</v>
      </c>
      <c r="AU200" s="112">
        <f t="shared" si="414"/>
        <v>119.086</v>
      </c>
      <c r="AV200" s="112">
        <f t="shared" si="415"/>
        <v>100.485</v>
      </c>
      <c r="AW200" s="112">
        <f t="shared" si="416"/>
        <v>93.049000000000007</v>
      </c>
      <c r="AX200" s="112">
        <f t="shared" si="386"/>
        <v>90.739000000000004</v>
      </c>
      <c r="AY200" s="112">
        <f t="shared" si="387"/>
        <v>74.811000000000007</v>
      </c>
      <c r="AZ200" s="1016">
        <f t="shared" si="388"/>
        <v>75.185000000000002</v>
      </c>
      <c r="BA200" s="978">
        <f t="shared" si="417"/>
        <v>60.851472462077012</v>
      </c>
      <c r="BB200" s="112">
        <f t="shared" si="418"/>
        <v>95.459333333333333</v>
      </c>
      <c r="BC200" s="112">
        <f t="shared" si="419"/>
        <v>106.44927257612881</v>
      </c>
      <c r="BD200" s="112">
        <f t="shared" si="389"/>
        <v>104.93216825214898</v>
      </c>
      <c r="BE200" s="112">
        <f t="shared" si="390"/>
        <v>109.75796953471196</v>
      </c>
      <c r="BF200" s="112">
        <f t="shared" si="391"/>
        <v>95.325798697738179</v>
      </c>
      <c r="BG200" s="112">
        <f t="shared" si="392"/>
        <v>92.151795149253743</v>
      </c>
      <c r="BH200" s="112">
        <f t="shared" si="393"/>
        <v>88.72681796589525</v>
      </c>
      <c r="BI200" s="756">
        <f t="shared" si="394"/>
        <v>83.920523381294956</v>
      </c>
      <c r="BJ200" s="112">
        <f t="shared" si="395"/>
        <v>12.43864948597316</v>
      </c>
      <c r="BK200" s="112">
        <f t="shared" si="396"/>
        <v>19.509023953333333</v>
      </c>
      <c r="BL200" s="112">
        <f t="shared" si="397"/>
        <v>21.724167547336368</v>
      </c>
      <c r="BM200" s="112">
        <f t="shared" si="398"/>
        <v>21.43344468718395</v>
      </c>
      <c r="BN200" s="112">
        <f t="shared" si="399"/>
        <v>22.43562655259047</v>
      </c>
      <c r="BO200" s="112">
        <f t="shared" si="400"/>
        <v>19.471247641999998</v>
      </c>
      <c r="BP200" s="112">
        <f t="shared" si="420"/>
        <v>18.839513000313435</v>
      </c>
      <c r="BQ200" s="112">
        <f t="shared" si="401"/>
        <v>18.190772219367844</v>
      </c>
      <c r="BR200" s="756">
        <f t="shared" si="402"/>
        <v>17.238618230892087</v>
      </c>
      <c r="BS200" s="417">
        <f t="shared" si="403"/>
        <v>36732.161558926484</v>
      </c>
      <c r="BT200" s="417">
        <f t="shared" si="404"/>
        <v>57622.724848484846</v>
      </c>
      <c r="BU200" s="417">
        <f t="shared" si="405"/>
        <v>64256.651809590476</v>
      </c>
      <c r="BV200" s="417">
        <f t="shared" si="406"/>
        <v>63340.872472206291</v>
      </c>
      <c r="BW200" s="417">
        <f t="shared" si="407"/>
        <v>66253.901610044311</v>
      </c>
      <c r="BX200" s="417">
        <f t="shared" si="408"/>
        <v>59708.613911583278</v>
      </c>
      <c r="BY200" s="772"/>
      <c r="BZ200" s="772"/>
      <c r="CA200" s="835">
        <f t="shared" si="409"/>
        <v>34405.630299127646</v>
      </c>
      <c r="CB200" s="835">
        <f t="shared" si="410"/>
        <v>50166.445823559166</v>
      </c>
      <c r="CC200" s="1222">
        <f t="shared" si="411"/>
        <v>-15760.81552443152</v>
      </c>
      <c r="CD200" s="772"/>
      <c r="CE200" s="417"/>
      <c r="CF200" s="835">
        <f t="shared" si="421"/>
        <v>34405.630299127646</v>
      </c>
      <c r="CG200" s="835">
        <f t="shared" si="412"/>
        <v>47448.950454987556</v>
      </c>
      <c r="CH200" s="1222">
        <f t="shared" si="424"/>
        <v>-13043.32015585991</v>
      </c>
    </row>
    <row r="201" spans="1:86" ht="14.4">
      <c r="A201" s="13">
        <v>4515643</v>
      </c>
      <c r="B201" s="13" t="s">
        <v>617</v>
      </c>
      <c r="C201" s="13" t="s">
        <v>1109</v>
      </c>
      <c r="D201" s="13">
        <v>307952</v>
      </c>
      <c r="E201" s="13">
        <v>30005671</v>
      </c>
      <c r="F201" s="13" t="s">
        <v>639</v>
      </c>
      <c r="G201" s="13" t="s">
        <v>466</v>
      </c>
      <c r="H201" s="14">
        <v>2</v>
      </c>
      <c r="I201" s="18">
        <v>6470</v>
      </c>
      <c r="J201" s="110" t="s">
        <v>671</v>
      </c>
      <c r="K201" s="112">
        <v>25154</v>
      </c>
      <c r="L201" s="112">
        <v>25154</v>
      </c>
      <c r="M201" s="112">
        <v>34275</v>
      </c>
      <c r="N201" s="112">
        <v>40013</v>
      </c>
      <c r="O201" s="67">
        <f t="shared" si="422"/>
        <v>32312</v>
      </c>
      <c r="P201" s="12">
        <f t="shared" si="423"/>
        <v>33068</v>
      </c>
      <c r="Q201" s="12">
        <v>5621</v>
      </c>
      <c r="R201" s="12">
        <v>5322</v>
      </c>
      <c r="S201" s="12">
        <v>4254</v>
      </c>
      <c r="T201" s="12">
        <v>1884</v>
      </c>
      <c r="U201" s="12">
        <v>1385</v>
      </c>
      <c r="V201" s="13">
        <v>768</v>
      </c>
      <c r="W201" s="13">
        <v>659</v>
      </c>
      <c r="X201" s="13">
        <v>891</v>
      </c>
      <c r="Y201" s="12">
        <v>1247</v>
      </c>
      <c r="Z201" s="12">
        <v>2320</v>
      </c>
      <c r="AA201" s="12">
        <v>3368</v>
      </c>
      <c r="AB201" s="12">
        <v>4593</v>
      </c>
      <c r="AC201" s="12">
        <v>4883</v>
      </c>
      <c r="AD201" s="12">
        <v>5140</v>
      </c>
      <c r="AE201" s="12">
        <v>3422</v>
      </c>
      <c r="AF201" s="12">
        <v>2568</v>
      </c>
      <c r="AG201" s="12">
        <v>1522</v>
      </c>
      <c r="AH201" s="12">
        <v>1123</v>
      </c>
      <c r="AI201" s="13">
        <v>778</v>
      </c>
      <c r="AJ201" s="13">
        <v>696</v>
      </c>
      <c r="AK201" s="12">
        <v>1318</v>
      </c>
      <c r="AL201" s="12">
        <v>2520</v>
      </c>
      <c r="AM201" s="12">
        <v>3485</v>
      </c>
      <c r="AN201" s="46">
        <v>5613</v>
      </c>
      <c r="AO201" s="46">
        <v>34681</v>
      </c>
      <c r="AP201" s="958">
        <v>27855</v>
      </c>
      <c r="AQ201" s="992">
        <v>33036</v>
      </c>
      <c r="AR201" s="978">
        <f t="shared" si="383"/>
        <v>276.69400000000002</v>
      </c>
      <c r="AS201" s="112">
        <f t="shared" si="384"/>
        <v>276.69400000000002</v>
      </c>
      <c r="AT201" s="112">
        <f t="shared" si="385"/>
        <v>377.02499999999998</v>
      </c>
      <c r="AU201" s="112">
        <f t="shared" si="414"/>
        <v>440.14299999999997</v>
      </c>
      <c r="AV201" s="112">
        <f t="shared" si="415"/>
        <v>355.43200000000002</v>
      </c>
      <c r="AW201" s="112">
        <f t="shared" si="416"/>
        <v>363.74799999999999</v>
      </c>
      <c r="AX201" s="112">
        <f t="shared" si="386"/>
        <v>381.49099999999999</v>
      </c>
      <c r="AY201" s="112">
        <f t="shared" si="387"/>
        <v>306.40499999999997</v>
      </c>
      <c r="AZ201" s="1016">
        <f t="shared" si="388"/>
        <v>363.39600000000002</v>
      </c>
      <c r="BA201" s="978">
        <f t="shared" si="417"/>
        <v>316.12101162971607</v>
      </c>
      <c r="BB201" s="112">
        <f t="shared" si="418"/>
        <v>312.32883333333331</v>
      </c>
      <c r="BC201" s="112">
        <f t="shared" si="419"/>
        <v>393.28972917395868</v>
      </c>
      <c r="BD201" s="112">
        <f t="shared" si="389"/>
        <v>387.83030189111741</v>
      </c>
      <c r="BE201" s="112">
        <f t="shared" si="390"/>
        <v>388.23202097488922</v>
      </c>
      <c r="BF201" s="112">
        <f t="shared" si="391"/>
        <v>372.6484822481151</v>
      </c>
      <c r="BG201" s="112">
        <f t="shared" si="392"/>
        <v>387.4307682835821</v>
      </c>
      <c r="BH201" s="112">
        <f t="shared" si="393"/>
        <v>363.40031090133976</v>
      </c>
      <c r="BI201" s="756">
        <f t="shared" si="394"/>
        <v>405.61790935251793</v>
      </c>
      <c r="BJ201" s="112">
        <f t="shared" si="395"/>
        <v>64.618295987230255</v>
      </c>
      <c r="BK201" s="112">
        <f t="shared" si="396"/>
        <v>63.83064366833333</v>
      </c>
      <c r="BL201" s="112">
        <f t="shared" si="397"/>
        <v>80.2625679298215</v>
      </c>
      <c r="BM201" s="112">
        <f t="shared" si="398"/>
        <v>79.218217464279647</v>
      </c>
      <c r="BN201" s="112">
        <f t="shared" si="399"/>
        <v>79.358507407477106</v>
      </c>
      <c r="BO201" s="112">
        <f t="shared" si="400"/>
        <v>76.117178983999978</v>
      </c>
      <c r="BP201" s="112">
        <f t="shared" si="420"/>
        <v>79.206346267895526</v>
      </c>
      <c r="BQ201" s="112">
        <f t="shared" si="401"/>
        <v>74.504331740992683</v>
      </c>
      <c r="BR201" s="756">
        <f t="shared" si="402"/>
        <v>83.320408467556831</v>
      </c>
      <c r="BS201" s="417">
        <f t="shared" si="403"/>
        <v>190822.13792921041</v>
      </c>
      <c r="BT201" s="417">
        <f t="shared" si="404"/>
        <v>188533.0412121212</v>
      </c>
      <c r="BU201" s="417">
        <f t="shared" si="405"/>
        <v>237403.98197409869</v>
      </c>
      <c r="BV201" s="417">
        <f t="shared" si="406"/>
        <v>234108.47314154723</v>
      </c>
      <c r="BW201" s="417">
        <f t="shared" si="407"/>
        <v>234350.96538847859</v>
      </c>
      <c r="BX201" s="417">
        <f t="shared" si="408"/>
        <v>233413.45842631938</v>
      </c>
      <c r="BY201" s="772"/>
      <c r="BZ201" s="772"/>
      <c r="CA201" s="835">
        <f t="shared" si="409"/>
        <v>178735.89932760366</v>
      </c>
      <c r="CB201" s="835">
        <f t="shared" si="410"/>
        <v>205467.77656451115</v>
      </c>
      <c r="CC201" s="1222">
        <f t="shared" si="411"/>
        <v>-26731.877236907487</v>
      </c>
      <c r="CD201" s="772"/>
      <c r="CE201" s="417"/>
      <c r="CF201" s="835">
        <f t="shared" si="421"/>
        <v>178735.89932760366</v>
      </c>
      <c r="CG201" s="835">
        <f t="shared" si="412"/>
        <v>229337.75087505032</v>
      </c>
      <c r="CH201" s="1222">
        <f t="shared" si="424"/>
        <v>-50601.851547446655</v>
      </c>
    </row>
    <row r="202" spans="1:86" ht="14.25" customHeight="1">
      <c r="A202" s="13">
        <v>4515813</v>
      </c>
      <c r="B202" s="13" t="s">
        <v>617</v>
      </c>
      <c r="C202" s="13" t="s">
        <v>1108</v>
      </c>
      <c r="D202" s="13">
        <v>358130</v>
      </c>
      <c r="E202" s="13">
        <v>30041423</v>
      </c>
      <c r="F202" s="13" t="s">
        <v>160</v>
      </c>
      <c r="G202" s="13" t="s">
        <v>23</v>
      </c>
      <c r="H202" s="14">
        <v>10</v>
      </c>
      <c r="I202" s="18">
        <v>6430</v>
      </c>
      <c r="J202" s="110" t="s">
        <v>671</v>
      </c>
      <c r="K202" s="60">
        <v>6992</v>
      </c>
      <c r="L202" s="60">
        <v>5793</v>
      </c>
      <c r="M202" s="60">
        <v>6236</v>
      </c>
      <c r="N202" s="60">
        <v>6959</v>
      </c>
      <c r="O202" s="67">
        <f t="shared" si="422"/>
        <v>5541</v>
      </c>
      <c r="P202" s="12">
        <f t="shared" si="423"/>
        <v>5488</v>
      </c>
      <c r="Q202" s="13">
        <v>904</v>
      </c>
      <c r="R202" s="13">
        <v>856</v>
      </c>
      <c r="S202" s="13">
        <v>751</v>
      </c>
      <c r="T202" s="13">
        <v>333</v>
      </c>
      <c r="U202" s="13">
        <v>245</v>
      </c>
      <c r="V202" s="13">
        <v>136</v>
      </c>
      <c r="W202" s="13">
        <v>117</v>
      </c>
      <c r="X202" s="13">
        <v>158</v>
      </c>
      <c r="Y202" s="13">
        <v>221</v>
      </c>
      <c r="Z202" s="13">
        <v>411</v>
      </c>
      <c r="AA202" s="13">
        <v>596</v>
      </c>
      <c r="AB202" s="13">
        <v>813</v>
      </c>
      <c r="AC202" s="13">
        <v>864</v>
      </c>
      <c r="AD202" s="13">
        <v>910</v>
      </c>
      <c r="AE202" s="13">
        <v>606</v>
      </c>
      <c r="AF202" s="13">
        <v>407</v>
      </c>
      <c r="AG202" s="13">
        <v>241</v>
      </c>
      <c r="AH202" s="13">
        <v>178</v>
      </c>
      <c r="AI202" s="13">
        <v>123</v>
      </c>
      <c r="AJ202" s="13">
        <v>110</v>
      </c>
      <c r="AK202" s="13">
        <v>209</v>
      </c>
      <c r="AL202" s="13">
        <v>399</v>
      </c>
      <c r="AM202" s="13">
        <v>552</v>
      </c>
      <c r="AN202" s="18">
        <v>889</v>
      </c>
      <c r="AO202" s="46">
        <v>5581</v>
      </c>
      <c r="AP202" s="958">
        <v>5284</v>
      </c>
      <c r="AQ202" s="991">
        <v>5371</v>
      </c>
      <c r="AR202" s="978">
        <f t="shared" si="383"/>
        <v>76.912000000000006</v>
      </c>
      <c r="AS202" s="112">
        <f t="shared" si="384"/>
        <v>63.722999999999999</v>
      </c>
      <c r="AT202" s="112">
        <f t="shared" si="385"/>
        <v>68.596000000000004</v>
      </c>
      <c r="AU202" s="112">
        <f t="shared" si="414"/>
        <v>76.549000000000007</v>
      </c>
      <c r="AV202" s="112">
        <f t="shared" si="415"/>
        <v>60.951000000000001</v>
      </c>
      <c r="AW202" s="112">
        <f t="shared" si="416"/>
        <v>60.368000000000002</v>
      </c>
      <c r="AX202" s="112">
        <f t="shared" si="386"/>
        <v>61.390999999999998</v>
      </c>
      <c r="AY202" s="112">
        <f t="shared" si="387"/>
        <v>58.124000000000002</v>
      </c>
      <c r="AZ202" s="1016">
        <f t="shared" si="388"/>
        <v>59.081000000000003</v>
      </c>
      <c r="BA202" s="978">
        <f t="shared" si="417"/>
        <v>87.871436483858432</v>
      </c>
      <c r="BB202" s="112">
        <f t="shared" si="418"/>
        <v>71.929749999999999</v>
      </c>
      <c r="BC202" s="112">
        <f t="shared" si="419"/>
        <v>71.555207910395524</v>
      </c>
      <c r="BD202" s="112">
        <f t="shared" si="389"/>
        <v>67.450855243553008</v>
      </c>
      <c r="BE202" s="112">
        <f t="shared" si="390"/>
        <v>66.575687924667648</v>
      </c>
      <c r="BF202" s="112">
        <f t="shared" si="391"/>
        <v>61.845133379026727</v>
      </c>
      <c r="BG202" s="112">
        <f t="shared" si="392"/>
        <v>62.34685037313433</v>
      </c>
      <c r="BH202" s="112">
        <f t="shared" si="393"/>
        <v>68.935819163621602</v>
      </c>
      <c r="BI202" s="756">
        <f t="shared" si="394"/>
        <v>65.94544712230217</v>
      </c>
      <c r="BJ202" s="112">
        <f t="shared" si="395"/>
        <v>17.961800331665501</v>
      </c>
      <c r="BK202" s="112">
        <f t="shared" si="396"/>
        <v>14.700283007499999</v>
      </c>
      <c r="BL202" s="112">
        <f t="shared" si="397"/>
        <v>14.602986830353519</v>
      </c>
      <c r="BM202" s="112">
        <f t="shared" si="398"/>
        <v>13.777511692048137</v>
      </c>
      <c r="BN202" s="112">
        <f t="shared" si="399"/>
        <v>13.608736368681313</v>
      </c>
      <c r="BO202" s="112">
        <f t="shared" si="400"/>
        <v>12.632486943999998</v>
      </c>
      <c r="BP202" s="112">
        <f t="shared" si="420"/>
        <v>12.746190090283582</v>
      </c>
      <c r="BQ202" s="112">
        <f t="shared" si="401"/>
        <v>14.133221644925701</v>
      </c>
      <c r="BR202" s="756">
        <f t="shared" si="402"/>
        <v>13.546249966074823</v>
      </c>
      <c r="BS202" s="417">
        <f t="shared" si="403"/>
        <v>53042.394386619999</v>
      </c>
      <c r="BT202" s="417">
        <f t="shared" si="404"/>
        <v>43419.412727272727</v>
      </c>
      <c r="BU202" s="417">
        <f t="shared" si="405"/>
        <v>43193.325502275118</v>
      </c>
      <c r="BV202" s="417">
        <f t="shared" si="406"/>
        <v>40715.788983381084</v>
      </c>
      <c r="BW202" s="417">
        <f t="shared" si="407"/>
        <v>40187.506165435741</v>
      </c>
      <c r="BX202" s="417">
        <f t="shared" si="408"/>
        <v>38737.542634681289</v>
      </c>
      <c r="BY202" s="772"/>
      <c r="BZ202" s="772"/>
      <c r="CA202" s="835">
        <f t="shared" si="409"/>
        <v>49682.810213031917</v>
      </c>
      <c r="CB202" s="835">
        <f t="shared" si="410"/>
        <v>38976.547527082286</v>
      </c>
      <c r="CC202" s="1222">
        <f t="shared" si="411"/>
        <v>10706.26268594963</v>
      </c>
      <c r="CD202" s="772"/>
      <c r="CE202" s="417"/>
      <c r="CF202" s="835">
        <f t="shared" si="421"/>
        <v>49682.810213031917</v>
      </c>
      <c r="CG202" s="835">
        <f t="shared" si="412"/>
        <v>37285.780964702011</v>
      </c>
      <c r="CH202" s="1222">
        <f t="shared" si="424"/>
        <v>12397.029248329905</v>
      </c>
    </row>
    <row r="203" spans="1:86" ht="14.4">
      <c r="A203" s="13">
        <v>4516894</v>
      </c>
      <c r="B203" s="13" t="s">
        <v>617</v>
      </c>
      <c r="C203" s="13" t="s">
        <v>105</v>
      </c>
      <c r="D203" s="13">
        <v>354188</v>
      </c>
      <c r="E203" s="13">
        <v>30058161</v>
      </c>
      <c r="F203" s="13" t="s">
        <v>271</v>
      </c>
      <c r="G203" s="13" t="s">
        <v>101</v>
      </c>
      <c r="H203" s="14" t="s">
        <v>640</v>
      </c>
      <c r="I203" s="18">
        <v>6400</v>
      </c>
      <c r="J203" s="110" t="s">
        <v>671</v>
      </c>
      <c r="K203" s="60">
        <v>5423</v>
      </c>
      <c r="L203" s="60">
        <v>4947</v>
      </c>
      <c r="M203" s="60">
        <v>4796</v>
      </c>
      <c r="N203" s="60">
        <v>5447</v>
      </c>
      <c r="O203" s="67">
        <f t="shared" si="422"/>
        <v>3573</v>
      </c>
      <c r="P203" s="12">
        <f t="shared" si="423"/>
        <v>2854</v>
      </c>
      <c r="Q203" s="13">
        <v>773</v>
      </c>
      <c r="R203" s="13">
        <v>732</v>
      </c>
      <c r="S203" s="13">
        <v>585</v>
      </c>
      <c r="T203" s="13">
        <v>163</v>
      </c>
      <c r="U203" s="13">
        <v>120</v>
      </c>
      <c r="V203" s="13">
        <v>67</v>
      </c>
      <c r="W203" s="13">
        <v>57</v>
      </c>
      <c r="X203" s="13">
        <v>77</v>
      </c>
      <c r="Y203" s="13">
        <v>108</v>
      </c>
      <c r="Z203" s="13">
        <v>201</v>
      </c>
      <c r="AA203" s="13">
        <v>292</v>
      </c>
      <c r="AB203" s="13">
        <v>398</v>
      </c>
      <c r="AC203" s="13">
        <v>423</v>
      </c>
      <c r="AD203" s="13">
        <v>446</v>
      </c>
      <c r="AE203" s="13">
        <v>297</v>
      </c>
      <c r="AF203" s="13">
        <v>221</v>
      </c>
      <c r="AG203" s="13">
        <v>131</v>
      </c>
      <c r="AH203" s="13">
        <v>97</v>
      </c>
      <c r="AI203" s="13">
        <v>67</v>
      </c>
      <c r="AJ203" s="13">
        <v>60</v>
      </c>
      <c r="AK203" s="13">
        <v>113</v>
      </c>
      <c r="AL203" s="13">
        <v>217</v>
      </c>
      <c r="AM203" s="13">
        <v>300</v>
      </c>
      <c r="AN203" s="18">
        <v>482</v>
      </c>
      <c r="AO203" s="46">
        <v>4593</v>
      </c>
      <c r="AP203" s="959">
        <v>3404</v>
      </c>
      <c r="AQ203" s="991">
        <v>2869</v>
      </c>
      <c r="AR203" s="978">
        <f t="shared" si="383"/>
        <v>59.652999999999999</v>
      </c>
      <c r="AS203" s="112">
        <f t="shared" si="384"/>
        <v>54.417000000000002</v>
      </c>
      <c r="AT203" s="112">
        <f t="shared" si="385"/>
        <v>52.756</v>
      </c>
      <c r="AU203" s="112">
        <f t="shared" si="414"/>
        <v>59.917000000000002</v>
      </c>
      <c r="AV203" s="112">
        <f t="shared" si="415"/>
        <v>39.302999999999997</v>
      </c>
      <c r="AW203" s="112">
        <f t="shared" si="416"/>
        <v>31.393999999999998</v>
      </c>
      <c r="AX203" s="112">
        <f t="shared" si="386"/>
        <v>50.523000000000003</v>
      </c>
      <c r="AY203" s="112">
        <f t="shared" si="387"/>
        <v>37.444000000000003</v>
      </c>
      <c r="AZ203" s="1016">
        <f t="shared" si="388"/>
        <v>31.559000000000001</v>
      </c>
      <c r="BA203" s="978">
        <f t="shared" si="417"/>
        <v>68.153146460521199</v>
      </c>
      <c r="BB203" s="112">
        <f t="shared" si="418"/>
        <v>61.425249999999991</v>
      </c>
      <c r="BC203" s="112">
        <f t="shared" si="419"/>
        <v>55.031875743787182</v>
      </c>
      <c r="BD203" s="112">
        <f t="shared" si="389"/>
        <v>52.795632779369626</v>
      </c>
      <c r="BE203" s="112">
        <f t="shared" si="390"/>
        <v>42.929964438700139</v>
      </c>
      <c r="BF203" s="112">
        <f t="shared" si="391"/>
        <v>32.162173954763531</v>
      </c>
      <c r="BG203" s="112">
        <f t="shared" si="392"/>
        <v>51.309636940298503</v>
      </c>
      <c r="BH203" s="112">
        <f t="shared" si="393"/>
        <v>44.409070483150629</v>
      </c>
      <c r="BI203" s="756">
        <f t="shared" si="394"/>
        <v>35.22574712230216</v>
      </c>
      <c r="BJ203" s="112">
        <f t="shared" si="395"/>
        <v>13.931184667995138</v>
      </c>
      <c r="BK203" s="112">
        <f t="shared" si="396"/>
        <v>12.553478342499998</v>
      </c>
      <c r="BL203" s="112">
        <f t="shared" si="397"/>
        <v>11.230905201792089</v>
      </c>
      <c r="BM203" s="112">
        <f t="shared" si="398"/>
        <v>10.784035951514038</v>
      </c>
      <c r="BN203" s="112">
        <f t="shared" si="399"/>
        <v>8.7753140309146946</v>
      </c>
      <c r="BO203" s="112">
        <f t="shared" si="400"/>
        <v>6.5694456519999989</v>
      </c>
      <c r="BP203" s="112">
        <f t="shared" si="420"/>
        <v>10.489742176074625</v>
      </c>
      <c r="BQ203" s="112">
        <f t="shared" si="401"/>
        <v>9.1047476304555417</v>
      </c>
      <c r="BR203" s="756">
        <f t="shared" si="402"/>
        <v>7.2359320708748207</v>
      </c>
      <c r="BS203" s="417">
        <f t="shared" si="403"/>
        <v>41139.71749980552</v>
      </c>
      <c r="BT203" s="417">
        <f t="shared" si="404"/>
        <v>37078.514545454542</v>
      </c>
      <c r="BU203" s="417">
        <f t="shared" si="405"/>
        <v>33219.241358067899</v>
      </c>
      <c r="BV203" s="417">
        <f t="shared" si="406"/>
        <v>31869.363786819482</v>
      </c>
      <c r="BW203" s="417">
        <f t="shared" si="407"/>
        <v>25914.087624815358</v>
      </c>
      <c r="BX203" s="417">
        <f t="shared" si="408"/>
        <v>20145.216231665523</v>
      </c>
      <c r="BY203" s="772"/>
      <c r="BZ203" s="772"/>
      <c r="CA203" s="835">
        <f t="shared" si="409"/>
        <v>38534.021708419918</v>
      </c>
      <c r="CB203" s="835">
        <f t="shared" si="410"/>
        <v>25109.04007989934</v>
      </c>
      <c r="CC203" s="1222">
        <f t="shared" si="411"/>
        <v>13424.981628520578</v>
      </c>
      <c r="CD203" s="772"/>
      <c r="CE203" s="417"/>
      <c r="CF203" s="835">
        <f t="shared" si="421"/>
        <v>38534.021708419918</v>
      </c>
      <c r="CG203" s="835">
        <f t="shared" si="412"/>
        <v>19916.757696468081</v>
      </c>
      <c r="CH203" s="1222">
        <f t="shared" si="424"/>
        <v>18617.264011951836</v>
      </c>
    </row>
    <row r="204" spans="1:86" ht="14.4">
      <c r="A204" s="13">
        <v>4518028</v>
      </c>
      <c r="B204" s="13" t="s">
        <v>617</v>
      </c>
      <c r="C204" s="13" t="s">
        <v>1108</v>
      </c>
      <c r="D204" s="13">
        <v>301301</v>
      </c>
      <c r="E204" s="13">
        <v>30001302</v>
      </c>
      <c r="F204" s="13" t="s">
        <v>641</v>
      </c>
      <c r="G204" s="13" t="s">
        <v>476</v>
      </c>
      <c r="H204" s="14">
        <v>16</v>
      </c>
      <c r="I204" s="18">
        <v>6470</v>
      </c>
      <c r="J204" s="110" t="s">
        <v>671</v>
      </c>
      <c r="K204" s="60">
        <v>12238</v>
      </c>
      <c r="L204" s="60">
        <v>12238</v>
      </c>
      <c r="M204" s="60">
        <v>7285</v>
      </c>
      <c r="N204" s="60">
        <v>10268</v>
      </c>
      <c r="O204" s="67">
        <f t="shared" si="422"/>
        <v>8386</v>
      </c>
      <c r="P204" s="12">
        <f t="shared" si="423"/>
        <v>9156</v>
      </c>
      <c r="Q204" s="12">
        <v>1476</v>
      </c>
      <c r="R204" s="12">
        <v>1397</v>
      </c>
      <c r="S204" s="12">
        <v>1117</v>
      </c>
      <c r="T204" s="13">
        <v>484</v>
      </c>
      <c r="U204" s="13">
        <v>356</v>
      </c>
      <c r="V204" s="13">
        <v>197</v>
      </c>
      <c r="W204" s="13">
        <v>169</v>
      </c>
      <c r="X204" s="13">
        <v>229</v>
      </c>
      <c r="Y204" s="13">
        <v>320</v>
      </c>
      <c r="Z204" s="13">
        <v>596</v>
      </c>
      <c r="AA204" s="13">
        <v>865</v>
      </c>
      <c r="AB204" s="12">
        <v>1180</v>
      </c>
      <c r="AC204" s="12">
        <v>1255</v>
      </c>
      <c r="AD204" s="12">
        <v>1321</v>
      </c>
      <c r="AE204" s="13">
        <v>879</v>
      </c>
      <c r="AF204" s="13">
        <v>746</v>
      </c>
      <c r="AG204" s="13">
        <v>442</v>
      </c>
      <c r="AH204" s="13">
        <v>326</v>
      </c>
      <c r="AI204" s="13">
        <v>226</v>
      </c>
      <c r="AJ204" s="13">
        <v>202</v>
      </c>
      <c r="AK204" s="13">
        <v>383</v>
      </c>
      <c r="AL204" s="13">
        <v>732</v>
      </c>
      <c r="AM204" s="12">
        <v>1013</v>
      </c>
      <c r="AN204" s="46">
        <v>1631</v>
      </c>
      <c r="AO204" s="46">
        <v>9527</v>
      </c>
      <c r="AP204" s="958">
        <v>7654</v>
      </c>
      <c r="AQ204" s="991">
        <v>2869</v>
      </c>
      <c r="AR204" s="978">
        <f t="shared" si="383"/>
        <v>134.61799999999999</v>
      </c>
      <c r="AS204" s="112">
        <f t="shared" si="384"/>
        <v>134.61799999999999</v>
      </c>
      <c r="AT204" s="112">
        <f t="shared" si="385"/>
        <v>80.135000000000005</v>
      </c>
      <c r="AU204" s="112">
        <f t="shared" si="414"/>
        <v>112.94799999999999</v>
      </c>
      <c r="AV204" s="112">
        <f t="shared" si="415"/>
        <v>92.245999999999995</v>
      </c>
      <c r="AW204" s="112">
        <f t="shared" si="416"/>
        <v>100.71599999999999</v>
      </c>
      <c r="AX204" s="112">
        <f t="shared" si="386"/>
        <v>104.797</v>
      </c>
      <c r="AY204" s="112">
        <f t="shared" si="387"/>
        <v>84.194000000000003</v>
      </c>
      <c r="AZ204" s="1016">
        <f t="shared" si="388"/>
        <v>31.559000000000001</v>
      </c>
      <c r="BA204" s="978">
        <f t="shared" si="417"/>
        <v>153.80014869700506</v>
      </c>
      <c r="BB204" s="112">
        <f t="shared" si="418"/>
        <v>151.95516666666666</v>
      </c>
      <c r="BC204" s="112">
        <f t="shared" si="419"/>
        <v>83.591996412320626</v>
      </c>
      <c r="BD204" s="112">
        <f t="shared" si="389"/>
        <v>99.523693295128922</v>
      </c>
      <c r="BE204" s="112">
        <f t="shared" si="390"/>
        <v>100.7586570901034</v>
      </c>
      <c r="BF204" s="112">
        <f t="shared" si="391"/>
        <v>103.18040109664153</v>
      </c>
      <c r="BG204" s="112">
        <f t="shared" si="392"/>
        <v>106.42867649253732</v>
      </c>
      <c r="BH204" s="112">
        <f t="shared" si="393"/>
        <v>99.855177872513181</v>
      </c>
      <c r="BI204" s="756">
        <f t="shared" si="394"/>
        <v>35.22574712230216</v>
      </c>
      <c r="BJ204" s="112">
        <f t="shared" si="395"/>
        <v>31.438288395154803</v>
      </c>
      <c r="BK204" s="112">
        <f t="shared" si="396"/>
        <v>31.055077411666666</v>
      </c>
      <c r="BL204" s="112">
        <f t="shared" si="397"/>
        <v>17.059454627826394</v>
      </c>
      <c r="BM204" s="112">
        <f t="shared" si="398"/>
        <v>20.328709592463035</v>
      </c>
      <c r="BN204" s="112">
        <f t="shared" si="399"/>
        <v>20.596077095788033</v>
      </c>
      <c r="BO204" s="112">
        <f t="shared" si="400"/>
        <v>21.075628727999998</v>
      </c>
      <c r="BP204" s="112">
        <f t="shared" si="420"/>
        <v>21.758278622134331</v>
      </c>
      <c r="BQ204" s="112">
        <f t="shared" si="401"/>
        <v>20.472308567422655</v>
      </c>
      <c r="BR204" s="756">
        <f t="shared" si="402"/>
        <v>7.2359320708748207</v>
      </c>
      <c r="BS204" s="417">
        <f t="shared" si="403"/>
        <v>92839.362486192142</v>
      </c>
      <c r="BT204" s="417">
        <f t="shared" si="404"/>
        <v>91725.664242424231</v>
      </c>
      <c r="BU204" s="417">
        <f t="shared" si="405"/>
        <v>50459.168743437178</v>
      </c>
      <c r="BV204" s="417">
        <f t="shared" si="406"/>
        <v>60076.120316332366</v>
      </c>
      <c r="BW204" s="417">
        <f t="shared" si="407"/>
        <v>60821.589370753325</v>
      </c>
      <c r="BX204" s="417">
        <f t="shared" si="408"/>
        <v>64628.451232350926</v>
      </c>
      <c r="BY204" s="772"/>
      <c r="BZ204" s="772"/>
      <c r="CA204" s="835">
        <f t="shared" si="409"/>
        <v>86959.129202958313</v>
      </c>
      <c r="CB204" s="835">
        <f t="shared" si="410"/>
        <v>56458.458511031</v>
      </c>
      <c r="CC204" s="1222">
        <f t="shared" si="411"/>
        <v>30500.670691927313</v>
      </c>
      <c r="CD204" s="772"/>
      <c r="CE204" s="417"/>
      <c r="CF204" s="835">
        <f t="shared" si="421"/>
        <v>86959.129202958313</v>
      </c>
      <c r="CG204" s="835">
        <f t="shared" si="412"/>
        <v>19916.757696468081</v>
      </c>
      <c r="CH204" s="1222">
        <f t="shared" si="424"/>
        <v>67042.371506490235</v>
      </c>
    </row>
    <row r="205" spans="1:86" ht="14.4">
      <c r="A205" s="13">
        <v>4518029</v>
      </c>
      <c r="B205" s="13" t="s">
        <v>617</v>
      </c>
      <c r="C205" s="13" t="s">
        <v>1108</v>
      </c>
      <c r="D205" s="13">
        <v>358146</v>
      </c>
      <c r="E205" s="13">
        <v>30060199</v>
      </c>
      <c r="F205" s="13" t="s">
        <v>162</v>
      </c>
      <c r="G205" s="13" t="s">
        <v>642</v>
      </c>
      <c r="H205" s="14">
        <v>9</v>
      </c>
      <c r="I205" s="18">
        <v>6320</v>
      </c>
      <c r="J205" s="110" t="s">
        <v>671</v>
      </c>
      <c r="K205" s="60">
        <v>23730</v>
      </c>
      <c r="L205" s="60">
        <v>24904</v>
      </c>
      <c r="M205" s="60">
        <f>2643+23206</f>
        <v>25849</v>
      </c>
      <c r="N205" s="60">
        <f>2738+25966</f>
        <v>28704</v>
      </c>
      <c r="O205" s="67">
        <f t="shared" si="422"/>
        <v>20952</v>
      </c>
      <c r="P205" s="12">
        <f t="shared" si="423"/>
        <v>19230</v>
      </c>
      <c r="Q205" s="12">
        <v>3747</v>
      </c>
      <c r="R205" s="12">
        <v>3548</v>
      </c>
      <c r="S205" s="12">
        <v>2836</v>
      </c>
      <c r="T205" s="12">
        <v>1191</v>
      </c>
      <c r="U205" s="13">
        <v>876</v>
      </c>
      <c r="V205" s="13">
        <v>486</v>
      </c>
      <c r="W205" s="13">
        <v>417</v>
      </c>
      <c r="X205" s="13">
        <v>563</v>
      </c>
      <c r="Y205" s="13">
        <v>788</v>
      </c>
      <c r="Z205" s="12">
        <v>1467</v>
      </c>
      <c r="AA205" s="12">
        <v>2129</v>
      </c>
      <c r="AB205" s="12">
        <v>2904</v>
      </c>
      <c r="AC205" s="12">
        <v>3087</v>
      </c>
      <c r="AD205" s="12">
        <v>3249</v>
      </c>
      <c r="AE205" s="12">
        <v>2163</v>
      </c>
      <c r="AF205" s="12">
        <v>1404</v>
      </c>
      <c r="AG205" s="13">
        <v>832</v>
      </c>
      <c r="AH205" s="13">
        <v>614</v>
      </c>
      <c r="AI205" s="13">
        <v>426</v>
      </c>
      <c r="AJ205" s="13">
        <v>381</v>
      </c>
      <c r="AK205" s="13">
        <v>721</v>
      </c>
      <c r="AL205" s="12">
        <v>1378</v>
      </c>
      <c r="AM205" s="12">
        <v>1906</v>
      </c>
      <c r="AN205" s="46">
        <v>3069</v>
      </c>
      <c r="AO205" s="46">
        <v>19700</v>
      </c>
      <c r="AP205" s="958">
        <v>17598</v>
      </c>
      <c r="AQ205" s="991">
        <v>20390</v>
      </c>
      <c r="AR205" s="978">
        <f t="shared" si="383"/>
        <v>261.02999999999997</v>
      </c>
      <c r="AS205" s="112">
        <f t="shared" si="384"/>
        <v>273.94400000000002</v>
      </c>
      <c r="AT205" s="112">
        <f t="shared" si="385"/>
        <v>284.339</v>
      </c>
      <c r="AU205" s="112">
        <f t="shared" si="414"/>
        <v>315.74400000000003</v>
      </c>
      <c r="AV205" s="112">
        <f t="shared" si="415"/>
        <v>230.47200000000001</v>
      </c>
      <c r="AW205" s="112">
        <f t="shared" si="416"/>
        <v>211.53</v>
      </c>
      <c r="AX205" s="112">
        <f t="shared" si="386"/>
        <v>216.7</v>
      </c>
      <c r="AY205" s="112">
        <f t="shared" si="387"/>
        <v>193.578</v>
      </c>
      <c r="AZ205" s="1016">
        <f t="shared" si="388"/>
        <v>224.29</v>
      </c>
      <c r="BA205" s="978">
        <f t="shared" si="417"/>
        <v>298.22499824970822</v>
      </c>
      <c r="BB205" s="112">
        <f t="shared" si="418"/>
        <v>309.22466666666662</v>
      </c>
      <c r="BC205" s="112">
        <f t="shared" si="419"/>
        <v>296.6052869268463</v>
      </c>
      <c r="BD205" s="112">
        <f t="shared" si="389"/>
        <v>278.21660424068767</v>
      </c>
      <c r="BE205" s="112">
        <f t="shared" si="390"/>
        <v>251.74044638109305</v>
      </c>
      <c r="BF205" s="112">
        <f t="shared" si="391"/>
        <v>216.70588827964357</v>
      </c>
      <c r="BG205" s="112">
        <f t="shared" si="392"/>
        <v>220.07399253731342</v>
      </c>
      <c r="BH205" s="112">
        <f t="shared" si="393"/>
        <v>229.58602302070645</v>
      </c>
      <c r="BI205" s="756">
        <f t="shared" si="394"/>
        <v>250.34959352517981</v>
      </c>
      <c r="BJ205" s="112">
        <f t="shared" si="395"/>
        <v>60.960171892222853</v>
      </c>
      <c r="BK205" s="112">
        <f t="shared" si="396"/>
        <v>63.19624512666666</v>
      </c>
      <c r="BL205" s="112">
        <f t="shared" si="397"/>
        <v>60.5312069560308</v>
      </c>
      <c r="BM205" s="112">
        <f t="shared" si="398"/>
        <v>56.828523582202862</v>
      </c>
      <c r="BN205" s="112">
        <f t="shared" si="399"/>
        <v>51.458264644759225</v>
      </c>
      <c r="BO205" s="112">
        <f t="shared" si="400"/>
        <v>44.264344739999991</v>
      </c>
      <c r="BP205" s="112">
        <f t="shared" si="420"/>
        <v>44.991927034328356</v>
      </c>
      <c r="BQ205" s="112">
        <f t="shared" si="401"/>
        <v>47.069726439705235</v>
      </c>
      <c r="BR205" s="756">
        <f t="shared" si="402"/>
        <v>51.42581210356834</v>
      </c>
      <c r="BS205" s="417">
        <f t="shared" si="403"/>
        <v>180019.45348891479</v>
      </c>
      <c r="BT205" s="417">
        <f t="shared" si="404"/>
        <v>186659.2533333333</v>
      </c>
      <c r="BU205" s="417">
        <f t="shared" si="405"/>
        <v>179041.73683584176</v>
      </c>
      <c r="BV205" s="417">
        <f t="shared" si="406"/>
        <v>167941.65928710601</v>
      </c>
      <c r="BW205" s="417">
        <f t="shared" si="407"/>
        <v>151959.687633678</v>
      </c>
      <c r="BX205" s="417">
        <f t="shared" si="408"/>
        <v>135736.68820424948</v>
      </c>
      <c r="BY205" s="772"/>
      <c r="BZ205" s="772"/>
      <c r="CA205" s="835">
        <f t="shared" si="409"/>
        <v>168617.43225904563</v>
      </c>
      <c r="CB205" s="835">
        <f t="shared" si="410"/>
        <v>129808.7213061306</v>
      </c>
      <c r="CC205" s="1222">
        <f t="shared" si="411"/>
        <v>38808.710952915033</v>
      </c>
      <c r="CD205" s="772"/>
      <c r="CE205" s="417"/>
      <c r="CF205" s="835">
        <f t="shared" si="421"/>
        <v>168617.43225904563</v>
      </c>
      <c r="CG205" s="835">
        <f t="shared" si="412"/>
        <v>141548.51496374488</v>
      </c>
      <c r="CH205" s="1222">
        <f t="shared" si="424"/>
        <v>27068.917295300751</v>
      </c>
    </row>
    <row r="206" spans="1:86" ht="14.4">
      <c r="A206" s="13">
        <v>4522805</v>
      </c>
      <c r="B206" s="13" t="s">
        <v>617</v>
      </c>
      <c r="C206" s="13" t="s">
        <v>1109</v>
      </c>
      <c r="D206" s="13">
        <v>359849</v>
      </c>
      <c r="E206" s="13">
        <v>30042931</v>
      </c>
      <c r="F206" s="13" t="s">
        <v>110</v>
      </c>
      <c r="G206" s="13" t="s">
        <v>430</v>
      </c>
      <c r="H206" s="14">
        <v>13</v>
      </c>
      <c r="I206" s="18">
        <v>6400</v>
      </c>
      <c r="J206" s="110" t="s">
        <v>671</v>
      </c>
      <c r="K206" s="112">
        <v>17070</v>
      </c>
      <c r="L206" s="112">
        <v>17070</v>
      </c>
      <c r="M206" s="112">
        <v>16718</v>
      </c>
      <c r="N206" s="112">
        <v>20068</v>
      </c>
      <c r="O206" s="67">
        <f t="shared" si="422"/>
        <v>12223</v>
      </c>
      <c r="P206" s="12">
        <f t="shared" si="423"/>
        <v>13302</v>
      </c>
      <c r="Q206" s="12">
        <v>2039</v>
      </c>
      <c r="R206" s="12">
        <v>1931</v>
      </c>
      <c r="S206" s="12">
        <v>1544</v>
      </c>
      <c r="T206" s="13">
        <v>739</v>
      </c>
      <c r="U206" s="13">
        <v>543</v>
      </c>
      <c r="V206" s="13">
        <v>301</v>
      </c>
      <c r="W206" s="13">
        <v>258</v>
      </c>
      <c r="X206" s="13">
        <v>349</v>
      </c>
      <c r="Y206" s="13">
        <v>489</v>
      </c>
      <c r="Z206" s="13">
        <v>910</v>
      </c>
      <c r="AA206" s="12">
        <v>1320</v>
      </c>
      <c r="AB206" s="12">
        <v>1800</v>
      </c>
      <c r="AC206" s="12">
        <v>1914</v>
      </c>
      <c r="AD206" s="12">
        <v>2015</v>
      </c>
      <c r="AE206" s="12">
        <v>1341</v>
      </c>
      <c r="AF206" s="12">
        <v>1051</v>
      </c>
      <c r="AG206" s="13">
        <v>623</v>
      </c>
      <c r="AH206" s="13">
        <v>460</v>
      </c>
      <c r="AI206" s="13">
        <v>319</v>
      </c>
      <c r="AJ206" s="13">
        <v>285</v>
      </c>
      <c r="AK206" s="13">
        <v>539</v>
      </c>
      <c r="AL206" s="12">
        <v>1032</v>
      </c>
      <c r="AM206" s="12">
        <v>1426</v>
      </c>
      <c r="AN206" s="46">
        <v>2297</v>
      </c>
      <c r="AO206" s="46">
        <v>11393</v>
      </c>
      <c r="AP206" s="958">
        <v>10212</v>
      </c>
      <c r="AQ206" s="992">
        <v>11509</v>
      </c>
      <c r="AR206" s="978">
        <f t="shared" si="383"/>
        <v>187.77</v>
      </c>
      <c r="AS206" s="112">
        <f t="shared" si="384"/>
        <v>187.77</v>
      </c>
      <c r="AT206" s="112">
        <f t="shared" si="385"/>
        <v>183.898</v>
      </c>
      <c r="AU206" s="112">
        <f t="shared" si="414"/>
        <v>220.74799999999999</v>
      </c>
      <c r="AV206" s="112">
        <f t="shared" si="415"/>
        <v>134.453</v>
      </c>
      <c r="AW206" s="112">
        <f t="shared" si="416"/>
        <v>146.322</v>
      </c>
      <c r="AX206" s="112">
        <f t="shared" si="386"/>
        <v>125.32299999999999</v>
      </c>
      <c r="AY206" s="112">
        <f t="shared" si="387"/>
        <v>112.33199999999999</v>
      </c>
      <c r="AZ206" s="1016">
        <f t="shared" si="388"/>
        <v>126.599</v>
      </c>
      <c r="BA206" s="978">
        <f t="shared" si="417"/>
        <v>214.52594690781797</v>
      </c>
      <c r="BB206" s="112">
        <f t="shared" si="418"/>
        <v>211.95250000000001</v>
      </c>
      <c r="BC206" s="112">
        <f t="shared" si="419"/>
        <v>191.831296639832</v>
      </c>
      <c r="BD206" s="112">
        <f t="shared" si="389"/>
        <v>194.5112463037249</v>
      </c>
      <c r="BE206" s="112">
        <f t="shared" si="390"/>
        <v>146.86060882570163</v>
      </c>
      <c r="BF206" s="112">
        <f t="shared" si="391"/>
        <v>149.90232583961617</v>
      </c>
      <c r="BG206" s="112">
        <f t="shared" si="392"/>
        <v>127.27426380597015</v>
      </c>
      <c r="BH206" s="112">
        <f t="shared" si="393"/>
        <v>133.22721144945186</v>
      </c>
      <c r="BI206" s="756">
        <f t="shared" si="394"/>
        <v>141.30816438848919</v>
      </c>
      <c r="BJ206" s="112">
        <f t="shared" si="395"/>
        <v>43.851248807427076</v>
      </c>
      <c r="BK206" s="112">
        <f t="shared" si="396"/>
        <v>43.316732425000005</v>
      </c>
      <c r="BL206" s="112">
        <f t="shared" si="397"/>
        <v>39.148931018256917</v>
      </c>
      <c r="BM206" s="112">
        <f t="shared" si="398"/>
        <v>39.730867169998845</v>
      </c>
      <c r="BN206" s="112">
        <f t="shared" si="399"/>
        <v>30.01977705006167</v>
      </c>
      <c r="BO206" s="112">
        <f t="shared" si="400"/>
        <v>30.619049075999996</v>
      </c>
      <c r="BP206" s="112">
        <f t="shared" si="420"/>
        <v>26.019950492492537</v>
      </c>
      <c r="BQ206" s="112">
        <f t="shared" si="401"/>
        <v>27.314242891366622</v>
      </c>
      <c r="BR206" s="756">
        <f t="shared" si="402"/>
        <v>29.026957896025898</v>
      </c>
      <c r="BS206" s="417">
        <f t="shared" si="403"/>
        <v>129495.66249708284</v>
      </c>
      <c r="BT206" s="417">
        <f t="shared" si="404"/>
        <v>127942.23636363637</v>
      </c>
      <c r="BU206" s="417">
        <f t="shared" si="405"/>
        <v>115796.34633531678</v>
      </c>
      <c r="BV206" s="417">
        <f t="shared" si="406"/>
        <v>117414.06140515757</v>
      </c>
      <c r="BW206" s="417">
        <f t="shared" si="407"/>
        <v>88650.403872968978</v>
      </c>
      <c r="BX206" s="417">
        <f t="shared" si="408"/>
        <v>93893.36591226868</v>
      </c>
      <c r="BY206" s="772"/>
      <c r="BZ206" s="772"/>
      <c r="CA206" s="835">
        <f t="shared" si="409"/>
        <v>121293.70285132361</v>
      </c>
      <c r="CB206" s="835">
        <f t="shared" si="410"/>
        <v>75327.120239697993</v>
      </c>
      <c r="CC206" s="1222">
        <f t="shared" si="411"/>
        <v>45966.582611625621</v>
      </c>
      <c r="CD206" s="772"/>
      <c r="CE206" s="417"/>
      <c r="CF206" s="835">
        <f t="shared" si="421"/>
        <v>121293.70285132361</v>
      </c>
      <c r="CG206" s="835">
        <f t="shared" si="412"/>
        <v>79896.118622743496</v>
      </c>
      <c r="CH206" s="1222">
        <f t="shared" si="424"/>
        <v>41397.584228580119</v>
      </c>
    </row>
    <row r="207" spans="1:86" ht="14.4">
      <c r="A207" s="13">
        <v>4526747</v>
      </c>
      <c r="B207" s="13" t="s">
        <v>617</v>
      </c>
      <c r="C207" s="13" t="s">
        <v>1108</v>
      </c>
      <c r="D207" s="13">
        <v>301366</v>
      </c>
      <c r="E207" s="13">
        <v>30001367</v>
      </c>
      <c r="F207" s="13" t="s">
        <v>645</v>
      </c>
      <c r="G207" s="13" t="s">
        <v>646</v>
      </c>
      <c r="H207" s="14" t="s">
        <v>647</v>
      </c>
      <c r="I207" s="18">
        <v>6470</v>
      </c>
      <c r="J207" s="110" t="s">
        <v>671</v>
      </c>
      <c r="K207" s="112">
        <v>5323</v>
      </c>
      <c r="L207" s="112">
        <v>6595</v>
      </c>
      <c r="M207" s="112">
        <v>7064</v>
      </c>
      <c r="N207" s="112">
        <v>8640</v>
      </c>
      <c r="O207" s="67">
        <f t="shared" si="422"/>
        <v>6865</v>
      </c>
      <c r="P207" s="12">
        <f t="shared" si="423"/>
        <v>8034</v>
      </c>
      <c r="Q207" s="13">
        <v>990</v>
      </c>
      <c r="R207" s="13">
        <v>938</v>
      </c>
      <c r="S207" s="13">
        <v>749</v>
      </c>
      <c r="T207" s="13">
        <v>461</v>
      </c>
      <c r="U207" s="13">
        <v>339</v>
      </c>
      <c r="V207" s="13">
        <v>188</v>
      </c>
      <c r="W207" s="13">
        <v>161</v>
      </c>
      <c r="X207" s="13">
        <v>218</v>
      </c>
      <c r="Y207" s="13">
        <v>305</v>
      </c>
      <c r="Z207" s="13">
        <v>568</v>
      </c>
      <c r="AA207" s="13">
        <v>824</v>
      </c>
      <c r="AB207" s="12">
        <v>1124</v>
      </c>
      <c r="AC207" s="12">
        <v>1194</v>
      </c>
      <c r="AD207" s="12">
        <v>1257</v>
      </c>
      <c r="AE207" s="13">
        <v>837</v>
      </c>
      <c r="AF207" s="13">
        <v>621</v>
      </c>
      <c r="AG207" s="13">
        <v>368</v>
      </c>
      <c r="AH207" s="13">
        <v>272</v>
      </c>
      <c r="AI207" s="13">
        <v>188</v>
      </c>
      <c r="AJ207" s="13">
        <v>168</v>
      </c>
      <c r="AK207" s="13">
        <v>319</v>
      </c>
      <c r="AL207" s="13">
        <v>610</v>
      </c>
      <c r="AM207" s="13">
        <v>843</v>
      </c>
      <c r="AN207" s="46">
        <v>1357</v>
      </c>
      <c r="AO207" s="46">
        <v>7423</v>
      </c>
      <c r="AP207" s="630">
        <v>6868</v>
      </c>
      <c r="AQ207" s="992">
        <v>4341</v>
      </c>
      <c r="AR207" s="978">
        <f t="shared" si="383"/>
        <v>58.552999999999997</v>
      </c>
      <c r="AS207" s="112">
        <f t="shared" si="384"/>
        <v>72.545000000000002</v>
      </c>
      <c r="AT207" s="112">
        <f t="shared" si="385"/>
        <v>77.703999999999994</v>
      </c>
      <c r="AU207" s="112">
        <f t="shared" si="414"/>
        <v>95.04</v>
      </c>
      <c r="AV207" s="112">
        <f t="shared" si="415"/>
        <v>75.515000000000001</v>
      </c>
      <c r="AW207" s="112">
        <f t="shared" si="416"/>
        <v>88.373999999999995</v>
      </c>
      <c r="AX207" s="112">
        <f t="shared" si="386"/>
        <v>81.653000000000006</v>
      </c>
      <c r="AY207" s="112">
        <f t="shared" si="387"/>
        <v>75.548000000000002</v>
      </c>
      <c r="AZ207" s="1016">
        <f t="shared" si="388"/>
        <v>47.750999999999998</v>
      </c>
      <c r="BA207" s="978">
        <f t="shared" si="417"/>
        <v>66.896403947880202</v>
      </c>
      <c r="BB207" s="112">
        <f t="shared" si="418"/>
        <v>81.887916666666655</v>
      </c>
      <c r="BC207" s="112">
        <f t="shared" si="419"/>
        <v>81.056123906195296</v>
      </c>
      <c r="BD207" s="112">
        <f t="shared" si="389"/>
        <v>83.744128366762183</v>
      </c>
      <c r="BE207" s="112">
        <f t="shared" si="390"/>
        <v>82.483684822747421</v>
      </c>
      <c r="BF207" s="112">
        <f t="shared" si="391"/>
        <v>90.536406991089777</v>
      </c>
      <c r="BG207" s="112">
        <f t="shared" si="392"/>
        <v>82.924327238805972</v>
      </c>
      <c r="BH207" s="112">
        <f t="shared" si="393"/>
        <v>89.600909541209901</v>
      </c>
      <c r="BI207" s="756">
        <f t="shared" si="394"/>
        <v>53.299047841726612</v>
      </c>
      <c r="BJ207" s="112">
        <f t="shared" si="395"/>
        <v>13.674293930986192</v>
      </c>
      <c r="BK207" s="112">
        <f t="shared" si="396"/>
        <v>16.735433529166666</v>
      </c>
      <c r="BL207" s="112">
        <f t="shared" si="397"/>
        <v>16.541933766776335</v>
      </c>
      <c r="BM207" s="112">
        <f t="shared" si="398"/>
        <v>17.105575660194841</v>
      </c>
      <c r="BN207" s="112">
        <f t="shared" si="399"/>
        <v>16.860490014617799</v>
      </c>
      <c r="BO207" s="112">
        <f t="shared" si="400"/>
        <v>18.492966491999997</v>
      </c>
      <c r="BP207" s="112">
        <f t="shared" si="420"/>
        <v>16.953049460701493</v>
      </c>
      <c r="BQ207" s="112">
        <f t="shared" si="401"/>
        <v>18.369978474138854</v>
      </c>
      <c r="BR207" s="756">
        <f t="shared" si="402"/>
        <v>10.948477211456115</v>
      </c>
      <c r="BS207" s="417">
        <f t="shared" si="403"/>
        <v>40381.102019447688</v>
      </c>
      <c r="BT207" s="417">
        <f t="shared" si="404"/>
        <v>49430.524242424231</v>
      </c>
      <c r="BU207" s="417">
        <f t="shared" si="405"/>
        <v>48928.42388519425</v>
      </c>
      <c r="BV207" s="417">
        <f t="shared" si="406"/>
        <v>50551.001123209171</v>
      </c>
      <c r="BW207" s="417">
        <f t="shared" si="407"/>
        <v>49790.151565731168</v>
      </c>
      <c r="BX207" s="417">
        <f t="shared" si="408"/>
        <v>56708.713106237141</v>
      </c>
      <c r="BY207" s="772"/>
      <c r="BZ207" s="772"/>
      <c r="CA207" s="835">
        <f t="shared" si="409"/>
        <v>37823.455200796459</v>
      </c>
      <c r="CB207" s="835">
        <f t="shared" si="410"/>
        <v>50660.660184708766</v>
      </c>
      <c r="CC207" s="1222">
        <f t="shared" si="411"/>
        <v>-12837.204983912306</v>
      </c>
      <c r="CD207" s="772"/>
      <c r="CE207" s="417"/>
      <c r="CF207" s="835">
        <f t="shared" si="421"/>
        <v>37823.455200796459</v>
      </c>
      <c r="CG207" s="835">
        <f t="shared" si="412"/>
        <v>30135.46363205574</v>
      </c>
      <c r="CH207" s="1222">
        <f t="shared" si="424"/>
        <v>7687.9915687407192</v>
      </c>
    </row>
    <row r="208" spans="1:86" ht="14.4">
      <c r="A208" s="13">
        <v>4535643</v>
      </c>
      <c r="B208" s="13" t="s">
        <v>617</v>
      </c>
      <c r="C208" s="13" t="s">
        <v>1107</v>
      </c>
      <c r="D208" s="13">
        <v>343826</v>
      </c>
      <c r="E208" s="13">
        <v>30052467</v>
      </c>
      <c r="F208" s="13" t="s">
        <v>209</v>
      </c>
      <c r="G208" s="13" t="s">
        <v>648</v>
      </c>
      <c r="H208" s="14">
        <v>4</v>
      </c>
      <c r="I208" s="18">
        <v>6430</v>
      </c>
      <c r="J208" s="110" t="s">
        <v>671</v>
      </c>
      <c r="K208" s="60">
        <v>4354</v>
      </c>
      <c r="L208" s="60">
        <v>4354</v>
      </c>
      <c r="M208" s="60">
        <v>3715</v>
      </c>
      <c r="N208" s="60">
        <v>3676</v>
      </c>
      <c r="O208" s="67">
        <f t="shared" si="422"/>
        <v>3346</v>
      </c>
      <c r="P208" s="12">
        <f t="shared" si="423"/>
        <v>4477</v>
      </c>
      <c r="Q208" s="13">
        <v>463</v>
      </c>
      <c r="R208" s="13">
        <v>439</v>
      </c>
      <c r="S208" s="13">
        <v>351</v>
      </c>
      <c r="T208" s="13">
        <v>230</v>
      </c>
      <c r="U208" s="13">
        <v>169</v>
      </c>
      <c r="V208" s="13">
        <v>94</v>
      </c>
      <c r="W208" s="13">
        <v>81</v>
      </c>
      <c r="X208" s="13">
        <v>109</v>
      </c>
      <c r="Y208" s="13">
        <v>152</v>
      </c>
      <c r="Z208" s="13">
        <v>284</v>
      </c>
      <c r="AA208" s="13">
        <v>412</v>
      </c>
      <c r="AB208" s="13">
        <v>562</v>
      </c>
      <c r="AC208" s="13">
        <v>597</v>
      </c>
      <c r="AD208" s="13">
        <v>628</v>
      </c>
      <c r="AE208" s="13">
        <v>418</v>
      </c>
      <c r="AF208" s="13">
        <v>371</v>
      </c>
      <c r="AG208" s="13">
        <v>220</v>
      </c>
      <c r="AH208" s="13">
        <v>162</v>
      </c>
      <c r="AI208" s="13">
        <v>112</v>
      </c>
      <c r="AJ208" s="13">
        <v>101</v>
      </c>
      <c r="AK208" s="13">
        <v>190</v>
      </c>
      <c r="AL208" s="13">
        <v>364</v>
      </c>
      <c r="AM208" s="13">
        <v>503</v>
      </c>
      <c r="AN208" s="18">
        <v>811</v>
      </c>
      <c r="AO208" s="46">
        <v>5292</v>
      </c>
      <c r="AP208" s="958">
        <v>4999</v>
      </c>
      <c r="AQ208" s="991">
        <v>3765</v>
      </c>
      <c r="AR208" s="978">
        <f t="shared" si="383"/>
        <v>47.893999999999998</v>
      </c>
      <c r="AS208" s="112">
        <f t="shared" si="384"/>
        <v>47.893999999999998</v>
      </c>
      <c r="AT208" s="112">
        <f t="shared" si="385"/>
        <v>40.865000000000002</v>
      </c>
      <c r="AU208" s="112">
        <f t="shared" si="414"/>
        <v>40.436</v>
      </c>
      <c r="AV208" s="112">
        <f t="shared" si="415"/>
        <v>36.805999999999997</v>
      </c>
      <c r="AW208" s="112">
        <f t="shared" si="416"/>
        <v>49.247</v>
      </c>
      <c r="AX208" s="112">
        <f t="shared" si="386"/>
        <v>58.212000000000003</v>
      </c>
      <c r="AY208" s="112">
        <f t="shared" si="387"/>
        <v>54.988999999999997</v>
      </c>
      <c r="AZ208" s="1016">
        <f t="shared" si="388"/>
        <v>41.414999999999999</v>
      </c>
      <c r="BA208" s="978">
        <f t="shared" si="417"/>
        <v>54.718569000388953</v>
      </c>
      <c r="BB208" s="112">
        <f t="shared" si="418"/>
        <v>54.062166666666663</v>
      </c>
      <c r="BC208" s="112">
        <f t="shared" si="419"/>
        <v>42.62790208260413</v>
      </c>
      <c r="BD208" s="112">
        <f t="shared" si="389"/>
        <v>35.630024985673344</v>
      </c>
      <c r="BE208" s="112">
        <f t="shared" si="390"/>
        <v>40.202535967503685</v>
      </c>
      <c r="BF208" s="112">
        <f t="shared" si="391"/>
        <v>50.452015695681972</v>
      </c>
      <c r="BG208" s="112">
        <f t="shared" si="392"/>
        <v>59.118353731343291</v>
      </c>
      <c r="BH208" s="112">
        <f t="shared" si="393"/>
        <v>65.21766843280551</v>
      </c>
      <c r="BI208" s="756">
        <f t="shared" si="394"/>
        <v>46.226886690647483</v>
      </c>
      <c r="BJ208" s="112">
        <f t="shared" si="395"/>
        <v>11.185022689369505</v>
      </c>
      <c r="BK208" s="112">
        <f t="shared" si="396"/>
        <v>11.048685001666668</v>
      </c>
      <c r="BL208" s="112">
        <f t="shared" si="397"/>
        <v>8.6995022570178513</v>
      </c>
      <c r="BM208" s="112">
        <f t="shared" si="398"/>
        <v>7.2777889035736374</v>
      </c>
      <c r="BN208" s="112">
        <f t="shared" si="399"/>
        <v>8.2178003771174275</v>
      </c>
      <c r="BO208" s="112">
        <f t="shared" si="400"/>
        <v>10.305328725999999</v>
      </c>
      <c r="BP208" s="112">
        <f t="shared" si="420"/>
        <v>12.086156236835823</v>
      </c>
      <c r="BQ208" s="112">
        <f t="shared" si="401"/>
        <v>13.370926382093787</v>
      </c>
      <c r="BR208" s="756">
        <f t="shared" si="402"/>
        <v>9.4957421564460436</v>
      </c>
      <c r="BS208" s="417">
        <f t="shared" si="403"/>
        <v>33030.118014780237</v>
      </c>
      <c r="BT208" s="417">
        <f t="shared" si="404"/>
        <v>32633.889696969694</v>
      </c>
      <c r="BU208" s="417">
        <f t="shared" si="405"/>
        <v>25731.75180259013</v>
      </c>
      <c r="BV208" s="417">
        <f t="shared" si="406"/>
        <v>21507.578718624638</v>
      </c>
      <c r="BW208" s="417">
        <f t="shared" si="407"/>
        <v>24267.712620384042</v>
      </c>
      <c r="BX208" s="417">
        <f t="shared" si="408"/>
        <v>31601.308013022619</v>
      </c>
      <c r="BY208" s="772"/>
      <c r="BZ208" s="772"/>
      <c r="CA208" s="835">
        <f t="shared" si="409"/>
        <v>30938.065741925191</v>
      </c>
      <c r="CB208" s="835">
        <f t="shared" si="410"/>
        <v>36874.292408759335</v>
      </c>
      <c r="CC208" s="1222">
        <f t="shared" si="411"/>
        <v>-5936.2266668341435</v>
      </c>
      <c r="CD208" s="772"/>
      <c r="CE208" s="417"/>
      <c r="CF208" s="835">
        <f t="shared" si="421"/>
        <v>30938.065741925191</v>
      </c>
      <c r="CG208" s="835">
        <f t="shared" si="412"/>
        <v>26136.839570304051</v>
      </c>
      <c r="CH208" s="1222">
        <f t="shared" si="424"/>
        <v>4801.2261716211397</v>
      </c>
    </row>
    <row r="209" spans="1:86" ht="14.4">
      <c r="A209" s="13">
        <v>4537413</v>
      </c>
      <c r="B209" s="13" t="s">
        <v>617</v>
      </c>
      <c r="C209" s="13" t="s">
        <v>1108</v>
      </c>
      <c r="D209" s="13">
        <v>324202</v>
      </c>
      <c r="E209" s="13">
        <v>30067488</v>
      </c>
      <c r="F209" s="13" t="s">
        <v>649</v>
      </c>
      <c r="G209" s="13" t="s">
        <v>650</v>
      </c>
      <c r="H209" s="14">
        <v>19</v>
      </c>
      <c r="I209" s="18">
        <v>6400</v>
      </c>
      <c r="J209" s="110" t="s">
        <v>671</v>
      </c>
      <c r="K209" s="60">
        <v>11063</v>
      </c>
      <c r="L209" s="60">
        <v>11063</v>
      </c>
      <c r="M209" s="60">
        <v>15052</v>
      </c>
      <c r="N209" s="60">
        <v>18981</v>
      </c>
      <c r="O209" s="67">
        <f t="shared" si="422"/>
        <v>13905</v>
      </c>
      <c r="P209" s="12">
        <f t="shared" si="423"/>
        <v>12847</v>
      </c>
      <c r="Q209" s="12">
        <v>2681</v>
      </c>
      <c r="R209" s="12">
        <v>2538</v>
      </c>
      <c r="S209" s="12">
        <v>2029</v>
      </c>
      <c r="T209" s="13">
        <v>733</v>
      </c>
      <c r="U209" s="13">
        <v>539</v>
      </c>
      <c r="V209" s="13">
        <v>299</v>
      </c>
      <c r="W209" s="13">
        <v>256</v>
      </c>
      <c r="X209" s="13">
        <v>347</v>
      </c>
      <c r="Y209" s="13">
        <v>485</v>
      </c>
      <c r="Z209" s="13">
        <v>902</v>
      </c>
      <c r="AA209" s="12">
        <v>1310</v>
      </c>
      <c r="AB209" s="12">
        <v>1786</v>
      </c>
      <c r="AC209" s="12">
        <v>1899</v>
      </c>
      <c r="AD209" s="12">
        <v>1999</v>
      </c>
      <c r="AE209" s="12">
        <v>1331</v>
      </c>
      <c r="AF209" s="13">
        <v>997</v>
      </c>
      <c r="AG209" s="13">
        <v>591</v>
      </c>
      <c r="AH209" s="13">
        <v>436</v>
      </c>
      <c r="AI209" s="13">
        <v>302</v>
      </c>
      <c r="AJ209" s="13">
        <v>270</v>
      </c>
      <c r="AK209" s="13">
        <v>512</v>
      </c>
      <c r="AL209" s="13">
        <v>978</v>
      </c>
      <c r="AM209" s="12">
        <v>1353</v>
      </c>
      <c r="AN209" s="46">
        <v>2179</v>
      </c>
      <c r="AO209" s="46">
        <v>14631</v>
      </c>
      <c r="AP209" s="630">
        <v>8686</v>
      </c>
      <c r="AQ209" s="991">
        <v>10198</v>
      </c>
      <c r="AR209" s="978">
        <f t="shared" si="383"/>
        <v>121.693</v>
      </c>
      <c r="AS209" s="112">
        <f t="shared" si="384"/>
        <v>121.693</v>
      </c>
      <c r="AT209" s="112">
        <f t="shared" si="385"/>
        <v>165.572</v>
      </c>
      <c r="AU209" s="112">
        <f t="shared" si="414"/>
        <v>208.791</v>
      </c>
      <c r="AV209" s="112">
        <f t="shared" si="415"/>
        <v>152.95500000000001</v>
      </c>
      <c r="AW209" s="112">
        <f t="shared" si="416"/>
        <v>141.31700000000001</v>
      </c>
      <c r="AX209" s="112">
        <f t="shared" si="386"/>
        <v>160.941</v>
      </c>
      <c r="AY209" s="112">
        <f t="shared" si="387"/>
        <v>95.546000000000006</v>
      </c>
      <c r="AZ209" s="1016">
        <f t="shared" si="388"/>
        <v>112.178</v>
      </c>
      <c r="BA209" s="978">
        <f t="shared" si="417"/>
        <v>139.03342417347335</v>
      </c>
      <c r="BB209" s="112">
        <f t="shared" si="418"/>
        <v>137.36558333333332</v>
      </c>
      <c r="BC209" s="112">
        <f t="shared" si="419"/>
        <v>172.71471928596429</v>
      </c>
      <c r="BD209" s="112">
        <f t="shared" si="389"/>
        <v>183.97538200573064</v>
      </c>
      <c r="BE209" s="112">
        <f t="shared" si="390"/>
        <v>167.07001274002957</v>
      </c>
      <c r="BF209" s="112">
        <f t="shared" si="391"/>
        <v>144.77485942426318</v>
      </c>
      <c r="BG209" s="112">
        <f t="shared" si="392"/>
        <v>163.44683171641793</v>
      </c>
      <c r="BH209" s="112">
        <f t="shared" si="393"/>
        <v>113.31879736094194</v>
      </c>
      <c r="BI209" s="756">
        <f>0.85*AZ209/BI$155+0.15*AZ209</f>
        <v>125.21163093525179</v>
      </c>
      <c r="BJ209" s="112">
        <f t="shared" si="395"/>
        <v>28.419822235299684</v>
      </c>
      <c r="BK209" s="112">
        <f t="shared" si="396"/>
        <v>28.073404265833332</v>
      </c>
      <c r="BL209" s="112">
        <f t="shared" si="397"/>
        <v>35.247619911879589</v>
      </c>
      <c r="BM209" s="112">
        <f t="shared" si="398"/>
        <v>37.578811528490533</v>
      </c>
      <c r="BN209" s="112">
        <f t="shared" si="399"/>
        <v>34.150781304189444</v>
      </c>
      <c r="BO209" s="112">
        <f t="shared" si="400"/>
        <v>29.571712785999996</v>
      </c>
      <c r="BP209" s="112">
        <f t="shared" si="420"/>
        <v>33.41507027610448</v>
      </c>
      <c r="BQ209" s="112">
        <f t="shared" si="401"/>
        <v>23.232619834940316</v>
      </c>
      <c r="BR209" s="756">
        <f t="shared" si="402"/>
        <v>25.720472380195687</v>
      </c>
      <c r="BS209" s="417">
        <f t="shared" si="403"/>
        <v>83925.630591987545</v>
      </c>
      <c r="BT209" s="417">
        <f t="shared" si="404"/>
        <v>82918.861212121206</v>
      </c>
      <c r="BU209" s="417">
        <f t="shared" si="405"/>
        <v>104256.8850962548</v>
      </c>
      <c r="BV209" s="417">
        <f t="shared" si="406"/>
        <v>111054.23059255013</v>
      </c>
      <c r="BW209" s="417">
        <f t="shared" si="407"/>
        <v>100849.53496307239</v>
      </c>
      <c r="BX209" s="417">
        <f t="shared" si="408"/>
        <v>90681.707403015753</v>
      </c>
      <c r="BY209" s="772"/>
      <c r="BZ209" s="772"/>
      <c r="CA209" s="835">
        <f t="shared" si="409"/>
        <v>78609.972738382727</v>
      </c>
      <c r="CB209" s="835">
        <f t="shared" si="410"/>
        <v>64070.834939484623</v>
      </c>
      <c r="CC209" s="1222">
        <f t="shared" si="411"/>
        <v>14539.137798898104</v>
      </c>
      <c r="CD209" s="772"/>
      <c r="CE209" s="417"/>
      <c r="CF209" s="835">
        <f t="shared" si="421"/>
        <v>78609.972738382727</v>
      </c>
      <c r="CG209" s="835">
        <f t="shared" si="412"/>
        <v>70795.083648860731</v>
      </c>
      <c r="CH209" s="1222">
        <f t="shared" si="424"/>
        <v>7814.8890895219956</v>
      </c>
    </row>
    <row r="210" spans="1:86" ht="14.4">
      <c r="A210" s="13">
        <v>4537664</v>
      </c>
      <c r="B210" s="13" t="s">
        <v>617</v>
      </c>
      <c r="C210" s="13" t="s">
        <v>1109</v>
      </c>
      <c r="D210" s="13">
        <v>358257</v>
      </c>
      <c r="E210" s="13">
        <v>30041535</v>
      </c>
      <c r="F210" s="13" t="s">
        <v>651</v>
      </c>
      <c r="G210" s="13" t="s">
        <v>615</v>
      </c>
      <c r="H210" s="14">
        <v>94</v>
      </c>
      <c r="I210" s="18">
        <v>6440</v>
      </c>
      <c r="J210" s="110" t="s">
        <v>671</v>
      </c>
      <c r="K210" s="60">
        <v>1931</v>
      </c>
      <c r="L210" s="60">
        <v>1931</v>
      </c>
      <c r="M210" s="60">
        <v>2358</v>
      </c>
      <c r="N210" s="60">
        <v>2481</v>
      </c>
      <c r="O210" s="67">
        <f t="shared" si="422"/>
        <v>2050</v>
      </c>
      <c r="P210" s="12">
        <f t="shared" si="423"/>
        <v>2248</v>
      </c>
      <c r="Q210" s="13">
        <v>341</v>
      </c>
      <c r="R210" s="13">
        <v>323</v>
      </c>
      <c r="S210" s="13">
        <v>258</v>
      </c>
      <c r="T210" s="13">
        <v>124</v>
      </c>
      <c r="U210" s="13">
        <v>91</v>
      </c>
      <c r="V210" s="13">
        <v>51</v>
      </c>
      <c r="W210" s="13">
        <v>43</v>
      </c>
      <c r="X210" s="13">
        <v>59</v>
      </c>
      <c r="Y210" s="13">
        <v>82</v>
      </c>
      <c r="Z210" s="13">
        <v>153</v>
      </c>
      <c r="AA210" s="13">
        <v>222</v>
      </c>
      <c r="AB210" s="13">
        <v>303</v>
      </c>
      <c r="AC210" s="13">
        <v>322</v>
      </c>
      <c r="AD210" s="13">
        <v>339</v>
      </c>
      <c r="AE210" s="13">
        <v>225</v>
      </c>
      <c r="AF210" s="13">
        <v>178</v>
      </c>
      <c r="AG210" s="13">
        <v>106</v>
      </c>
      <c r="AH210" s="13">
        <v>78</v>
      </c>
      <c r="AI210" s="13">
        <v>54</v>
      </c>
      <c r="AJ210" s="13">
        <v>48</v>
      </c>
      <c r="AK210" s="13">
        <v>91</v>
      </c>
      <c r="AL210" s="13">
        <v>175</v>
      </c>
      <c r="AM210" s="13">
        <v>242</v>
      </c>
      <c r="AN210" s="18">
        <v>390</v>
      </c>
      <c r="AO210" s="46">
        <v>2409</v>
      </c>
      <c r="AP210" s="958">
        <v>1603</v>
      </c>
      <c r="AQ210" s="992">
        <v>2203</v>
      </c>
      <c r="AR210" s="978">
        <f t="shared" si="383"/>
        <v>21.241</v>
      </c>
      <c r="AS210" s="112">
        <f t="shared" si="384"/>
        <v>21.241</v>
      </c>
      <c r="AT210" s="112">
        <f t="shared" si="385"/>
        <v>25.937999999999999</v>
      </c>
      <c r="AU210" s="112">
        <f t="shared" si="414"/>
        <v>27.291</v>
      </c>
      <c r="AV210" s="112">
        <f t="shared" si="415"/>
        <v>22.55</v>
      </c>
      <c r="AW210" s="112">
        <f t="shared" si="416"/>
        <v>24.728000000000002</v>
      </c>
      <c r="AX210" s="112">
        <f t="shared" si="386"/>
        <v>26.498999999999999</v>
      </c>
      <c r="AY210" s="112">
        <f t="shared" si="387"/>
        <v>17.632999999999999</v>
      </c>
      <c r="AZ210" s="1016">
        <f t="shared" si="388"/>
        <v>24.233000000000001</v>
      </c>
      <c r="BA210" s="978">
        <f t="shared" si="417"/>
        <v>24.267697919097628</v>
      </c>
      <c r="BB210" s="112">
        <f t="shared" si="418"/>
        <v>23.97658333333333</v>
      </c>
      <c r="BC210" s="112">
        <f t="shared" si="419"/>
        <v>27.056956422821141</v>
      </c>
      <c r="BD210" s="112">
        <f t="shared" si="389"/>
        <v>24.047359083094555</v>
      </c>
      <c r="BE210" s="112">
        <f t="shared" si="390"/>
        <v>24.630961964549485</v>
      </c>
      <c r="BF210" s="112">
        <f t="shared" si="391"/>
        <v>25.333064838930774</v>
      </c>
      <c r="BG210" s="112">
        <f t="shared" si="392"/>
        <v>26.911586194029852</v>
      </c>
      <c r="BH210" s="112">
        <f t="shared" si="393"/>
        <v>20.912967092976047</v>
      </c>
      <c r="BI210" s="756">
        <f t="shared" si="394"/>
        <v>27.048560791366906</v>
      </c>
      <c r="BJ210" s="112">
        <f t="shared" si="395"/>
        <v>4.9605601316427466</v>
      </c>
      <c r="BK210" s="112">
        <f t="shared" si="396"/>
        <v>4.9000943358333329</v>
      </c>
      <c r="BL210" s="112">
        <f t="shared" si="397"/>
        <v>5.5217836667693394</v>
      </c>
      <c r="BM210" s="112">
        <f t="shared" si="398"/>
        <v>4.9119135663128937</v>
      </c>
      <c r="BN210" s="112">
        <f t="shared" si="399"/>
        <v>5.0348149351735598</v>
      </c>
      <c r="BO210" s="112">
        <f t="shared" si="400"/>
        <v>5.1745318239999998</v>
      </c>
      <c r="BP210" s="112">
        <f t="shared" si="420"/>
        <v>5.5018046815074628</v>
      </c>
      <c r="BQ210" s="112">
        <f t="shared" si="401"/>
        <v>4.287576513401949</v>
      </c>
      <c r="BR210" s="756">
        <f t="shared" si="402"/>
        <v>5.5562071635194252</v>
      </c>
      <c r="BS210" s="417">
        <f t="shared" si="403"/>
        <v>14648.86492570984</v>
      </c>
      <c r="BT210" s="417">
        <f t="shared" si="404"/>
        <v>14473.137575757573</v>
      </c>
      <c r="BU210" s="417">
        <f t="shared" si="405"/>
        <v>16332.562786139306</v>
      </c>
      <c r="BV210" s="417">
        <f t="shared" si="406"/>
        <v>14515.860391977078</v>
      </c>
      <c r="BW210" s="417">
        <f t="shared" si="407"/>
        <v>14868.144313146235</v>
      </c>
      <c r="BX210" s="417">
        <f t="shared" si="408"/>
        <v>15867.710612748459</v>
      </c>
      <c r="BY210" s="772"/>
      <c r="BZ210" s="772"/>
      <c r="CA210" s="835">
        <f t="shared" si="409"/>
        <v>13721.0392622089</v>
      </c>
      <c r="CB210" s="835">
        <f t="shared" si="410"/>
        <v>11824.262998848015</v>
      </c>
      <c r="CC210" s="1222">
        <f t="shared" si="411"/>
        <v>1896.7762633608854</v>
      </c>
      <c r="CD210" s="772"/>
      <c r="CE210" s="417"/>
      <c r="CF210" s="835">
        <f t="shared" si="421"/>
        <v>13721.0392622089</v>
      </c>
      <c r="CG210" s="835">
        <f t="shared" si="412"/>
        <v>15293.348625067681</v>
      </c>
      <c r="CH210" s="1222">
        <f t="shared" si="424"/>
        <v>-1572.3093628587812</v>
      </c>
    </row>
    <row r="211" spans="1:86" ht="14.4">
      <c r="A211" s="13">
        <v>4537856</v>
      </c>
      <c r="B211" s="13" t="s">
        <v>617</v>
      </c>
      <c r="C211" s="13" t="s">
        <v>1109</v>
      </c>
      <c r="D211" s="13">
        <v>305201</v>
      </c>
      <c r="E211" s="13">
        <v>30028695</v>
      </c>
      <c r="F211" s="13" t="s">
        <v>652</v>
      </c>
      <c r="G211" s="13" t="s">
        <v>484</v>
      </c>
      <c r="H211" s="14">
        <v>12</v>
      </c>
      <c r="I211" s="18">
        <v>6400</v>
      </c>
      <c r="J211" s="110" t="s">
        <v>671</v>
      </c>
      <c r="K211" s="69">
        <v>19265</v>
      </c>
      <c r="L211" s="69">
        <v>19265</v>
      </c>
      <c r="M211" s="69">
        <v>16210</v>
      </c>
      <c r="N211" s="69">
        <v>14676</v>
      </c>
      <c r="O211" s="67">
        <f t="shared" ref="O211:O229" si="425">SUM(Q211:AB211)</f>
        <v>12747</v>
      </c>
      <c r="P211" s="12">
        <f t="shared" ref="P211:P229" si="426">SUM(AC211:AN211)</f>
        <v>14723</v>
      </c>
      <c r="Q211" s="12">
        <v>1971</v>
      </c>
      <c r="R211" s="12">
        <v>1866</v>
      </c>
      <c r="S211" s="12">
        <v>1491</v>
      </c>
      <c r="T211" s="13">
        <v>817</v>
      </c>
      <c r="U211" s="13">
        <v>600</v>
      </c>
      <c r="V211" s="13">
        <v>333</v>
      </c>
      <c r="W211" s="13">
        <v>286</v>
      </c>
      <c r="X211" s="13">
        <v>386</v>
      </c>
      <c r="Y211" s="13">
        <v>540</v>
      </c>
      <c r="Z211" s="12">
        <v>1006</v>
      </c>
      <c r="AA211" s="12">
        <v>1460</v>
      </c>
      <c r="AB211" s="12">
        <v>1991</v>
      </c>
      <c r="AC211" s="12">
        <v>2117</v>
      </c>
      <c r="AD211" s="12">
        <v>2228</v>
      </c>
      <c r="AE211" s="12">
        <v>1483</v>
      </c>
      <c r="AF211" s="12">
        <v>1164</v>
      </c>
      <c r="AG211" s="13">
        <v>690</v>
      </c>
      <c r="AH211" s="13">
        <v>509</v>
      </c>
      <c r="AI211" s="13">
        <v>353</v>
      </c>
      <c r="AJ211" s="13">
        <v>316</v>
      </c>
      <c r="AK211" s="13">
        <v>597</v>
      </c>
      <c r="AL211" s="12">
        <v>1142</v>
      </c>
      <c r="AM211" s="12">
        <v>1580</v>
      </c>
      <c r="AN211" s="46">
        <v>2544</v>
      </c>
      <c r="AO211" s="46">
        <v>12928</v>
      </c>
      <c r="AP211" s="958">
        <v>10556</v>
      </c>
      <c r="AQ211" s="992">
        <v>10615</v>
      </c>
      <c r="AR211" s="978">
        <f t="shared" si="383"/>
        <v>211.91499999999999</v>
      </c>
      <c r="AS211" s="112">
        <f t="shared" si="384"/>
        <v>211.91499999999999</v>
      </c>
      <c r="AT211" s="112">
        <f t="shared" si="385"/>
        <v>178.31</v>
      </c>
      <c r="AU211" s="112">
        <f t="shared" si="414"/>
        <v>161.43600000000001</v>
      </c>
      <c r="AV211" s="112">
        <f t="shared" si="415"/>
        <v>140.21700000000001</v>
      </c>
      <c r="AW211" s="112">
        <f t="shared" si="416"/>
        <v>161.953</v>
      </c>
      <c r="AX211" s="112">
        <f t="shared" si="386"/>
        <v>142.208</v>
      </c>
      <c r="AY211" s="112">
        <f t="shared" si="387"/>
        <v>116.116</v>
      </c>
      <c r="AZ211" s="1016">
        <f t="shared" si="388"/>
        <v>116.765</v>
      </c>
      <c r="BA211" s="978">
        <f t="shared" si="417"/>
        <v>242.11144506028782</v>
      </c>
      <c r="BB211" s="112">
        <f t="shared" si="418"/>
        <v>239.20708333333332</v>
      </c>
      <c r="BC211" s="112">
        <f t="shared" si="419"/>
        <v>186.00223223661183</v>
      </c>
      <c r="BD211" s="112">
        <f t="shared" si="389"/>
        <v>142.24870693409738</v>
      </c>
      <c r="BE211" s="112">
        <f t="shared" si="390"/>
        <v>153.15652300590841</v>
      </c>
      <c r="BF211" s="112">
        <f t="shared" si="391"/>
        <v>165.91579787525703</v>
      </c>
      <c r="BG211" s="112">
        <f t="shared" si="392"/>
        <v>144.42216119402985</v>
      </c>
      <c r="BH211" s="112">
        <f t="shared" si="393"/>
        <v>137.71508461226148</v>
      </c>
      <c r="BI211" s="756">
        <f t="shared" si="394"/>
        <v>130.33158093525179</v>
      </c>
      <c r="BJ211" s="112">
        <f t="shared" si="395"/>
        <v>49.490000484773432</v>
      </c>
      <c r="BK211" s="112">
        <f t="shared" si="396"/>
        <v>48.88675162083333</v>
      </c>
      <c r="BL211" s="112">
        <f t="shared" si="397"/>
        <v>37.959335554847748</v>
      </c>
      <c r="BM211" s="112">
        <f t="shared" si="398"/>
        <v>29.055720878358731</v>
      </c>
      <c r="BN211" s="112">
        <f t="shared" si="399"/>
        <v>31.306724867637737</v>
      </c>
      <c r="BO211" s="112">
        <f t="shared" si="400"/>
        <v>33.889960873999996</v>
      </c>
      <c r="BP211" s="112">
        <f t="shared" si="420"/>
        <v>29.525666634507463</v>
      </c>
      <c r="BQ211" s="112">
        <f t="shared" si="401"/>
        <v>28.23434664720585</v>
      </c>
      <c r="BR211" s="756">
        <f t="shared" si="402"/>
        <v>26.772192029395686</v>
      </c>
      <c r="BS211" s="417">
        <f t="shared" si="403"/>
        <v>146147.27229093737</v>
      </c>
      <c r="BT211" s="417">
        <f t="shared" si="404"/>
        <v>144394.09393939393</v>
      </c>
      <c r="BU211" s="417">
        <f t="shared" si="405"/>
        <v>112277.71109555478</v>
      </c>
      <c r="BV211" s="417">
        <f t="shared" si="406"/>
        <v>85866.492185673327</v>
      </c>
      <c r="BW211" s="417">
        <f t="shared" si="407"/>
        <v>92450.846614475624</v>
      </c>
      <c r="BX211" s="417">
        <f t="shared" si="408"/>
        <v>103923.62248732008</v>
      </c>
      <c r="BY211" s="772"/>
      <c r="BZ211" s="772"/>
      <c r="CA211" s="835">
        <f t="shared" si="409"/>
        <v>136890.63769365844</v>
      </c>
      <c r="CB211" s="835">
        <f t="shared" si="410"/>
        <v>77864.579049182561</v>
      </c>
      <c r="CC211" s="1222">
        <f t="shared" si="411"/>
        <v>59026.058644475881</v>
      </c>
      <c r="CD211" s="772"/>
      <c r="CE211" s="417"/>
      <c r="CF211" s="835">
        <f t="shared" ref="CF211:CF229" si="427">$CF$155*BA211</f>
        <v>136890.63769365844</v>
      </c>
      <c r="CG211" s="835">
        <f t="shared" si="412"/>
        <v>73689.920860233062</v>
      </c>
      <c r="CH211" s="1222">
        <f t="shared" si="424"/>
        <v>63200.71683342538</v>
      </c>
    </row>
    <row r="212" spans="1:86" ht="14.4">
      <c r="A212" s="13">
        <v>4539842</v>
      </c>
      <c r="B212" s="13" t="s">
        <v>617</v>
      </c>
      <c r="C212" s="13" t="s">
        <v>1107</v>
      </c>
      <c r="D212" s="13">
        <v>343691</v>
      </c>
      <c r="E212" s="13">
        <v>30052400</v>
      </c>
      <c r="F212" s="13" t="s">
        <v>653</v>
      </c>
      <c r="G212" s="13" t="s">
        <v>67</v>
      </c>
      <c r="H212" s="14" t="s">
        <v>574</v>
      </c>
      <c r="I212" s="18">
        <v>6430</v>
      </c>
      <c r="J212" s="110" t="s">
        <v>671</v>
      </c>
      <c r="K212" s="60">
        <v>3115</v>
      </c>
      <c r="L212" s="60">
        <v>3595</v>
      </c>
      <c r="M212" s="60">
        <v>4135</v>
      </c>
      <c r="N212" s="60">
        <v>4741</v>
      </c>
      <c r="O212" s="67">
        <f t="shared" si="425"/>
        <v>3602</v>
      </c>
      <c r="P212" s="12">
        <f t="shared" si="426"/>
        <v>3943</v>
      </c>
      <c r="Q212" s="13">
        <v>608</v>
      </c>
      <c r="R212" s="13">
        <v>570</v>
      </c>
      <c r="S212" s="13">
        <v>478</v>
      </c>
      <c r="T212" s="13">
        <v>249</v>
      </c>
      <c r="U212" s="13">
        <v>154</v>
      </c>
      <c r="V212" s="13">
        <v>86</v>
      </c>
      <c r="W212" s="13">
        <v>73</v>
      </c>
      <c r="X212" s="13">
        <v>99</v>
      </c>
      <c r="Y212" s="13">
        <v>139</v>
      </c>
      <c r="Z212" s="13">
        <v>259</v>
      </c>
      <c r="AA212" s="13">
        <v>375</v>
      </c>
      <c r="AB212" s="13">
        <v>512</v>
      </c>
      <c r="AC212" s="13">
        <v>544</v>
      </c>
      <c r="AD212" s="13">
        <v>573</v>
      </c>
      <c r="AE212" s="13">
        <v>381</v>
      </c>
      <c r="AF212" s="13">
        <v>320</v>
      </c>
      <c r="AG212" s="13">
        <v>190</v>
      </c>
      <c r="AH212" s="13">
        <v>140</v>
      </c>
      <c r="AI212" s="13">
        <v>97</v>
      </c>
      <c r="AJ212" s="13">
        <v>87</v>
      </c>
      <c r="AK212" s="13">
        <v>164</v>
      </c>
      <c r="AL212" s="13">
        <v>314</v>
      </c>
      <c r="AM212" s="13">
        <v>434</v>
      </c>
      <c r="AN212" s="18">
        <v>699</v>
      </c>
      <c r="AO212" s="46">
        <v>3718</v>
      </c>
      <c r="AP212" s="958">
        <v>3063</v>
      </c>
      <c r="AQ212" s="991">
        <v>3515</v>
      </c>
      <c r="AR212" s="978">
        <f t="shared" ref="AR212:AR234" si="428">K212*11/1000</f>
        <v>34.265000000000001</v>
      </c>
      <c r="AS212" s="112">
        <f t="shared" ref="AS212:AS234" si="429">L212*11/1000</f>
        <v>39.545000000000002</v>
      </c>
      <c r="AT212" s="112">
        <f t="shared" ref="AT212:AT234" si="430">M212*11/1000</f>
        <v>45.484999999999999</v>
      </c>
      <c r="AU212" s="112">
        <f t="shared" si="414"/>
        <v>52.151000000000003</v>
      </c>
      <c r="AV212" s="112">
        <f t="shared" si="415"/>
        <v>39.622</v>
      </c>
      <c r="AW212" s="112">
        <f t="shared" si="416"/>
        <v>43.372999999999998</v>
      </c>
      <c r="AX212" s="112">
        <f t="shared" si="386"/>
        <v>40.898000000000003</v>
      </c>
      <c r="AY212" s="112">
        <f t="shared" si="387"/>
        <v>33.692999999999998</v>
      </c>
      <c r="AZ212" s="1016">
        <f t="shared" si="388"/>
        <v>38.664999999999999</v>
      </c>
      <c r="BA212" s="978">
        <f t="shared" si="417"/>
        <v>39.147529268767016</v>
      </c>
      <c r="BB212" s="112">
        <f t="shared" si="418"/>
        <v>44.637916666666669</v>
      </c>
      <c r="BC212" s="112">
        <f t="shared" si="419"/>
        <v>47.447207297864892</v>
      </c>
      <c r="BD212" s="112">
        <f t="shared" ref="BD212:BD234" si="431">0.85*AU212/$BD$155+0.15*AU212</f>
        <v>45.952651919770773</v>
      </c>
      <c r="BE212" s="112">
        <f t="shared" ref="BE212:BE234" si="432">0.85*AV212/$BE$155+0.15*AV212</f>
        <v>43.278402437223043</v>
      </c>
      <c r="BF212" s="112">
        <f t="shared" ref="BF212:BF234" si="433">0.85*AW212/$BF$155+0.15*AW212</f>
        <v>44.434285880740227</v>
      </c>
      <c r="BG212" s="112">
        <f t="shared" si="392"/>
        <v>41.534776865671645</v>
      </c>
      <c r="BH212" s="112">
        <f t="shared" si="393"/>
        <v>39.960335749086475</v>
      </c>
      <c r="BI212" s="756">
        <f t="shared" si="394"/>
        <v>43.157372302158265</v>
      </c>
      <c r="BJ212" s="112">
        <f t="shared" ref="BJ212:BJ234" si="434">$BJ$155*BA212/1000</f>
        <v>8.0021464578286654</v>
      </c>
      <c r="BK212" s="112">
        <f t="shared" ref="BK212:BK234" si="435">$BK$155*BB212/1000</f>
        <v>9.1226510291666667</v>
      </c>
      <c r="BL212" s="112">
        <f t="shared" ref="BL212:BL234" si="436">$BL$155*BC212/1000</f>
        <v>9.6830260653482672</v>
      </c>
      <c r="BM212" s="112">
        <f t="shared" ref="BM212:BM234" si="437">$BM$155*BD212/1000</f>
        <v>9.3862886811323776</v>
      </c>
      <c r="BN212" s="112">
        <f t="shared" ref="BN212:BN234" si="438">$BN$155*BE212/1000</f>
        <v>8.8465382421927625</v>
      </c>
      <c r="BO212" s="112">
        <f t="shared" ref="BO212:BO234" si="439">$BO$155*BF212/1000</f>
        <v>9.0761472339999987</v>
      </c>
      <c r="BP212" s="112">
        <f t="shared" si="420"/>
        <v>8.4913697824179106</v>
      </c>
      <c r="BQ212" s="112">
        <f t="shared" si="401"/>
        <v>8.192668035277709</v>
      </c>
      <c r="BR212" s="756">
        <f t="shared" si="402"/>
        <v>8.8652147888201434</v>
      </c>
      <c r="BS212" s="417">
        <f t="shared" ref="BS212:BS234" si="440">$BS$155*BA212</f>
        <v>23630.872213146635</v>
      </c>
      <c r="BT212" s="417">
        <f t="shared" ref="BT212:BT234" si="441">$BT$155*BB212</f>
        <v>26945.069696969698</v>
      </c>
      <c r="BU212" s="417">
        <f t="shared" ref="BU212:BU234" si="442">$BU$155*BC212</f>
        <v>28640.859677983899</v>
      </c>
      <c r="BV212" s="417">
        <f t="shared" ref="BV212:BV234" si="443">$BV$155*BD212</f>
        <v>27738.691704297995</v>
      </c>
      <c r="BW212" s="417">
        <f t="shared" ref="BW212:BW234" si="444">$BW$155*BE212</f>
        <v>26124.417471196455</v>
      </c>
      <c r="BX212" s="417">
        <f t="shared" ref="BX212:BX234" si="445">$BX$155*BF212</f>
        <v>27832.020883481833</v>
      </c>
      <c r="BY212" s="772"/>
      <c r="BZ212" s="772"/>
      <c r="CA212" s="835">
        <f t="shared" si="409"/>
        <v>22134.146712470596</v>
      </c>
      <c r="CB212" s="835">
        <f t="shared" si="410"/>
        <v>22593.7102716603</v>
      </c>
      <c r="CC212" s="1222">
        <f t="shared" si="411"/>
        <v>-459.56355918970439</v>
      </c>
      <c r="CD212" s="772"/>
      <c r="CE212" s="417"/>
      <c r="CF212" s="835">
        <f t="shared" si="427"/>
        <v>22134.146712470596</v>
      </c>
      <c r="CG212" s="835">
        <f t="shared" si="412"/>
        <v>24401.325654613203</v>
      </c>
      <c r="CH212" s="1222">
        <f t="shared" si="424"/>
        <v>-2267.1789421426074</v>
      </c>
    </row>
    <row r="213" spans="1:86" ht="14.4">
      <c r="A213" s="13">
        <v>4540783</v>
      </c>
      <c r="B213" s="13" t="s">
        <v>617</v>
      </c>
      <c r="C213" s="13" t="s">
        <v>1107</v>
      </c>
      <c r="D213" s="13">
        <v>344265</v>
      </c>
      <c r="E213" s="13">
        <v>30052697</v>
      </c>
      <c r="F213" s="13" t="s">
        <v>654</v>
      </c>
      <c r="G213" s="13" t="s">
        <v>44</v>
      </c>
      <c r="H213" s="14" t="s">
        <v>655</v>
      </c>
      <c r="I213" s="18">
        <v>6440</v>
      </c>
      <c r="J213" s="110" t="s">
        <v>671</v>
      </c>
      <c r="K213" s="112">
        <v>2952</v>
      </c>
      <c r="L213" s="112">
        <v>3501</v>
      </c>
      <c r="M213" s="112">
        <v>3743</v>
      </c>
      <c r="N213" s="112">
        <v>4635</v>
      </c>
      <c r="O213" s="67">
        <f t="shared" si="425"/>
        <v>3301</v>
      </c>
      <c r="P213" s="12">
        <f t="shared" si="426"/>
        <v>3055</v>
      </c>
      <c r="Q213" s="13">
        <v>674</v>
      </c>
      <c r="R213" s="13">
        <v>638</v>
      </c>
      <c r="S213" s="13">
        <v>510</v>
      </c>
      <c r="T213" s="13">
        <v>163</v>
      </c>
      <c r="U213" s="13">
        <v>120</v>
      </c>
      <c r="V213" s="13">
        <v>66</v>
      </c>
      <c r="W213" s="13">
        <v>57</v>
      </c>
      <c r="X213" s="13">
        <v>77</v>
      </c>
      <c r="Y213" s="13">
        <v>108</v>
      </c>
      <c r="Z213" s="13">
        <v>200</v>
      </c>
      <c r="AA213" s="13">
        <v>291</v>
      </c>
      <c r="AB213" s="13">
        <v>397</v>
      </c>
      <c r="AC213" s="13">
        <v>422</v>
      </c>
      <c r="AD213" s="13">
        <v>444</v>
      </c>
      <c r="AE213" s="13">
        <v>296</v>
      </c>
      <c r="AF213" s="13">
        <v>248</v>
      </c>
      <c r="AG213" s="13">
        <v>147</v>
      </c>
      <c r="AH213" s="13">
        <v>108</v>
      </c>
      <c r="AI213" s="13">
        <v>75</v>
      </c>
      <c r="AJ213" s="13">
        <v>67</v>
      </c>
      <c r="AK213" s="13">
        <v>127</v>
      </c>
      <c r="AL213" s="13">
        <v>243</v>
      </c>
      <c r="AM213" s="13">
        <v>336</v>
      </c>
      <c r="AN213" s="18">
        <v>542</v>
      </c>
      <c r="AO213" s="46">
        <v>3059</v>
      </c>
      <c r="AP213" s="958">
        <v>2956</v>
      </c>
      <c r="AQ213" s="991">
        <v>3001</v>
      </c>
      <c r="AR213" s="978">
        <f t="shared" si="428"/>
        <v>32.472000000000001</v>
      </c>
      <c r="AS213" s="112">
        <f t="shared" si="429"/>
        <v>38.511000000000003</v>
      </c>
      <c r="AT213" s="112">
        <f t="shared" si="430"/>
        <v>41.173000000000002</v>
      </c>
      <c r="AU213" s="112">
        <f t="shared" ref="AU213:AU234" si="446">N213*11/1000</f>
        <v>50.984999999999999</v>
      </c>
      <c r="AV213" s="112">
        <f t="shared" ref="AV213:AV234" si="447">O213*11/1000</f>
        <v>36.311</v>
      </c>
      <c r="AW213" s="112">
        <f t="shared" ref="AW213:AW234" si="448">P213*11/1000</f>
        <v>33.604999999999997</v>
      </c>
      <c r="AX213" s="112">
        <f t="shared" si="386"/>
        <v>33.649000000000001</v>
      </c>
      <c r="AY213" s="112">
        <f t="shared" si="387"/>
        <v>32.515999999999998</v>
      </c>
      <c r="AZ213" s="1016">
        <f t="shared" si="388"/>
        <v>33.011000000000003</v>
      </c>
      <c r="BA213" s="978">
        <f t="shared" ref="BA213:BA234" si="449">0.85*AR213/$BA$155+0.15*AR213</f>
        <v>37.099038973162195</v>
      </c>
      <c r="BB213" s="112">
        <f t="shared" ref="BB213:BB234" si="450">0.85*AS213/$BB$155+0.15*AS213</f>
        <v>43.470749999999995</v>
      </c>
      <c r="BC213" s="112">
        <f t="shared" ref="BC213:BC234" si="451">0.85*AT213/$BC$155+0.15*AT213</f>
        <v>42.949189096954854</v>
      </c>
      <c r="BD213" s="112">
        <f t="shared" si="431"/>
        <v>44.925235530085956</v>
      </c>
      <c r="BE213" s="112">
        <f t="shared" si="432"/>
        <v>39.661856314623336</v>
      </c>
      <c r="BF213" s="112">
        <f t="shared" si="433"/>
        <v>34.427274503084298</v>
      </c>
      <c r="BG213" s="112">
        <f t="shared" si="392"/>
        <v>34.172910820895524</v>
      </c>
      <c r="BH213" s="112">
        <f t="shared" si="393"/>
        <v>38.564398457166057</v>
      </c>
      <c r="BI213" s="756">
        <f t="shared" si="394"/>
        <v>36.84645071942446</v>
      </c>
      <c r="BJ213" s="112">
        <f t="shared" si="434"/>
        <v>7.583414556504084</v>
      </c>
      <c r="BK213" s="112">
        <f t="shared" si="435"/>
        <v>8.8841171774999985</v>
      </c>
      <c r="BL213" s="112">
        <f t="shared" si="436"/>
        <v>8.765070510906547</v>
      </c>
      <c r="BM213" s="112">
        <f t="shared" si="437"/>
        <v>9.1764286093753569</v>
      </c>
      <c r="BN213" s="112">
        <f t="shared" si="438"/>
        <v>8.1072800492721555</v>
      </c>
      <c r="BO213" s="112">
        <f t="shared" si="439"/>
        <v>7.0321150899999987</v>
      </c>
      <c r="BP213" s="112">
        <f t="shared" ref="BP213:BP230" si="452">$BP$155*BG213/1000</f>
        <v>6.9863098882238805</v>
      </c>
      <c r="BQ213" s="112">
        <f t="shared" si="401"/>
        <v>7.9064729716881859</v>
      </c>
      <c r="BR213" s="756">
        <f t="shared" si="402"/>
        <v>7.5688505209812957</v>
      </c>
      <c r="BS213" s="417">
        <f t="shared" si="440"/>
        <v>22394.328980163362</v>
      </c>
      <c r="BT213" s="417">
        <f t="shared" si="441"/>
        <v>26240.525454545452</v>
      </c>
      <c r="BU213" s="417">
        <f t="shared" si="442"/>
        <v>25925.692327616383</v>
      </c>
      <c r="BV213" s="417">
        <f t="shared" si="443"/>
        <v>27118.505810888251</v>
      </c>
      <c r="BW213" s="417">
        <f t="shared" si="444"/>
        <v>23941.338720827178</v>
      </c>
      <c r="BX213" s="417">
        <f t="shared" si="445"/>
        <v>21563.992847840982</v>
      </c>
      <c r="BY213" s="772"/>
      <c r="BZ213" s="772"/>
      <c r="CA213" s="835">
        <f t="shared" si="409"/>
        <v>20975.923305044365</v>
      </c>
      <c r="CB213" s="835">
        <f t="shared" si="410"/>
        <v>21804.442560570635</v>
      </c>
      <c r="CC213" s="1222">
        <f t="shared" si="411"/>
        <v>-828.51925552626926</v>
      </c>
      <c r="CD213" s="772"/>
      <c r="CE213" s="417"/>
      <c r="CF213" s="835">
        <f t="shared" si="427"/>
        <v>20975.923305044365</v>
      </c>
      <c r="CG213" s="835">
        <f t="shared" si="412"/>
        <v>20833.109043952842</v>
      </c>
      <c r="CH213" s="1222">
        <f t="shared" si="424"/>
        <v>142.8142610915238</v>
      </c>
    </row>
    <row r="214" spans="1:86" ht="14.4">
      <c r="A214" s="13">
        <v>4543454</v>
      </c>
      <c r="B214" s="13" t="s">
        <v>617</v>
      </c>
      <c r="C214" s="13" t="s">
        <v>1108</v>
      </c>
      <c r="D214" s="13">
        <v>312039</v>
      </c>
      <c r="E214" s="13">
        <v>30006391</v>
      </c>
      <c r="F214" s="13" t="s">
        <v>656</v>
      </c>
      <c r="G214" s="13" t="s">
        <v>424</v>
      </c>
      <c r="H214" s="14">
        <v>24</v>
      </c>
      <c r="I214" s="18">
        <v>6400</v>
      </c>
      <c r="J214" s="110" t="s">
        <v>671</v>
      </c>
      <c r="K214" s="60">
        <v>39659</v>
      </c>
      <c r="L214" s="60">
        <v>39659</v>
      </c>
      <c r="M214" s="60">
        <v>50472</v>
      </c>
      <c r="N214" s="60">
        <v>60524</v>
      </c>
      <c r="O214" s="67">
        <f t="shared" si="425"/>
        <v>54437</v>
      </c>
      <c r="P214" s="12">
        <f t="shared" si="426"/>
        <v>52496</v>
      </c>
      <c r="Q214" s="12">
        <v>9914</v>
      </c>
      <c r="R214" s="12">
        <v>9387</v>
      </c>
      <c r="S214" s="12">
        <v>7504</v>
      </c>
      <c r="T214" s="12">
        <v>3042</v>
      </c>
      <c r="U214" s="12">
        <v>2236</v>
      </c>
      <c r="V214" s="12">
        <v>1240</v>
      </c>
      <c r="W214" s="12">
        <v>1064</v>
      </c>
      <c r="X214" s="12">
        <v>1439</v>
      </c>
      <c r="Y214" s="12">
        <v>2013</v>
      </c>
      <c r="Z214" s="12">
        <v>3746</v>
      </c>
      <c r="AA214" s="12">
        <v>5437</v>
      </c>
      <c r="AB214" s="12">
        <v>7415</v>
      </c>
      <c r="AC214" s="12">
        <v>7883</v>
      </c>
      <c r="AD214" s="12">
        <v>8298</v>
      </c>
      <c r="AE214" s="12">
        <v>5524</v>
      </c>
      <c r="AF214" s="12">
        <v>4029</v>
      </c>
      <c r="AG214" s="12">
        <v>2388</v>
      </c>
      <c r="AH214" s="12">
        <v>1763</v>
      </c>
      <c r="AI214" s="12">
        <v>1221</v>
      </c>
      <c r="AJ214" s="12">
        <v>1092</v>
      </c>
      <c r="AK214" s="12">
        <v>2068</v>
      </c>
      <c r="AL214" s="12">
        <v>3955</v>
      </c>
      <c r="AM214" s="12">
        <v>5468</v>
      </c>
      <c r="AN214" s="46">
        <v>8807</v>
      </c>
      <c r="AO214" s="46">
        <v>53831</v>
      </c>
      <c r="AP214" s="958">
        <v>46087</v>
      </c>
      <c r="AQ214" s="991">
        <v>41389</v>
      </c>
      <c r="AR214" s="978">
        <f t="shared" si="428"/>
        <v>436.24900000000002</v>
      </c>
      <c r="AS214" s="112">
        <f t="shared" si="429"/>
        <v>436.24900000000002</v>
      </c>
      <c r="AT214" s="112">
        <f t="shared" si="430"/>
        <v>555.19200000000001</v>
      </c>
      <c r="AU214" s="112">
        <f t="shared" si="446"/>
        <v>665.76400000000001</v>
      </c>
      <c r="AV214" s="112">
        <f t="shared" si="447"/>
        <v>598.80700000000002</v>
      </c>
      <c r="AW214" s="112">
        <f t="shared" si="448"/>
        <v>577.45600000000002</v>
      </c>
      <c r="AX214" s="112">
        <f t="shared" ref="AX214:AX234" si="453">AO214*11/1000</f>
        <v>592.14099999999996</v>
      </c>
      <c r="AY214" s="112">
        <f t="shared" ref="AY214:AY235" si="454">AP214*$AY$155/1000</f>
        <v>506.95699999999999</v>
      </c>
      <c r="AZ214" s="1016">
        <f t="shared" si="388"/>
        <v>455.279</v>
      </c>
      <c r="BA214" s="978">
        <f t="shared" si="449"/>
        <v>498.41151308829245</v>
      </c>
      <c r="BB214" s="112">
        <f t="shared" si="450"/>
        <v>492.4325833333333</v>
      </c>
      <c r="BC214" s="112">
        <f t="shared" si="451"/>
        <v>579.14279243962199</v>
      </c>
      <c r="BD214" s="112">
        <f t="shared" si="431"/>
        <v>586.63537329512883</v>
      </c>
      <c r="BE214" s="112">
        <f t="shared" si="432"/>
        <v>654.0661836410635</v>
      </c>
      <c r="BF214" s="112">
        <f t="shared" si="433"/>
        <v>591.58566360520899</v>
      </c>
      <c r="BG214" s="112">
        <f t="shared" ref="BG214:BG234" si="455">0.85*AX214/$BG$155+0.15*AX214</f>
        <v>601.36056305970146</v>
      </c>
      <c r="BH214" s="112">
        <f t="shared" ref="BH214:BH240" si="456">0.85*AY214/$BH$155+0.15*AY214</f>
        <v>601.25758853024763</v>
      </c>
      <c r="BI214" s="756">
        <f t="shared" si="394"/>
        <v>508.1765241007194</v>
      </c>
      <c r="BJ214" s="112">
        <f t="shared" si="434"/>
        <v>101.88029739037786</v>
      </c>
      <c r="BK214" s="112">
        <f t="shared" si="435"/>
        <v>100.63844705583332</v>
      </c>
      <c r="BL214" s="112">
        <f t="shared" si="436"/>
        <v>118.19146108107806</v>
      </c>
      <c r="BM214" s="112">
        <f t="shared" si="437"/>
        <v>119.82614134926301</v>
      </c>
      <c r="BN214" s="112">
        <f t="shared" si="438"/>
        <v>133.69766859806978</v>
      </c>
      <c r="BO214" s="112">
        <f t="shared" si="439"/>
        <v>120.83728764799999</v>
      </c>
      <c r="BP214" s="112">
        <f t="shared" si="452"/>
        <v>122.94215351192537</v>
      </c>
      <c r="BQ214" s="112">
        <f t="shared" ref="BQ214:BQ240" si="457">$BQ$155*BH214/1000</f>
        <v>123.26983080047138</v>
      </c>
      <c r="BR214" s="756">
        <f t="shared" si="402"/>
        <v>104.38758887467338</v>
      </c>
      <c r="BS214" s="417">
        <f t="shared" si="440"/>
        <v>300859.31335511472</v>
      </c>
      <c r="BT214" s="417">
        <f t="shared" si="441"/>
        <v>297250.21393939393</v>
      </c>
      <c r="BU214" s="417">
        <f t="shared" si="442"/>
        <v>349591.64925446274</v>
      </c>
      <c r="BV214" s="417">
        <f t="shared" si="443"/>
        <v>354114.44351633231</v>
      </c>
      <c r="BW214" s="417">
        <f t="shared" si="444"/>
        <v>394818.13267060561</v>
      </c>
      <c r="BX214" s="417">
        <f t="shared" si="445"/>
        <v>370547.74747635366</v>
      </c>
      <c r="BY214" s="772"/>
      <c r="BZ214" s="772"/>
      <c r="CA214" s="835">
        <f t="shared" si="409"/>
        <v>281803.57125838567</v>
      </c>
      <c r="CB214" s="835">
        <f t="shared" si="410"/>
        <v>339953.09346719179</v>
      </c>
      <c r="CC214" s="1222">
        <f t="shared" si="411"/>
        <v>-58149.522208806127</v>
      </c>
      <c r="CD214" s="772"/>
      <c r="CE214" s="417"/>
      <c r="CF214" s="835">
        <f t="shared" si="427"/>
        <v>281803.57125838567</v>
      </c>
      <c r="CG214" s="835">
        <f t="shared" si="412"/>
        <v>287324.74182611267</v>
      </c>
      <c r="CH214" s="1222">
        <f t="shared" si="424"/>
        <v>-5521.1705677270074</v>
      </c>
    </row>
    <row r="215" spans="1:86" ht="14.4">
      <c r="A215" s="13">
        <v>4546526</v>
      </c>
      <c r="B215" s="13" t="s">
        <v>617</v>
      </c>
      <c r="C215" s="13" t="s">
        <v>1109</v>
      </c>
      <c r="D215" s="13">
        <v>358536</v>
      </c>
      <c r="E215" s="13">
        <v>30041781</v>
      </c>
      <c r="F215" s="13" t="s">
        <v>1272</v>
      </c>
      <c r="G215" s="13" t="s">
        <v>657</v>
      </c>
      <c r="H215" s="14">
        <v>2</v>
      </c>
      <c r="I215" s="18">
        <v>6400</v>
      </c>
      <c r="J215" s="110" t="s">
        <v>671</v>
      </c>
      <c r="K215" s="60">
        <v>2314</v>
      </c>
      <c r="L215" s="60">
        <v>2222</v>
      </c>
      <c r="M215" s="60">
        <v>1670</v>
      </c>
      <c r="N215" s="60">
        <v>1906</v>
      </c>
      <c r="O215" s="67">
        <f t="shared" si="425"/>
        <v>1394</v>
      </c>
      <c r="P215" s="12">
        <f t="shared" si="426"/>
        <v>1357</v>
      </c>
      <c r="Q215" s="13">
        <v>245</v>
      </c>
      <c r="R215" s="13">
        <v>232</v>
      </c>
      <c r="S215" s="13">
        <v>185</v>
      </c>
      <c r="T215" s="13">
        <v>81</v>
      </c>
      <c r="U215" s="13">
        <v>59</v>
      </c>
      <c r="V215" s="13">
        <v>33</v>
      </c>
      <c r="W215" s="13">
        <v>28</v>
      </c>
      <c r="X215" s="13">
        <v>38</v>
      </c>
      <c r="Y215" s="13">
        <v>53</v>
      </c>
      <c r="Z215" s="13">
        <v>99</v>
      </c>
      <c r="AA215" s="13">
        <v>144</v>
      </c>
      <c r="AB215" s="13">
        <v>197</v>
      </c>
      <c r="AC215" s="13">
        <v>209</v>
      </c>
      <c r="AD215" s="13">
        <v>220</v>
      </c>
      <c r="AE215" s="13">
        <v>147</v>
      </c>
      <c r="AF215" s="13">
        <v>102</v>
      </c>
      <c r="AG215" s="13">
        <v>61</v>
      </c>
      <c r="AH215" s="13">
        <v>45</v>
      </c>
      <c r="AI215" s="13">
        <v>31</v>
      </c>
      <c r="AJ215" s="13">
        <v>28</v>
      </c>
      <c r="AK215" s="13">
        <v>52</v>
      </c>
      <c r="AL215" s="13">
        <v>100</v>
      </c>
      <c r="AM215" s="13">
        <v>139</v>
      </c>
      <c r="AN215" s="18">
        <v>223</v>
      </c>
      <c r="AO215" s="46">
        <v>1344</v>
      </c>
      <c r="AP215" s="958">
        <v>1553</v>
      </c>
      <c r="AQ215" s="992">
        <v>1911</v>
      </c>
      <c r="AR215" s="978">
        <f t="shared" si="428"/>
        <v>25.454000000000001</v>
      </c>
      <c r="AS215" s="112">
        <f t="shared" si="429"/>
        <v>24.442</v>
      </c>
      <c r="AT215" s="112">
        <f t="shared" si="430"/>
        <v>18.37</v>
      </c>
      <c r="AU215" s="112">
        <f t="shared" si="446"/>
        <v>20.966000000000001</v>
      </c>
      <c r="AV215" s="112">
        <f t="shared" si="447"/>
        <v>15.334</v>
      </c>
      <c r="AW215" s="112">
        <f t="shared" si="448"/>
        <v>14.927</v>
      </c>
      <c r="AX215" s="112">
        <f t="shared" si="453"/>
        <v>14.784000000000001</v>
      </c>
      <c r="AY215" s="112">
        <f t="shared" si="454"/>
        <v>17.082999999999998</v>
      </c>
      <c r="AZ215" s="1016">
        <f t="shared" si="388"/>
        <v>21.021000000000001</v>
      </c>
      <c r="BA215" s="978">
        <f t="shared" si="449"/>
        <v>29.08102174251264</v>
      </c>
      <c r="BB215" s="112">
        <f t="shared" si="450"/>
        <v>27.589833333333331</v>
      </c>
      <c r="BC215" s="112">
        <f t="shared" si="451"/>
        <v>19.162475498774938</v>
      </c>
      <c r="BD215" s="112">
        <f t="shared" si="431"/>
        <v>18.474109799426934</v>
      </c>
      <c r="BE215" s="112">
        <f t="shared" si="432"/>
        <v>16.749054135893648</v>
      </c>
      <c r="BF215" s="112">
        <f t="shared" si="433"/>
        <v>15.292245990404385</v>
      </c>
      <c r="BG215" s="112">
        <f t="shared" si="455"/>
        <v>15.014185074626866</v>
      </c>
      <c r="BH215" s="112">
        <f t="shared" si="456"/>
        <v>20.260659947218834</v>
      </c>
      <c r="BI215" s="756">
        <f t="shared" si="394"/>
        <v>23.463367985611512</v>
      </c>
      <c r="BJ215" s="112">
        <f t="shared" si="434"/>
        <v>5.9444516543870085</v>
      </c>
      <c r="BK215" s="112">
        <f t="shared" si="435"/>
        <v>5.6385342383333326</v>
      </c>
      <c r="BL215" s="112">
        <f t="shared" si="436"/>
        <v>3.9106779997899896</v>
      </c>
      <c r="BM215" s="112">
        <f t="shared" si="437"/>
        <v>3.7735216676309458</v>
      </c>
      <c r="BN215" s="112">
        <f t="shared" si="438"/>
        <v>3.4236741559180204</v>
      </c>
      <c r="BO215" s="112">
        <f t="shared" si="439"/>
        <v>3.1235941659999997</v>
      </c>
      <c r="BP215" s="112">
        <f t="shared" si="452"/>
        <v>3.0694999966567167</v>
      </c>
      <c r="BQ215" s="112">
        <f t="shared" si="457"/>
        <v>4.1538405023788059</v>
      </c>
      <c r="BR215" s="756">
        <f t="shared" si="402"/>
        <v>4.8197511981323746</v>
      </c>
      <c r="BS215" s="417">
        <f t="shared" si="440"/>
        <v>17554.362215480356</v>
      </c>
      <c r="BT215" s="417">
        <f t="shared" si="441"/>
        <v>16654.226666666666</v>
      </c>
      <c r="BU215" s="417">
        <f t="shared" si="442"/>
        <v>11567.167028351418</v>
      </c>
      <c r="BV215" s="417">
        <f t="shared" si="443"/>
        <v>11151.644460744985</v>
      </c>
      <c r="BW215" s="417">
        <f t="shared" si="444"/>
        <v>10110.338132939438</v>
      </c>
      <c r="BX215" s="417">
        <f t="shared" si="445"/>
        <v>9578.5068067169286</v>
      </c>
      <c r="BY215" s="772"/>
      <c r="BZ215" s="772"/>
      <c r="CA215" s="835">
        <f t="shared" si="409"/>
        <v>16442.508986406727</v>
      </c>
      <c r="CB215" s="835">
        <f t="shared" si="410"/>
        <v>11455.446311422933</v>
      </c>
      <c r="CC215" s="1222">
        <f t="shared" si="411"/>
        <v>4987.0626749837938</v>
      </c>
      <c r="CD215" s="772"/>
      <c r="CE215" s="417"/>
      <c r="CF215" s="835">
        <f t="shared" si="427"/>
        <v>16442.508986406727</v>
      </c>
      <c r="CG215" s="835">
        <f t="shared" si="412"/>
        <v>13266.268371540782</v>
      </c>
      <c r="CH215" s="1222">
        <f t="shared" si="424"/>
        <v>3176.2406148659447</v>
      </c>
    </row>
    <row r="216" spans="1:86" ht="14.4">
      <c r="A216" s="13">
        <v>4546571</v>
      </c>
      <c r="B216" s="13" t="s">
        <v>617</v>
      </c>
      <c r="C216" s="13" t="s">
        <v>1109</v>
      </c>
      <c r="D216" s="13">
        <v>358549</v>
      </c>
      <c r="E216" s="13">
        <v>30041792</v>
      </c>
      <c r="F216" s="13" t="s">
        <v>1273</v>
      </c>
      <c r="G216" s="13" t="s">
        <v>484</v>
      </c>
      <c r="H216" s="14">
        <v>12</v>
      </c>
      <c r="I216" s="18">
        <v>6400</v>
      </c>
      <c r="J216" s="110" t="s">
        <v>671</v>
      </c>
      <c r="K216" s="60">
        <v>2104</v>
      </c>
      <c r="L216" s="60">
        <v>2104</v>
      </c>
      <c r="M216" s="60">
        <v>1949</v>
      </c>
      <c r="N216" s="60">
        <v>2003</v>
      </c>
      <c r="O216" s="67">
        <f t="shared" si="425"/>
        <v>1709</v>
      </c>
      <c r="P216" s="12">
        <f t="shared" si="426"/>
        <v>1947</v>
      </c>
      <c r="Q216" s="13">
        <v>277</v>
      </c>
      <c r="R216" s="13">
        <v>262</v>
      </c>
      <c r="S216" s="13">
        <v>209</v>
      </c>
      <c r="T216" s="13">
        <v>106</v>
      </c>
      <c r="U216" s="13">
        <v>78</v>
      </c>
      <c r="V216" s="13">
        <v>43</v>
      </c>
      <c r="W216" s="13">
        <v>37</v>
      </c>
      <c r="X216" s="13">
        <v>50</v>
      </c>
      <c r="Y216" s="13">
        <v>70</v>
      </c>
      <c r="Z216" s="13">
        <v>130</v>
      </c>
      <c r="AA216" s="13">
        <v>189</v>
      </c>
      <c r="AB216" s="13">
        <v>258</v>
      </c>
      <c r="AC216" s="13">
        <v>274</v>
      </c>
      <c r="AD216" s="13">
        <v>289</v>
      </c>
      <c r="AE216" s="13">
        <v>192</v>
      </c>
      <c r="AF216" s="13">
        <v>156</v>
      </c>
      <c r="AG216" s="13">
        <v>93</v>
      </c>
      <c r="AH216" s="13">
        <v>68</v>
      </c>
      <c r="AI216" s="13">
        <v>47</v>
      </c>
      <c r="AJ216" s="13">
        <v>42</v>
      </c>
      <c r="AK216" s="13">
        <v>80</v>
      </c>
      <c r="AL216" s="13">
        <v>153</v>
      </c>
      <c r="AM216" s="13">
        <v>212</v>
      </c>
      <c r="AN216" s="18">
        <v>341</v>
      </c>
      <c r="AO216" s="46">
        <v>1686</v>
      </c>
      <c r="AP216" s="958">
        <v>3200</v>
      </c>
      <c r="AQ216" s="992">
        <v>3393</v>
      </c>
      <c r="AR216" s="978">
        <f t="shared" si="428"/>
        <v>23.143999999999998</v>
      </c>
      <c r="AS216" s="112">
        <f t="shared" si="429"/>
        <v>23.143999999999998</v>
      </c>
      <c r="AT216" s="112">
        <f t="shared" si="430"/>
        <v>21.439</v>
      </c>
      <c r="AU216" s="112">
        <f t="shared" si="446"/>
        <v>22.033000000000001</v>
      </c>
      <c r="AV216" s="112">
        <f t="shared" si="447"/>
        <v>18.798999999999999</v>
      </c>
      <c r="AW216" s="112">
        <f t="shared" si="448"/>
        <v>21.417000000000002</v>
      </c>
      <c r="AX216" s="112">
        <f t="shared" si="453"/>
        <v>18.545999999999999</v>
      </c>
      <c r="AY216" s="112">
        <f t="shared" si="454"/>
        <v>35.200000000000003</v>
      </c>
      <c r="AZ216" s="1016">
        <f t="shared" si="388"/>
        <v>37.323</v>
      </c>
      <c r="BA216" s="978">
        <f t="shared" si="449"/>
        <v>26.441862465966548</v>
      </c>
      <c r="BB216" s="112">
        <f t="shared" si="450"/>
        <v>26.124666666666663</v>
      </c>
      <c r="BC216" s="112">
        <f t="shared" si="451"/>
        <v>22.363871106055303</v>
      </c>
      <c r="BD216" s="112">
        <f t="shared" si="431"/>
        <v>19.414292722063038</v>
      </c>
      <c r="BE216" s="112">
        <f t="shared" si="432"/>
        <v>20.533811706056127</v>
      </c>
      <c r="BF216" s="112">
        <f t="shared" si="433"/>
        <v>21.941048594928034</v>
      </c>
      <c r="BG216" s="112">
        <f t="shared" si="455"/>
        <v>18.834758955223879</v>
      </c>
      <c r="BH216" s="112">
        <f t="shared" si="456"/>
        <v>41.74765732846123</v>
      </c>
      <c r="BI216" s="756">
        <f t="shared" si="394"/>
        <v>41.659449280575537</v>
      </c>
      <c r="BJ216" s="112">
        <f t="shared" si="434"/>
        <v>5.4049811066682221</v>
      </c>
      <c r="BK216" s="112">
        <f t="shared" si="435"/>
        <v>5.3390981266666655</v>
      </c>
      <c r="BL216" s="112">
        <f t="shared" si="436"/>
        <v>4.5640188153237666</v>
      </c>
      <c r="BM216" s="112">
        <f t="shared" si="437"/>
        <v>3.9655634314085959</v>
      </c>
      <c r="BN216" s="112">
        <f t="shared" si="438"/>
        <v>4.1973164508349328</v>
      </c>
      <c r="BO216" s="112">
        <f t="shared" si="439"/>
        <v>4.4816785860000001</v>
      </c>
      <c r="BP216" s="112">
        <f t="shared" si="452"/>
        <v>3.8505781208059697</v>
      </c>
      <c r="BQ216" s="112">
        <f t="shared" si="457"/>
        <v>8.559104705481122</v>
      </c>
      <c r="BR216" s="756">
        <f t="shared" si="402"/>
        <v>8.5575174334187043</v>
      </c>
      <c r="BS216" s="417">
        <f t="shared" si="440"/>
        <v>15961.269706728897</v>
      </c>
      <c r="BT216" s="417">
        <f t="shared" si="441"/>
        <v>15769.798787878784</v>
      </c>
      <c r="BU216" s="417">
        <f t="shared" si="442"/>
        <v>13499.645831291564</v>
      </c>
      <c r="BV216" s="417">
        <f t="shared" si="443"/>
        <v>11719.173061318052</v>
      </c>
      <c r="BW216" s="417">
        <f t="shared" si="444"/>
        <v>12394.955429837517</v>
      </c>
      <c r="BX216" s="417">
        <f t="shared" si="445"/>
        <v>13743.074983550378</v>
      </c>
      <c r="BY216" s="772"/>
      <c r="BZ216" s="772"/>
      <c r="CA216" s="835">
        <f t="shared" si="409"/>
        <v>14950.319320397473</v>
      </c>
      <c r="CB216" s="835">
        <f t="shared" si="410"/>
        <v>23604.26799520502</v>
      </c>
      <c r="CC216" s="1222">
        <f t="shared" si="411"/>
        <v>-8653.9486748075469</v>
      </c>
      <c r="CD216" s="772"/>
      <c r="CE216" s="417"/>
      <c r="CF216" s="835">
        <f t="shared" si="427"/>
        <v>14950.319320397473</v>
      </c>
      <c r="CG216" s="835">
        <f t="shared" si="412"/>
        <v>23554.394863756079</v>
      </c>
      <c r="CH216" s="1222">
        <f t="shared" si="424"/>
        <v>-8604.0755433586055</v>
      </c>
    </row>
    <row r="217" spans="1:86" ht="14.4">
      <c r="A217" s="13">
        <v>4552173</v>
      </c>
      <c r="B217" s="13" t="s">
        <v>617</v>
      </c>
      <c r="C217" s="13" t="s">
        <v>1107</v>
      </c>
      <c r="D217" s="13">
        <v>330558</v>
      </c>
      <c r="E217" s="13">
        <v>30024721</v>
      </c>
      <c r="F217" s="13" t="s">
        <v>171</v>
      </c>
      <c r="G217" s="13" t="s">
        <v>359</v>
      </c>
      <c r="H217" s="14">
        <v>15</v>
      </c>
      <c r="I217" s="18">
        <v>6310</v>
      </c>
      <c r="J217" s="110" t="s">
        <v>671</v>
      </c>
      <c r="K217" s="112">
        <v>6273</v>
      </c>
      <c r="L217" s="112">
        <v>7348</v>
      </c>
      <c r="M217" s="112">
        <v>7509</v>
      </c>
      <c r="N217" s="112">
        <v>9023</v>
      </c>
      <c r="O217" s="67">
        <f t="shared" si="425"/>
        <v>7131</v>
      </c>
      <c r="P217" s="12">
        <f t="shared" si="426"/>
        <v>6554</v>
      </c>
      <c r="Q217" s="12">
        <v>1302</v>
      </c>
      <c r="R217" s="12">
        <v>1219</v>
      </c>
      <c r="S217" s="12">
        <v>1024</v>
      </c>
      <c r="T217" s="13">
        <v>429</v>
      </c>
      <c r="U217" s="13">
        <v>287</v>
      </c>
      <c r="V217" s="13">
        <v>159</v>
      </c>
      <c r="W217" s="13">
        <v>137</v>
      </c>
      <c r="X217" s="13">
        <v>185</v>
      </c>
      <c r="Y217" s="13">
        <v>258</v>
      </c>
      <c r="Z217" s="13">
        <v>481</v>
      </c>
      <c r="AA217" s="13">
        <v>698</v>
      </c>
      <c r="AB217" s="13">
        <v>952</v>
      </c>
      <c r="AC217" s="12">
        <v>1012</v>
      </c>
      <c r="AD217" s="12">
        <v>1065</v>
      </c>
      <c r="AE217" s="13">
        <v>709</v>
      </c>
      <c r="AF217" s="13">
        <v>493</v>
      </c>
      <c r="AG217" s="13">
        <v>292</v>
      </c>
      <c r="AH217" s="13">
        <v>216</v>
      </c>
      <c r="AI217" s="13">
        <v>149</v>
      </c>
      <c r="AJ217" s="13">
        <v>134</v>
      </c>
      <c r="AK217" s="13">
        <v>253</v>
      </c>
      <c r="AL217" s="13">
        <v>484</v>
      </c>
      <c r="AM217" s="13">
        <v>669</v>
      </c>
      <c r="AN217" s="46">
        <v>1078</v>
      </c>
      <c r="AO217" s="46">
        <v>6559</v>
      </c>
      <c r="AP217" s="996">
        <v>3644</v>
      </c>
      <c r="AQ217" s="991">
        <v>5934</v>
      </c>
      <c r="AR217" s="978">
        <f t="shared" si="428"/>
        <v>69.003</v>
      </c>
      <c r="AS217" s="112">
        <f t="shared" si="429"/>
        <v>80.828000000000003</v>
      </c>
      <c r="AT217" s="112">
        <f t="shared" si="430"/>
        <v>82.599000000000004</v>
      </c>
      <c r="AU217" s="112">
        <f t="shared" si="446"/>
        <v>99.253</v>
      </c>
      <c r="AV217" s="112">
        <f t="shared" si="447"/>
        <v>78.441000000000003</v>
      </c>
      <c r="AW217" s="112">
        <f t="shared" si="448"/>
        <v>72.093999999999994</v>
      </c>
      <c r="AX217" s="112">
        <f t="shared" si="453"/>
        <v>72.149000000000001</v>
      </c>
      <c r="AY217" s="112">
        <f t="shared" si="454"/>
        <v>40.084000000000003</v>
      </c>
      <c r="AZ217" s="1016">
        <f t="shared" si="388"/>
        <v>65.274000000000001</v>
      </c>
      <c r="BA217" s="978">
        <f t="shared" si="449"/>
        <v>78.835457817969655</v>
      </c>
      <c r="BB217" s="112">
        <f t="shared" si="450"/>
        <v>91.237666666666669</v>
      </c>
      <c r="BC217" s="112">
        <f t="shared" si="451"/>
        <v>86.162292527126368</v>
      </c>
      <c r="BD217" s="112">
        <f t="shared" si="431"/>
        <v>87.456397020057295</v>
      </c>
      <c r="BE217" s="112">
        <f t="shared" si="432"/>
        <v>85.679702326440179</v>
      </c>
      <c r="BF217" s="112">
        <f t="shared" si="433"/>
        <v>73.858054694996554</v>
      </c>
      <c r="BG217" s="112">
        <f t="shared" si="455"/>
        <v>73.272351119402998</v>
      </c>
      <c r="BH217" s="112">
        <f t="shared" si="456"/>
        <v>47.540144782785227</v>
      </c>
      <c r="BI217" s="756">
        <f t="shared" si="394"/>
        <v>72.857993525179864</v>
      </c>
      <c r="BJ217" s="112">
        <f t="shared" si="434"/>
        <v>16.114755932571178</v>
      </c>
      <c r="BK217" s="112">
        <f t="shared" si="435"/>
        <v>18.646241936666669</v>
      </c>
      <c r="BL217" s="112">
        <f t="shared" si="436"/>
        <v>17.584000658935953</v>
      </c>
      <c r="BM217" s="112">
        <f t="shared" si="437"/>
        <v>17.863843655316902</v>
      </c>
      <c r="BN217" s="112">
        <f t="shared" si="438"/>
        <v>17.513787952547638</v>
      </c>
      <c r="BO217" s="112">
        <f t="shared" si="439"/>
        <v>15.086246251999995</v>
      </c>
      <c r="BP217" s="112">
        <f t="shared" si="452"/>
        <v>14.97979946285075</v>
      </c>
      <c r="BQ217" s="112">
        <f t="shared" si="457"/>
        <v>9.7466804833666281</v>
      </c>
      <c r="BR217" s="756">
        <f t="shared" si="402"/>
        <v>14.966197597968348</v>
      </c>
      <c r="BS217" s="417">
        <f t="shared" si="440"/>
        <v>47587.949082847139</v>
      </c>
      <c r="BT217" s="417">
        <f t="shared" si="441"/>
        <v>55074.373333333337</v>
      </c>
      <c r="BU217" s="417">
        <f t="shared" si="442"/>
        <v>52010.692943647191</v>
      </c>
      <c r="BV217" s="417">
        <f t="shared" si="443"/>
        <v>52791.861473925492</v>
      </c>
      <c r="BW217" s="417">
        <f t="shared" si="444"/>
        <v>51719.383949778436</v>
      </c>
      <c r="BX217" s="417">
        <f t="shared" si="445"/>
        <v>46261.999713502388</v>
      </c>
      <c r="BY217" s="772"/>
      <c r="BZ217" s="772"/>
      <c r="CA217" s="835">
        <f t="shared" si="409"/>
        <v>44573.837023219276</v>
      </c>
      <c r="CB217" s="835">
        <f t="shared" si="410"/>
        <v>26879.360179539719</v>
      </c>
      <c r="CC217" s="1222">
        <f t="shared" si="411"/>
        <v>17694.476843679557</v>
      </c>
      <c r="CD217" s="772"/>
      <c r="CE217" s="417"/>
      <c r="CF217" s="835">
        <f t="shared" si="427"/>
        <v>44573.837023219276</v>
      </c>
      <c r="CG217" s="835">
        <f t="shared" si="412"/>
        <v>41194.158302837779</v>
      </c>
      <c r="CH217" s="1222">
        <f t="shared" si="424"/>
        <v>3379.6787203814965</v>
      </c>
    </row>
    <row r="218" spans="1:86" ht="14.4">
      <c r="A218" s="13">
        <v>4554837</v>
      </c>
      <c r="B218" s="13" t="s">
        <v>617</v>
      </c>
      <c r="C218" s="13" t="s">
        <v>105</v>
      </c>
      <c r="D218" s="13">
        <v>318250</v>
      </c>
      <c r="E218" s="13">
        <v>30013825</v>
      </c>
      <c r="F218" s="13" t="s">
        <v>273</v>
      </c>
      <c r="G218" s="13" t="s">
        <v>353</v>
      </c>
      <c r="H218" s="14">
        <v>2</v>
      </c>
      <c r="I218" s="18">
        <v>6430</v>
      </c>
      <c r="J218" s="110" t="s">
        <v>671</v>
      </c>
      <c r="K218" s="61">
        <v>3152</v>
      </c>
      <c r="L218" s="61">
        <v>4086</v>
      </c>
      <c r="M218" s="61">
        <v>4006</v>
      </c>
      <c r="N218" s="61">
        <v>4528</v>
      </c>
      <c r="O218" s="67">
        <f t="shared" si="425"/>
        <v>3663</v>
      </c>
      <c r="P218" s="12">
        <f t="shared" si="426"/>
        <v>3937</v>
      </c>
      <c r="Q218" s="13">
        <v>656</v>
      </c>
      <c r="R218" s="13">
        <v>621</v>
      </c>
      <c r="S218" s="13">
        <v>496</v>
      </c>
      <c r="T218" s="13">
        <v>208</v>
      </c>
      <c r="U218" s="13">
        <v>153</v>
      </c>
      <c r="V218" s="13">
        <v>85</v>
      </c>
      <c r="W218" s="13">
        <v>73</v>
      </c>
      <c r="X218" s="13">
        <v>98</v>
      </c>
      <c r="Y218" s="13">
        <v>138</v>
      </c>
      <c r="Z218" s="13">
        <v>256</v>
      </c>
      <c r="AA218" s="13">
        <v>372</v>
      </c>
      <c r="AB218" s="13">
        <v>507</v>
      </c>
      <c r="AC218" s="13">
        <v>539</v>
      </c>
      <c r="AD218" s="13">
        <v>567</v>
      </c>
      <c r="AE218" s="13">
        <v>378</v>
      </c>
      <c r="AF218" s="13">
        <v>321</v>
      </c>
      <c r="AG218" s="13">
        <v>190</v>
      </c>
      <c r="AH218" s="13">
        <v>140</v>
      </c>
      <c r="AI218" s="13">
        <v>97</v>
      </c>
      <c r="AJ218" s="13">
        <v>87</v>
      </c>
      <c r="AK218" s="13">
        <v>165</v>
      </c>
      <c r="AL218" s="13">
        <v>315</v>
      </c>
      <c r="AM218" s="13">
        <v>436</v>
      </c>
      <c r="AN218" s="18">
        <v>702</v>
      </c>
      <c r="AO218" s="46">
        <v>4129</v>
      </c>
      <c r="AP218" s="958">
        <v>2754</v>
      </c>
      <c r="AQ218" s="991">
        <v>4372</v>
      </c>
      <c r="AR218" s="978">
        <f t="shared" si="428"/>
        <v>34.671999999999997</v>
      </c>
      <c r="AS218" s="112">
        <f t="shared" si="429"/>
        <v>44.945999999999998</v>
      </c>
      <c r="AT218" s="112">
        <f t="shared" si="430"/>
        <v>44.066000000000003</v>
      </c>
      <c r="AU218" s="112">
        <f t="shared" si="446"/>
        <v>49.808</v>
      </c>
      <c r="AV218" s="112">
        <f t="shared" si="447"/>
        <v>40.292999999999999</v>
      </c>
      <c r="AW218" s="112">
        <f t="shared" si="448"/>
        <v>43.307000000000002</v>
      </c>
      <c r="AX218" s="112">
        <f t="shared" si="453"/>
        <v>45.418999999999997</v>
      </c>
      <c r="AY218" s="112">
        <f t="shared" si="454"/>
        <v>30.294</v>
      </c>
      <c r="AZ218" s="1016">
        <f t="shared" si="388"/>
        <v>48.091999999999999</v>
      </c>
      <c r="BA218" s="978">
        <f t="shared" si="449"/>
        <v>39.612523998444182</v>
      </c>
      <c r="BB218" s="112">
        <f t="shared" si="450"/>
        <v>50.734499999999997</v>
      </c>
      <c r="BC218" s="112">
        <f t="shared" si="451"/>
        <v>45.966992124606236</v>
      </c>
      <c r="BD218" s="112">
        <f t="shared" si="431"/>
        <v>43.88812653295129</v>
      </c>
      <c r="BE218" s="112">
        <f t="shared" si="432"/>
        <v>44.011323744460853</v>
      </c>
      <c r="BF218" s="112">
        <f t="shared" si="433"/>
        <v>44.366670938999306</v>
      </c>
      <c r="BG218" s="112">
        <f t="shared" si="455"/>
        <v>46.126168283582089</v>
      </c>
      <c r="BH218" s="112">
        <f t="shared" si="456"/>
        <v>35.929077588306939</v>
      </c>
      <c r="BI218" s="756">
        <f t="shared" si="394"/>
        <v>53.679667625899278</v>
      </c>
      <c r="BJ218" s="112">
        <f t="shared" si="434"/>
        <v>8.0971960305219746</v>
      </c>
      <c r="BK218" s="112">
        <f t="shared" si="435"/>
        <v>10.368609764999999</v>
      </c>
      <c r="BL218" s="112">
        <f t="shared" si="436"/>
        <v>9.3809437527896407</v>
      </c>
      <c r="BM218" s="112">
        <f t="shared" si="437"/>
        <v>8.9645887256206294</v>
      </c>
      <c r="BN218" s="112">
        <f t="shared" si="438"/>
        <v>8.9963546866052422</v>
      </c>
      <c r="BO218" s="112">
        <f t="shared" si="439"/>
        <v>9.0623362059999977</v>
      </c>
      <c r="BP218" s="112">
        <f t="shared" si="452"/>
        <v>9.4300338438955222</v>
      </c>
      <c r="BQ218" s="112">
        <f t="shared" si="457"/>
        <v>7.3661794871546888</v>
      </c>
      <c r="BR218" s="756">
        <f t="shared" si="402"/>
        <v>11.026662605041727</v>
      </c>
      <c r="BS218" s="417">
        <f t="shared" si="440"/>
        <v>23911.559940879033</v>
      </c>
      <c r="BT218" s="417">
        <f t="shared" si="441"/>
        <v>30625.189090909087</v>
      </c>
      <c r="BU218" s="417">
        <f t="shared" si="442"/>
        <v>27747.347973398671</v>
      </c>
      <c r="BV218" s="417">
        <f t="shared" si="443"/>
        <v>26492.469107163324</v>
      </c>
      <c r="BW218" s="417">
        <f t="shared" si="444"/>
        <v>26566.835423929097</v>
      </c>
      <c r="BX218" s="417">
        <f t="shared" si="445"/>
        <v>27789.669342700476</v>
      </c>
      <c r="BY218" s="772"/>
      <c r="BZ218" s="772"/>
      <c r="CA218" s="835">
        <f t="shared" si="409"/>
        <v>22397.056320291271</v>
      </c>
      <c r="CB218" s="835">
        <f t="shared" si="410"/>
        <v>20314.423143373318</v>
      </c>
      <c r="CC218" s="1222">
        <f t="shared" si="411"/>
        <v>2082.6331769179524</v>
      </c>
      <c r="CD218" s="772"/>
      <c r="CE218" s="417"/>
      <c r="CF218" s="835">
        <f t="shared" si="427"/>
        <v>22397.056320291271</v>
      </c>
      <c r="CG218" s="835">
        <f t="shared" si="412"/>
        <v>30350.667357601407</v>
      </c>
      <c r="CH218" s="1222">
        <f t="shared" si="424"/>
        <v>-7953.6110373101365</v>
      </c>
    </row>
    <row r="219" spans="1:86" ht="14.4">
      <c r="A219" s="13">
        <v>4556599</v>
      </c>
      <c r="B219" s="13" t="s">
        <v>617</v>
      </c>
      <c r="C219" s="13" t="s">
        <v>1107</v>
      </c>
      <c r="D219" s="13">
        <v>307862</v>
      </c>
      <c r="E219" s="13">
        <v>30031265</v>
      </c>
      <c r="F219" s="13" t="s">
        <v>658</v>
      </c>
      <c r="G219" s="13" t="s">
        <v>431</v>
      </c>
      <c r="H219" s="14">
        <v>14</v>
      </c>
      <c r="I219" s="18">
        <v>6470</v>
      </c>
      <c r="J219" s="110" t="s">
        <v>671</v>
      </c>
      <c r="K219" s="60">
        <v>1031</v>
      </c>
      <c r="L219" s="60">
        <v>1031</v>
      </c>
      <c r="M219" s="60">
        <v>1925</v>
      </c>
      <c r="N219" s="60">
        <v>2806</v>
      </c>
      <c r="O219" s="67">
        <f t="shared" si="425"/>
        <v>2962</v>
      </c>
      <c r="P219" s="12">
        <f t="shared" si="426"/>
        <v>3008</v>
      </c>
      <c r="Q219" s="13">
        <v>455</v>
      </c>
      <c r="R219" s="13">
        <v>431</v>
      </c>
      <c r="S219" s="13">
        <v>344</v>
      </c>
      <c r="T219" s="13">
        <v>191</v>
      </c>
      <c r="U219" s="13">
        <v>140</v>
      </c>
      <c r="V219" s="13">
        <v>78</v>
      </c>
      <c r="W219" s="13">
        <v>67</v>
      </c>
      <c r="X219" s="13">
        <v>90</v>
      </c>
      <c r="Y219" s="13">
        <v>126</v>
      </c>
      <c r="Z219" s="13">
        <v>235</v>
      </c>
      <c r="AA219" s="13">
        <v>341</v>
      </c>
      <c r="AB219" s="13">
        <v>464</v>
      </c>
      <c r="AC219" s="13">
        <v>494</v>
      </c>
      <c r="AD219" s="13">
        <v>520</v>
      </c>
      <c r="AE219" s="13">
        <v>346</v>
      </c>
      <c r="AF219" s="13">
        <v>216</v>
      </c>
      <c r="AG219" s="13">
        <v>128</v>
      </c>
      <c r="AH219" s="13">
        <v>94</v>
      </c>
      <c r="AI219" s="13">
        <v>65</v>
      </c>
      <c r="AJ219" s="13">
        <v>58</v>
      </c>
      <c r="AK219" s="13">
        <v>111</v>
      </c>
      <c r="AL219" s="13">
        <v>212</v>
      </c>
      <c r="AM219" s="13">
        <v>293</v>
      </c>
      <c r="AN219" s="18">
        <v>471</v>
      </c>
      <c r="AO219" s="46">
        <v>3146</v>
      </c>
      <c r="AP219" s="958">
        <v>2574</v>
      </c>
      <c r="AQ219" s="991">
        <v>2740</v>
      </c>
      <c r="AR219" s="978">
        <f t="shared" si="428"/>
        <v>11.340999999999999</v>
      </c>
      <c r="AS219" s="112">
        <f t="shared" si="429"/>
        <v>11.340999999999999</v>
      </c>
      <c r="AT219" s="112">
        <f t="shared" si="430"/>
        <v>21.175000000000001</v>
      </c>
      <c r="AU219" s="112">
        <f t="shared" si="446"/>
        <v>30.866</v>
      </c>
      <c r="AV219" s="112">
        <f t="shared" si="447"/>
        <v>32.582000000000001</v>
      </c>
      <c r="AW219" s="112">
        <f t="shared" si="448"/>
        <v>33.088000000000001</v>
      </c>
      <c r="AX219" s="112">
        <f t="shared" si="453"/>
        <v>34.606000000000002</v>
      </c>
      <c r="AY219" s="112">
        <f t="shared" si="454"/>
        <v>28.314</v>
      </c>
      <c r="AZ219" s="1016">
        <f t="shared" si="388"/>
        <v>30.14</v>
      </c>
      <c r="BA219" s="978">
        <f t="shared" si="449"/>
        <v>12.957015305328666</v>
      </c>
      <c r="BB219" s="112">
        <f t="shared" si="450"/>
        <v>12.801583333333332</v>
      </c>
      <c r="BC219" s="112">
        <f t="shared" si="451"/>
        <v>22.088482236611831</v>
      </c>
      <c r="BD219" s="112">
        <f t="shared" si="431"/>
        <v>27.197456504297993</v>
      </c>
      <c r="BE219" s="112">
        <f t="shared" si="432"/>
        <v>35.58873626292467</v>
      </c>
      <c r="BF219" s="112">
        <f t="shared" si="433"/>
        <v>33.897624126113776</v>
      </c>
      <c r="BG219" s="112">
        <f t="shared" si="455"/>
        <v>35.144811194029849</v>
      </c>
      <c r="BH219" s="112">
        <f t="shared" si="456"/>
        <v>33.580771863580999</v>
      </c>
      <c r="BI219" s="756">
        <f t="shared" si="394"/>
        <v>33.641877697841721</v>
      </c>
      <c r="BJ219" s="112">
        <f t="shared" si="434"/>
        <v>2.6485434985622325</v>
      </c>
      <c r="BK219" s="112">
        <f t="shared" si="435"/>
        <v>2.6162595858333328</v>
      </c>
      <c r="BL219" s="112">
        <f t="shared" si="436"/>
        <v>4.5078174548477428</v>
      </c>
      <c r="BM219" s="112">
        <f t="shared" si="437"/>
        <v>5.5553524655679078</v>
      </c>
      <c r="BN219" s="112">
        <f t="shared" si="438"/>
        <v>7.2746935795044321</v>
      </c>
      <c r="BO219" s="112">
        <f t="shared" si="439"/>
        <v>6.9239287039999997</v>
      </c>
      <c r="BP219" s="112">
        <f t="shared" si="452"/>
        <v>7.1850052005074625</v>
      </c>
      <c r="BQ219" s="112">
        <f t="shared" si="457"/>
        <v>6.8847298474713767</v>
      </c>
      <c r="BR219" s="756">
        <f t="shared" si="402"/>
        <v>6.9105799491798559</v>
      </c>
      <c r="BS219" s="417">
        <f t="shared" si="440"/>
        <v>7821.3256024893035</v>
      </c>
      <c r="BT219" s="417">
        <f t="shared" si="441"/>
        <v>7727.5012121212112</v>
      </c>
      <c r="BU219" s="417">
        <f t="shared" si="442"/>
        <v>13333.411095554779</v>
      </c>
      <c r="BV219" s="417">
        <f t="shared" si="443"/>
        <v>16417.373744412605</v>
      </c>
      <c r="BW219" s="417">
        <f t="shared" si="444"/>
        <v>21482.655344165436</v>
      </c>
      <c r="BX219" s="417">
        <f t="shared" si="445"/>
        <v>21232.239111720355</v>
      </c>
      <c r="BY219" s="772"/>
      <c r="BZ219" s="772"/>
      <c r="CA219" s="835">
        <f t="shared" si="409"/>
        <v>7325.9406935978122</v>
      </c>
      <c r="CB219" s="835">
        <f t="shared" si="410"/>
        <v>18986.683068643037</v>
      </c>
      <c r="CC219" s="1222">
        <f t="shared" si="411"/>
        <v>-11660.742375045225</v>
      </c>
      <c r="CD219" s="772"/>
      <c r="CE219" s="417"/>
      <c r="CF219" s="835">
        <f t="shared" si="427"/>
        <v>7325.9406935978122</v>
      </c>
      <c r="CG219" s="835">
        <f t="shared" si="412"/>
        <v>19021.232515971602</v>
      </c>
      <c r="CH219" s="1222">
        <f t="shared" si="424"/>
        <v>-11695.291822373791</v>
      </c>
    </row>
    <row r="220" spans="1:86" ht="14.4">
      <c r="A220" s="13">
        <v>4556697</v>
      </c>
      <c r="B220" s="13" t="s">
        <v>617</v>
      </c>
      <c r="C220" s="13" t="s">
        <v>1107</v>
      </c>
      <c r="D220" s="13">
        <v>307864</v>
      </c>
      <c r="E220" s="13">
        <v>30031267</v>
      </c>
      <c r="F220" s="13" t="s">
        <v>659</v>
      </c>
      <c r="G220" s="13" t="s">
        <v>362</v>
      </c>
      <c r="H220" s="14">
        <v>12</v>
      </c>
      <c r="I220" s="18">
        <v>6470</v>
      </c>
      <c r="J220" s="110" t="s">
        <v>671</v>
      </c>
      <c r="K220" s="60">
        <v>2196</v>
      </c>
      <c r="L220" s="60">
        <v>2577</v>
      </c>
      <c r="M220" s="60">
        <v>2586</v>
      </c>
      <c r="N220" s="60">
        <v>3127</v>
      </c>
      <c r="O220" s="67">
        <f t="shared" si="425"/>
        <v>3247</v>
      </c>
      <c r="P220" s="12">
        <f t="shared" si="426"/>
        <v>3367</v>
      </c>
      <c r="Q220" s="13">
        <v>456</v>
      </c>
      <c r="R220" s="13">
        <v>432</v>
      </c>
      <c r="S220" s="13">
        <v>345</v>
      </c>
      <c r="T220" s="13">
        <v>222</v>
      </c>
      <c r="U220" s="13">
        <v>163</v>
      </c>
      <c r="V220" s="13">
        <v>90</v>
      </c>
      <c r="W220" s="13">
        <v>78</v>
      </c>
      <c r="X220" s="13">
        <v>105</v>
      </c>
      <c r="Y220" s="13">
        <v>147</v>
      </c>
      <c r="Z220" s="13">
        <v>273</v>
      </c>
      <c r="AA220" s="13">
        <v>396</v>
      </c>
      <c r="AB220" s="13">
        <v>540</v>
      </c>
      <c r="AC220" s="13">
        <v>574</v>
      </c>
      <c r="AD220" s="13">
        <v>605</v>
      </c>
      <c r="AE220" s="13">
        <v>402</v>
      </c>
      <c r="AF220" s="13">
        <v>234</v>
      </c>
      <c r="AG220" s="13">
        <v>139</v>
      </c>
      <c r="AH220" s="13">
        <v>102</v>
      </c>
      <c r="AI220" s="13">
        <v>71</v>
      </c>
      <c r="AJ220" s="13">
        <v>63</v>
      </c>
      <c r="AK220" s="13">
        <v>120</v>
      </c>
      <c r="AL220" s="13">
        <v>229</v>
      </c>
      <c r="AM220" s="13">
        <v>317</v>
      </c>
      <c r="AN220" s="18">
        <v>511</v>
      </c>
      <c r="AO220" s="46">
        <v>2772</v>
      </c>
      <c r="AP220" s="958">
        <v>2101</v>
      </c>
      <c r="AQ220" s="991">
        <v>2389</v>
      </c>
      <c r="AR220" s="978">
        <f t="shared" si="428"/>
        <v>24.155999999999999</v>
      </c>
      <c r="AS220" s="112">
        <f t="shared" si="429"/>
        <v>28.347000000000001</v>
      </c>
      <c r="AT220" s="112">
        <f t="shared" si="430"/>
        <v>28.446000000000002</v>
      </c>
      <c r="AU220" s="112">
        <f t="shared" si="446"/>
        <v>34.396999999999998</v>
      </c>
      <c r="AV220" s="112">
        <f t="shared" si="447"/>
        <v>35.716999999999999</v>
      </c>
      <c r="AW220" s="112">
        <f t="shared" si="448"/>
        <v>37.036999999999999</v>
      </c>
      <c r="AX220" s="112">
        <f t="shared" si="453"/>
        <v>30.492000000000001</v>
      </c>
      <c r="AY220" s="112">
        <f t="shared" si="454"/>
        <v>23.111000000000001</v>
      </c>
      <c r="AZ220" s="1016">
        <f t="shared" si="388"/>
        <v>26.279</v>
      </c>
      <c r="BA220" s="978">
        <f t="shared" si="449"/>
        <v>27.598065577596266</v>
      </c>
      <c r="BB220" s="112">
        <f t="shared" si="450"/>
        <v>31.99775</v>
      </c>
      <c r="BC220" s="112">
        <f t="shared" si="451"/>
        <v>29.673150682534128</v>
      </c>
      <c r="BD220" s="112">
        <f t="shared" si="431"/>
        <v>30.308783495702002</v>
      </c>
      <c r="BE220" s="112">
        <f t="shared" si="432"/>
        <v>39.01304073116691</v>
      </c>
      <c r="BF220" s="112">
        <f t="shared" si="433"/>
        <v>37.943251473612058</v>
      </c>
      <c r="BG220" s="112">
        <f t="shared" si="455"/>
        <v>30.966756716417912</v>
      </c>
      <c r="BH220" s="112">
        <f t="shared" si="456"/>
        <v>27.409946264717824</v>
      </c>
      <c r="BI220" s="756">
        <f t="shared" si="394"/>
        <v>29.332279496402872</v>
      </c>
      <c r="BJ220" s="112">
        <f t="shared" si="434"/>
        <v>5.6413205847164525</v>
      </c>
      <c r="BK220" s="112">
        <f t="shared" si="435"/>
        <v>6.5393801675000001</v>
      </c>
      <c r="BL220" s="112">
        <f t="shared" si="436"/>
        <v>6.0556965912915661</v>
      </c>
      <c r="BM220" s="112">
        <f t="shared" si="437"/>
        <v>6.1908721168320904</v>
      </c>
      <c r="BN220" s="112">
        <f t="shared" si="438"/>
        <v>7.9746556558578279</v>
      </c>
      <c r="BO220" s="112">
        <f t="shared" si="439"/>
        <v>7.7502885459999993</v>
      </c>
      <c r="BP220" s="112">
        <f t="shared" si="452"/>
        <v>6.3308437431044773</v>
      </c>
      <c r="BQ220" s="112">
        <f t="shared" si="457"/>
        <v>5.6195871831924489</v>
      </c>
      <c r="BR220" s="756">
        <f t="shared" si="402"/>
        <v>6.0253195250330931</v>
      </c>
      <c r="BS220" s="417">
        <f t="shared" si="440"/>
        <v>16659.195948658111</v>
      </c>
      <c r="BT220" s="417">
        <f t="shared" si="441"/>
        <v>19315.005454545455</v>
      </c>
      <c r="BU220" s="417">
        <f t="shared" si="442"/>
        <v>17911.792775638783</v>
      </c>
      <c r="BV220" s="417">
        <f t="shared" si="443"/>
        <v>18295.48385558739</v>
      </c>
      <c r="BW220" s="417">
        <f t="shared" si="444"/>
        <v>23549.690041358936</v>
      </c>
      <c r="BX220" s="417">
        <f t="shared" si="445"/>
        <v>23766.272968471552</v>
      </c>
      <c r="BY220" s="772"/>
      <c r="BZ220" s="772"/>
      <c r="CA220" s="835">
        <f t="shared" si="409"/>
        <v>15604.040507411053</v>
      </c>
      <c r="CB220" s="835">
        <f t="shared" si="410"/>
        <v>15497.677205601796</v>
      </c>
      <c r="CC220" s="1222">
        <f t="shared" si="411"/>
        <v>106.36330180925688</v>
      </c>
      <c r="CD220" s="772"/>
      <c r="CE220" s="417"/>
      <c r="CF220" s="835">
        <f t="shared" si="427"/>
        <v>15604.040507411053</v>
      </c>
      <c r="CG220" s="835">
        <f t="shared" si="412"/>
        <v>16584.570978341664</v>
      </c>
      <c r="CH220" s="1222">
        <f t="shared" ref="CH220:CH229" si="458">CF220-CG220</f>
        <v>-980.53047093061105</v>
      </c>
    </row>
    <row r="221" spans="1:86" ht="14.4">
      <c r="A221" s="13">
        <v>4556987</v>
      </c>
      <c r="B221" s="13" t="s">
        <v>617</v>
      </c>
      <c r="C221" s="13" t="s">
        <v>105</v>
      </c>
      <c r="D221" s="13">
        <v>307866</v>
      </c>
      <c r="E221" s="13">
        <v>30031268</v>
      </c>
      <c r="F221" s="13" t="s">
        <v>660</v>
      </c>
      <c r="G221" s="13" t="s">
        <v>532</v>
      </c>
      <c r="H221" s="14">
        <v>2</v>
      </c>
      <c r="I221" s="18">
        <v>6470</v>
      </c>
      <c r="J221" s="110" t="s">
        <v>671</v>
      </c>
      <c r="K221" s="60">
        <v>2731</v>
      </c>
      <c r="L221" s="60">
        <v>2731</v>
      </c>
      <c r="M221" s="60">
        <v>3369</v>
      </c>
      <c r="N221" s="60">
        <v>5333</v>
      </c>
      <c r="O221" s="67">
        <f t="shared" si="425"/>
        <v>2822</v>
      </c>
      <c r="P221" s="12">
        <f t="shared" si="426"/>
        <v>2812</v>
      </c>
      <c r="Q221" s="13">
        <v>465</v>
      </c>
      <c r="R221" s="13">
        <v>440</v>
      </c>
      <c r="S221" s="13">
        <v>352</v>
      </c>
      <c r="T221" s="13">
        <v>172</v>
      </c>
      <c r="U221" s="13">
        <v>127</v>
      </c>
      <c r="V221" s="13">
        <v>70</v>
      </c>
      <c r="W221" s="13">
        <v>60</v>
      </c>
      <c r="X221" s="13">
        <v>82</v>
      </c>
      <c r="Y221" s="13">
        <v>114</v>
      </c>
      <c r="Z221" s="13">
        <v>212</v>
      </c>
      <c r="AA221" s="13">
        <v>308</v>
      </c>
      <c r="AB221" s="13">
        <v>420</v>
      </c>
      <c r="AC221" s="13">
        <v>447</v>
      </c>
      <c r="AD221" s="13">
        <v>470</v>
      </c>
      <c r="AE221" s="13">
        <v>313</v>
      </c>
      <c r="AF221" s="13">
        <v>207</v>
      </c>
      <c r="AG221" s="13">
        <v>123</v>
      </c>
      <c r="AH221" s="13">
        <v>91</v>
      </c>
      <c r="AI221" s="13">
        <v>63</v>
      </c>
      <c r="AJ221" s="13">
        <v>56</v>
      </c>
      <c r="AK221" s="13">
        <v>106</v>
      </c>
      <c r="AL221" s="13">
        <v>203</v>
      </c>
      <c r="AM221" s="13">
        <v>281</v>
      </c>
      <c r="AN221" s="18">
        <v>452</v>
      </c>
      <c r="AO221" s="46">
        <v>2832</v>
      </c>
      <c r="AP221" s="958">
        <v>2086</v>
      </c>
      <c r="AQ221" s="991">
        <v>2765</v>
      </c>
      <c r="AR221" s="978">
        <f t="shared" si="428"/>
        <v>30.041</v>
      </c>
      <c r="AS221" s="112">
        <f t="shared" si="429"/>
        <v>30.041</v>
      </c>
      <c r="AT221" s="112">
        <f t="shared" si="430"/>
        <v>37.058999999999997</v>
      </c>
      <c r="AU221" s="112">
        <f t="shared" si="446"/>
        <v>58.662999999999997</v>
      </c>
      <c r="AV221" s="112">
        <f t="shared" si="447"/>
        <v>31.042000000000002</v>
      </c>
      <c r="AW221" s="112">
        <f t="shared" si="448"/>
        <v>30.931999999999999</v>
      </c>
      <c r="AX221" s="112">
        <f t="shared" si="453"/>
        <v>31.152000000000001</v>
      </c>
      <c r="AY221" s="112">
        <f t="shared" si="454"/>
        <v>22.946000000000002</v>
      </c>
      <c r="AZ221" s="1016">
        <f t="shared" ref="AZ221:AZ242" si="459">AQ221*AZ$155/1000</f>
        <v>30.414999999999999</v>
      </c>
      <c r="BA221" s="978">
        <f t="shared" si="449"/>
        <v>34.321638020225592</v>
      </c>
      <c r="BB221" s="112">
        <f t="shared" si="450"/>
        <v>33.90991666666666</v>
      </c>
      <c r="BC221" s="112">
        <f t="shared" si="451"/>
        <v>38.657712548127407</v>
      </c>
      <c r="BD221" s="112">
        <f t="shared" si="431"/>
        <v>51.690675530085954</v>
      </c>
      <c r="BE221" s="112">
        <f t="shared" si="432"/>
        <v>33.906621787296899</v>
      </c>
      <c r="BF221" s="112">
        <f t="shared" si="433"/>
        <v>31.688869362577101</v>
      </c>
      <c r="BG221" s="112">
        <f t="shared" si="455"/>
        <v>31.637032835820893</v>
      </c>
      <c r="BH221" s="112">
        <f t="shared" si="456"/>
        <v>27.214254120990663</v>
      </c>
      <c r="BI221" s="756">
        <f t="shared" ref="BI221:BI235" si="460">0.85*AZ221/BI$155+0.15*AZ221</f>
        <v>33.948829136690648</v>
      </c>
      <c r="BJ221" s="112">
        <f t="shared" si="434"/>
        <v>7.0156860277143132</v>
      </c>
      <c r="BK221" s="112">
        <f t="shared" si="435"/>
        <v>6.9301696691666654</v>
      </c>
      <c r="BL221" s="112">
        <f t="shared" si="436"/>
        <v>7.8892659768218421</v>
      </c>
      <c r="BM221" s="112">
        <f t="shared" si="437"/>
        <v>10.558337383775356</v>
      </c>
      <c r="BN221" s="112">
        <f t="shared" si="438"/>
        <v>6.9308525595413597</v>
      </c>
      <c r="BO221" s="112">
        <f t="shared" si="439"/>
        <v>6.4727684559999981</v>
      </c>
      <c r="BP221" s="112">
        <f t="shared" si="452"/>
        <v>6.4678749929552231</v>
      </c>
      <c r="BQ221" s="112">
        <f t="shared" si="457"/>
        <v>5.5794663798855062</v>
      </c>
      <c r="BR221" s="756">
        <f t="shared" ref="BR221:BR242" si="461">BR$155*BI221/1000</f>
        <v>6.9736326859424471</v>
      </c>
      <c r="BS221" s="417">
        <f t="shared" si="440"/>
        <v>20717.78876857254</v>
      </c>
      <c r="BT221" s="417">
        <f t="shared" si="441"/>
        <v>20469.258787878785</v>
      </c>
      <c r="BU221" s="417">
        <f t="shared" si="442"/>
        <v>23335.201029051452</v>
      </c>
      <c r="BV221" s="417">
        <f t="shared" si="443"/>
        <v>31202.371410888249</v>
      </c>
      <c r="BW221" s="417">
        <f t="shared" si="444"/>
        <v>20467.2698788774</v>
      </c>
      <c r="BX221" s="417">
        <f t="shared" si="445"/>
        <v>19848.755446196021</v>
      </c>
      <c r="BY221" s="772"/>
      <c r="BZ221" s="772"/>
      <c r="CA221" s="835">
        <f t="shared" ref="CA221:CA242" si="462">$CF$155*BA221</f>
        <v>19405.571323196531</v>
      </c>
      <c r="CB221" s="835">
        <f t="shared" ref="CB221:CB242" si="463">$CG$155*BH221</f>
        <v>15387.032199374273</v>
      </c>
      <c r="CC221" s="1222">
        <f t="shared" ref="CC221:CC242" si="464">CA221-CB221</f>
        <v>4018.5391238222583</v>
      </c>
      <c r="CD221" s="772"/>
      <c r="CE221" s="417"/>
      <c r="CF221" s="835">
        <f t="shared" si="427"/>
        <v>19405.571323196531</v>
      </c>
      <c r="CG221" s="835">
        <f t="shared" ref="CG221:CG242" si="465">$CG$155*BI221</f>
        <v>19194.783907540688</v>
      </c>
      <c r="CH221" s="1222">
        <f t="shared" si="458"/>
        <v>210.78741565584278</v>
      </c>
    </row>
    <row r="222" spans="1:86" ht="14.4">
      <c r="A222" s="13">
        <v>4557158</v>
      </c>
      <c r="B222" s="13" t="s">
        <v>617</v>
      </c>
      <c r="C222" s="13" t="s">
        <v>105</v>
      </c>
      <c r="D222" s="13">
        <v>307868</v>
      </c>
      <c r="E222" s="13">
        <v>30031270</v>
      </c>
      <c r="F222" s="13" t="s">
        <v>1270</v>
      </c>
      <c r="G222" s="13" t="s">
        <v>1271</v>
      </c>
      <c r="H222" s="14">
        <v>1</v>
      </c>
      <c r="I222" s="18">
        <v>6470</v>
      </c>
      <c r="J222" s="110" t="s">
        <v>671</v>
      </c>
      <c r="K222" s="60">
        <v>5454</v>
      </c>
      <c r="L222" s="60">
        <v>5454</v>
      </c>
      <c r="M222" s="60">
        <v>5502</v>
      </c>
      <c r="N222" s="60">
        <v>6082</v>
      </c>
      <c r="O222" s="67">
        <v>4938</v>
      </c>
      <c r="P222" s="12">
        <f t="shared" si="426"/>
        <v>5517</v>
      </c>
      <c r="Q222" s="13">
        <v>916</v>
      </c>
      <c r="R222" s="13">
        <v>867</v>
      </c>
      <c r="S222" s="13">
        <v>693</v>
      </c>
      <c r="T222" s="13">
        <v>304</v>
      </c>
      <c r="U222" s="13">
        <v>224</v>
      </c>
      <c r="V222" s="13">
        <v>124</v>
      </c>
      <c r="W222" s="13">
        <v>107</v>
      </c>
      <c r="X222" s="13">
        <v>144</v>
      </c>
      <c r="Y222" s="13">
        <v>201</v>
      </c>
      <c r="Z222" s="13">
        <v>375</v>
      </c>
      <c r="AA222" s="13">
        <v>544</v>
      </c>
      <c r="AB222" s="13">
        <v>742</v>
      </c>
      <c r="AC222" s="13">
        <v>789</v>
      </c>
      <c r="AD222" s="13">
        <v>831</v>
      </c>
      <c r="AE222" s="13">
        <v>553</v>
      </c>
      <c r="AF222" s="13">
        <v>438</v>
      </c>
      <c r="AG222" s="13">
        <v>259</v>
      </c>
      <c r="AH222" s="13">
        <v>191</v>
      </c>
      <c r="AI222" s="13">
        <v>133</v>
      </c>
      <c r="AJ222" s="13">
        <v>119</v>
      </c>
      <c r="AK222" s="13">
        <v>225</v>
      </c>
      <c r="AL222" s="13">
        <v>429</v>
      </c>
      <c r="AM222" s="13">
        <v>594</v>
      </c>
      <c r="AN222" s="18">
        <v>956</v>
      </c>
      <c r="AO222" s="46">
        <v>5926</v>
      </c>
      <c r="AP222" s="958">
        <v>3918</v>
      </c>
      <c r="AQ222" s="991">
        <v>5105</v>
      </c>
      <c r="AR222" s="978">
        <f t="shared" si="428"/>
        <v>59.994</v>
      </c>
      <c r="AS222" s="112">
        <f t="shared" si="429"/>
        <v>59.994</v>
      </c>
      <c r="AT222" s="112">
        <f t="shared" si="430"/>
        <v>60.521999999999998</v>
      </c>
      <c r="AU222" s="112">
        <f t="shared" si="446"/>
        <v>66.902000000000001</v>
      </c>
      <c r="AV222" s="112">
        <f t="shared" si="447"/>
        <v>54.317999999999998</v>
      </c>
      <c r="AW222" s="112">
        <f t="shared" si="448"/>
        <v>60.686999999999998</v>
      </c>
      <c r="AX222" s="112">
        <f t="shared" si="453"/>
        <v>65.186000000000007</v>
      </c>
      <c r="AY222" s="112">
        <f t="shared" si="454"/>
        <v>43.097999999999999</v>
      </c>
      <c r="AZ222" s="1016">
        <f t="shared" si="459"/>
        <v>56.155000000000001</v>
      </c>
      <c r="BA222" s="978">
        <f t="shared" si="449"/>
        <v>68.542736639439909</v>
      </c>
      <c r="BB222" s="112">
        <f t="shared" si="450"/>
        <v>67.720500000000001</v>
      </c>
      <c r="BC222" s="112">
        <f t="shared" si="451"/>
        <v>63.132898319915995</v>
      </c>
      <c r="BD222" s="112">
        <f t="shared" si="431"/>
        <v>58.950438510028647</v>
      </c>
      <c r="BE222" s="112">
        <f t="shared" si="432"/>
        <v>59.330580576070901</v>
      </c>
      <c r="BF222" s="112">
        <f t="shared" si="433"/>
        <v>62.171938930774488</v>
      </c>
      <c r="BG222" s="112">
        <f t="shared" si="455"/>
        <v>66.2009380597015</v>
      </c>
      <c r="BH222" s="112">
        <f t="shared" si="456"/>
        <v>51.114787941534708</v>
      </c>
      <c r="BI222" s="756">
        <f t="shared" si="460"/>
        <v>62.679483812949641</v>
      </c>
      <c r="BJ222" s="112">
        <f t="shared" si="434"/>
        <v>14.010820796467911</v>
      </c>
      <c r="BK222" s="112">
        <f t="shared" si="435"/>
        <v>13.840038585</v>
      </c>
      <c r="BL222" s="112">
        <f t="shared" si="436"/>
        <v>12.884161889128459</v>
      </c>
      <c r="BM222" s="112">
        <f t="shared" si="437"/>
        <v>12.041216570058451</v>
      </c>
      <c r="BN222" s="112">
        <f t="shared" si="438"/>
        <v>12.127763975554654</v>
      </c>
      <c r="BO222" s="112">
        <f t="shared" si="439"/>
        <v>12.699240245999995</v>
      </c>
      <c r="BP222" s="112">
        <f t="shared" si="452"/>
        <v>13.534119776925374</v>
      </c>
      <c r="BQ222" s="112">
        <f t="shared" si="457"/>
        <v>10.479553823773445</v>
      </c>
      <c r="BR222" s="756">
        <f t="shared" si="461"/>
        <v>12.875368846920864</v>
      </c>
      <c r="BS222" s="417">
        <f t="shared" si="440"/>
        <v>41374.888298716454</v>
      </c>
      <c r="BT222" s="417">
        <f t="shared" si="441"/>
        <v>40878.556363636366</v>
      </c>
      <c r="BU222" s="417">
        <f t="shared" si="442"/>
        <v>38109.31316765838</v>
      </c>
      <c r="BV222" s="417">
        <f t="shared" si="443"/>
        <v>35584.628336962749</v>
      </c>
      <c r="BW222" s="417">
        <f t="shared" si="444"/>
        <v>35814.095911373704</v>
      </c>
      <c r="BX222" s="417">
        <f t="shared" si="445"/>
        <v>38942.24174845784</v>
      </c>
      <c r="BY222" s="772"/>
      <c r="BZ222" s="772"/>
      <c r="CA222" s="835">
        <f t="shared" si="462"/>
        <v>38754.297325783191</v>
      </c>
      <c r="CB222" s="835">
        <f t="shared" si="463"/>
        <v>28900.475626629141</v>
      </c>
      <c r="CC222" s="1222">
        <f t="shared" si="464"/>
        <v>9853.8216991540503</v>
      </c>
      <c r="CD222" s="772"/>
      <c r="CE222" s="417"/>
      <c r="CF222" s="835">
        <f t="shared" si="427"/>
        <v>38754.297325783191</v>
      </c>
      <c r="CG222" s="835">
        <f t="shared" si="465"/>
        <v>35439.19415840695</v>
      </c>
      <c r="CH222" s="1222">
        <f t="shared" si="458"/>
        <v>3315.1031673762409</v>
      </c>
    </row>
    <row r="223" spans="1:86" ht="14.4">
      <c r="A223" s="13">
        <v>4559481</v>
      </c>
      <c r="B223" s="13" t="s">
        <v>617</v>
      </c>
      <c r="C223" s="13" t="s">
        <v>105</v>
      </c>
      <c r="D223" s="13">
        <v>304668</v>
      </c>
      <c r="E223" s="13">
        <v>30003180</v>
      </c>
      <c r="F223" s="13" t="s">
        <v>112</v>
      </c>
      <c r="G223" s="13" t="s">
        <v>521</v>
      </c>
      <c r="H223" s="14">
        <v>66</v>
      </c>
      <c r="I223" s="18">
        <v>6440</v>
      </c>
      <c r="J223" s="110" t="s">
        <v>671</v>
      </c>
      <c r="K223" s="61">
        <v>3866</v>
      </c>
      <c r="L223" s="61">
        <v>4148</v>
      </c>
      <c r="M223" s="61">
        <v>4467</v>
      </c>
      <c r="N223" s="61">
        <v>3240</v>
      </c>
      <c r="O223" s="67">
        <v>2189</v>
      </c>
      <c r="P223" s="12">
        <v>3066</v>
      </c>
      <c r="Q223" s="13">
        <v>488</v>
      </c>
      <c r="R223" s="13">
        <v>462</v>
      </c>
      <c r="S223" s="13">
        <v>369</v>
      </c>
      <c r="T223" s="13">
        <v>135</v>
      </c>
      <c r="U223" s="13">
        <v>99</v>
      </c>
      <c r="V223" s="13">
        <v>55</v>
      </c>
      <c r="W223" s="13">
        <v>47</v>
      </c>
      <c r="X223" s="13">
        <v>64</v>
      </c>
      <c r="Y223" s="13">
        <v>89</v>
      </c>
      <c r="Z223" s="13">
        <v>166</v>
      </c>
      <c r="AA223" s="13">
        <v>241</v>
      </c>
      <c r="AB223" s="13">
        <v>329</v>
      </c>
      <c r="AC223" s="13">
        <v>350</v>
      </c>
      <c r="AD223" s="13">
        <v>368</v>
      </c>
      <c r="AE223" s="13">
        <v>245</v>
      </c>
      <c r="AF223" s="13">
        <v>220</v>
      </c>
      <c r="AG223" s="13">
        <v>131</v>
      </c>
      <c r="AH223" s="13">
        <v>96</v>
      </c>
      <c r="AI223" s="13">
        <v>67</v>
      </c>
      <c r="AJ223" s="13">
        <v>60</v>
      </c>
      <c r="AK223" s="13">
        <v>113</v>
      </c>
      <c r="AL223" s="13">
        <v>216</v>
      </c>
      <c r="AM223" s="13">
        <v>299</v>
      </c>
      <c r="AN223" s="18">
        <v>482</v>
      </c>
      <c r="AO223" s="46">
        <v>3066</v>
      </c>
      <c r="AP223" s="958">
        <v>2330</v>
      </c>
      <c r="AQ223" s="991">
        <v>2619</v>
      </c>
      <c r="AR223" s="978">
        <f t="shared" si="428"/>
        <v>42.526000000000003</v>
      </c>
      <c r="AS223" s="112">
        <f t="shared" si="429"/>
        <v>45.628</v>
      </c>
      <c r="AT223" s="112">
        <f t="shared" si="430"/>
        <v>49.137</v>
      </c>
      <c r="AU223" s="112">
        <f t="shared" si="446"/>
        <v>35.64</v>
      </c>
      <c r="AV223" s="112">
        <f t="shared" si="447"/>
        <v>24.079000000000001</v>
      </c>
      <c r="AW223" s="112">
        <f t="shared" si="448"/>
        <v>33.725999999999999</v>
      </c>
      <c r="AX223" s="112">
        <f t="shared" si="453"/>
        <v>33.725999999999999</v>
      </c>
      <c r="AY223" s="112">
        <f t="shared" si="454"/>
        <v>25.63</v>
      </c>
      <c r="AZ223" s="1016">
        <f t="shared" si="459"/>
        <v>28.809000000000001</v>
      </c>
      <c r="BA223" s="978">
        <f t="shared" si="449"/>
        <v>48.585665538700901</v>
      </c>
      <c r="BB223" s="112">
        <f t="shared" si="450"/>
        <v>51.504333333333335</v>
      </c>
      <c r="BC223" s="112">
        <f t="shared" si="451"/>
        <v>51.256753325166258</v>
      </c>
      <c r="BD223" s="112">
        <f t="shared" si="431"/>
        <v>31.404048137535813</v>
      </c>
      <c r="BE223" s="112">
        <f t="shared" si="432"/>
        <v>26.301061336779913</v>
      </c>
      <c r="BF223" s="112">
        <f t="shared" si="433"/>
        <v>34.551235229609318</v>
      </c>
      <c r="BG223" s="112">
        <f t="shared" si="455"/>
        <v>34.251109701492538</v>
      </c>
      <c r="BH223" s="112">
        <f t="shared" si="456"/>
        <v>30.397512992285829</v>
      </c>
      <c r="BI223" s="756">
        <f t="shared" si="460"/>
        <v>32.156232733812949</v>
      </c>
      <c r="BJ223" s="112">
        <f t="shared" si="434"/>
        <v>9.9313958927658508</v>
      </c>
      <c r="BK223" s="112">
        <f t="shared" si="435"/>
        <v>10.525940603333334</v>
      </c>
      <c r="BL223" s="112">
        <f t="shared" si="436"/>
        <v>10.460478218599929</v>
      </c>
      <c r="BM223" s="112">
        <f t="shared" si="437"/>
        <v>6.4145908725730649</v>
      </c>
      <c r="BN223" s="112">
        <f t="shared" si="438"/>
        <v>5.3761999478511813</v>
      </c>
      <c r="BO223" s="112">
        <f t="shared" si="439"/>
        <v>7.0574353079999987</v>
      </c>
      <c r="BP223" s="112">
        <f t="shared" si="452"/>
        <v>7.0022968673731345</v>
      </c>
      <c r="BQ223" s="112">
        <f t="shared" si="457"/>
        <v>6.2320981136784415</v>
      </c>
      <c r="BR223" s="756">
        <f t="shared" si="461"/>
        <v>6.6054047032489214</v>
      </c>
      <c r="BS223" s="417">
        <f t="shared" si="440"/>
        <v>29328.074470633997</v>
      </c>
      <c r="BT223" s="417">
        <f t="shared" si="441"/>
        <v>31089.888484848485</v>
      </c>
      <c r="BU223" s="417">
        <f t="shared" si="442"/>
        <v>30940.440189009449</v>
      </c>
      <c r="BV223" s="417">
        <f t="shared" si="443"/>
        <v>18956.625421203436</v>
      </c>
      <c r="BW223" s="417">
        <f t="shared" si="444"/>
        <v>15876.277025110783</v>
      </c>
      <c r="BX223" s="417">
        <f t="shared" si="445"/>
        <v>21641.637339273475</v>
      </c>
      <c r="BY223" s="772"/>
      <c r="BZ223" s="772"/>
      <c r="CA223" s="835">
        <f t="shared" si="462"/>
        <v>27470.50118472274</v>
      </c>
      <c r="CB223" s="835">
        <f t="shared" si="463"/>
        <v>17186.857634008655</v>
      </c>
      <c r="CC223" s="1222">
        <f t="shared" si="464"/>
        <v>10283.643550714085</v>
      </c>
      <c r="CD223" s="772"/>
      <c r="CE223" s="417"/>
      <c r="CF223" s="835">
        <f t="shared" si="427"/>
        <v>27470.50118472274</v>
      </c>
      <c r="CG223" s="835">
        <f t="shared" si="465"/>
        <v>18181.24378077724</v>
      </c>
      <c r="CH223" s="1222">
        <f t="shared" si="458"/>
        <v>9289.2574039454994</v>
      </c>
    </row>
    <row r="224" spans="1:86" ht="14.4">
      <c r="A224" s="13">
        <v>4561289</v>
      </c>
      <c r="B224" s="13" t="s">
        <v>617</v>
      </c>
      <c r="C224" s="13" t="s">
        <v>105</v>
      </c>
      <c r="D224" s="13">
        <v>321584</v>
      </c>
      <c r="E224" s="13">
        <v>30016945</v>
      </c>
      <c r="F224" s="13" t="s">
        <v>115</v>
      </c>
      <c r="G224" s="13" t="s">
        <v>450</v>
      </c>
      <c r="H224" s="14">
        <v>31</v>
      </c>
      <c r="I224" s="18">
        <v>6470</v>
      </c>
      <c r="J224" s="110" t="s">
        <v>671</v>
      </c>
      <c r="K224" s="60">
        <v>3616</v>
      </c>
      <c r="L224" s="60">
        <v>3616</v>
      </c>
      <c r="M224" s="60">
        <v>2732</v>
      </c>
      <c r="N224" s="60">
        <v>3134</v>
      </c>
      <c r="O224" s="67">
        <f t="shared" si="425"/>
        <v>2537</v>
      </c>
      <c r="P224" s="12">
        <f t="shared" si="426"/>
        <v>2618</v>
      </c>
      <c r="Q224" s="13">
        <v>409</v>
      </c>
      <c r="R224" s="13">
        <v>387</v>
      </c>
      <c r="S224" s="13">
        <v>309</v>
      </c>
      <c r="T224" s="13">
        <v>158</v>
      </c>
      <c r="U224" s="13">
        <v>116</v>
      </c>
      <c r="V224" s="13">
        <v>64</v>
      </c>
      <c r="W224" s="13">
        <v>55</v>
      </c>
      <c r="X224" s="13">
        <v>75</v>
      </c>
      <c r="Y224" s="13">
        <v>104</v>
      </c>
      <c r="Z224" s="13">
        <v>194</v>
      </c>
      <c r="AA224" s="13">
        <v>282</v>
      </c>
      <c r="AB224" s="13">
        <v>384</v>
      </c>
      <c r="AC224" s="13">
        <v>408</v>
      </c>
      <c r="AD224" s="13">
        <v>430</v>
      </c>
      <c r="AE224" s="13">
        <v>286</v>
      </c>
      <c r="AF224" s="13">
        <v>196</v>
      </c>
      <c r="AG224" s="13">
        <v>116</v>
      </c>
      <c r="AH224" s="13">
        <v>86</v>
      </c>
      <c r="AI224" s="13">
        <v>59</v>
      </c>
      <c r="AJ224" s="13">
        <v>53</v>
      </c>
      <c r="AK224" s="13">
        <v>100</v>
      </c>
      <c r="AL224" s="13">
        <v>192</v>
      </c>
      <c r="AM224" s="13">
        <v>265</v>
      </c>
      <c r="AN224" s="18">
        <v>427</v>
      </c>
      <c r="AO224" s="46">
        <v>2307</v>
      </c>
      <c r="AP224" s="958">
        <v>2517</v>
      </c>
      <c r="AQ224" s="991">
        <v>2687</v>
      </c>
      <c r="AR224" s="978">
        <f t="shared" si="428"/>
        <v>39.776000000000003</v>
      </c>
      <c r="AS224" s="112">
        <f t="shared" si="429"/>
        <v>39.776000000000003</v>
      </c>
      <c r="AT224" s="112">
        <f t="shared" si="430"/>
        <v>30.052</v>
      </c>
      <c r="AU224" s="112">
        <f t="shared" si="446"/>
        <v>34.473999999999997</v>
      </c>
      <c r="AV224" s="112">
        <f t="shared" si="447"/>
        <v>27.907</v>
      </c>
      <c r="AW224" s="112">
        <f t="shared" si="448"/>
        <v>28.797999999999998</v>
      </c>
      <c r="AX224" s="112">
        <f t="shared" si="453"/>
        <v>25.376999999999999</v>
      </c>
      <c r="AY224" s="112">
        <f t="shared" si="454"/>
        <v>27.687000000000001</v>
      </c>
      <c r="AZ224" s="1016">
        <f t="shared" si="459"/>
        <v>29.556999999999999</v>
      </c>
      <c r="BA224" s="978">
        <f t="shared" si="449"/>
        <v>45.443809257098408</v>
      </c>
      <c r="BB224" s="112">
        <f t="shared" si="450"/>
        <v>44.898666666666671</v>
      </c>
      <c r="BC224" s="112">
        <f t="shared" si="451"/>
        <v>31.348432971648581</v>
      </c>
      <c r="BD224" s="112">
        <f t="shared" si="431"/>
        <v>30.376631747850997</v>
      </c>
      <c r="BE224" s="112">
        <f t="shared" si="432"/>
        <v>30.482317319054651</v>
      </c>
      <c r="BF224" s="112">
        <f t="shared" si="433"/>
        <v>29.502652912954076</v>
      </c>
      <c r="BG224" s="112">
        <f t="shared" si="455"/>
        <v>25.772116791044773</v>
      </c>
      <c r="BH224" s="112">
        <f t="shared" si="456"/>
        <v>32.837141717417779</v>
      </c>
      <c r="BI224" s="756">
        <f t="shared" si="460"/>
        <v>32.991140647482013</v>
      </c>
      <c r="BJ224" s="112">
        <f t="shared" si="434"/>
        <v>9.2891690502434852</v>
      </c>
      <c r="BK224" s="112">
        <f t="shared" si="435"/>
        <v>9.1759405066666684</v>
      </c>
      <c r="BL224" s="112">
        <f t="shared" si="436"/>
        <v>6.3975882008540426</v>
      </c>
      <c r="BM224" s="112">
        <f t="shared" si="437"/>
        <v>6.2047308008160442</v>
      </c>
      <c r="BN224" s="112">
        <f t="shared" si="438"/>
        <v>6.2308904831879612</v>
      </c>
      <c r="BO224" s="112">
        <f t="shared" si="439"/>
        <v>6.0262118839999994</v>
      </c>
      <c r="BP224" s="112">
        <f t="shared" si="452"/>
        <v>5.2688515567611933</v>
      </c>
      <c r="BQ224" s="112">
        <f t="shared" si="457"/>
        <v>6.732270794904994</v>
      </c>
      <c r="BR224" s="756">
        <f t="shared" si="461"/>
        <v>6.7769081472431658</v>
      </c>
      <c r="BS224" s="417">
        <f t="shared" si="440"/>
        <v>27431.535769739403</v>
      </c>
      <c r="BT224" s="417">
        <f t="shared" si="441"/>
        <v>27102.46787878788</v>
      </c>
      <c r="BU224" s="417">
        <f t="shared" si="442"/>
        <v>18923.054084704236</v>
      </c>
      <c r="BV224" s="417">
        <f t="shared" si="443"/>
        <v>18336.439527793693</v>
      </c>
      <c r="BW224" s="417">
        <f t="shared" si="444"/>
        <v>18400.2351816839</v>
      </c>
      <c r="BX224" s="417">
        <f t="shared" si="445"/>
        <v>18479.388960932145</v>
      </c>
      <c r="BY224" s="772"/>
      <c r="BZ224" s="772"/>
      <c r="CA224" s="835">
        <f t="shared" si="462"/>
        <v>25694.084915664102</v>
      </c>
      <c r="CB224" s="835">
        <f t="shared" si="463"/>
        <v>18566.232044978446</v>
      </c>
      <c r="CC224" s="1222">
        <f t="shared" si="464"/>
        <v>7127.8528706856559</v>
      </c>
      <c r="CD224" s="772"/>
      <c r="CE224" s="417"/>
      <c r="CF224" s="835">
        <f t="shared" si="427"/>
        <v>25694.084915664102</v>
      </c>
      <c r="CG224" s="835">
        <f t="shared" si="465"/>
        <v>18653.303565845148</v>
      </c>
      <c r="CH224" s="1222">
        <f t="shared" si="458"/>
        <v>7040.7813498189535</v>
      </c>
    </row>
    <row r="225" spans="1:86" ht="14.4">
      <c r="A225" s="13">
        <v>4567038</v>
      </c>
      <c r="B225" s="13" t="s">
        <v>617</v>
      </c>
      <c r="C225" s="13" t="s">
        <v>1108</v>
      </c>
      <c r="D225" s="13">
        <v>309679</v>
      </c>
      <c r="E225" s="13">
        <v>30003669</v>
      </c>
      <c r="F225" s="13" t="s">
        <v>662</v>
      </c>
      <c r="G225" s="13" t="s">
        <v>663</v>
      </c>
      <c r="H225" s="14">
        <v>2</v>
      </c>
      <c r="I225" s="18">
        <v>6300</v>
      </c>
      <c r="J225" s="110" t="s">
        <v>671</v>
      </c>
      <c r="K225" s="60">
        <v>5926</v>
      </c>
      <c r="L225" s="60">
        <v>7214</v>
      </c>
      <c r="M225" s="60">
        <v>6587</v>
      </c>
      <c r="N225" s="60">
        <v>7256</v>
      </c>
      <c r="O225" s="67">
        <f t="shared" si="425"/>
        <v>6655</v>
      </c>
      <c r="P225" s="12">
        <f t="shared" si="426"/>
        <v>6839</v>
      </c>
      <c r="Q225" s="12">
        <v>1050</v>
      </c>
      <c r="R225" s="13">
        <v>994</v>
      </c>
      <c r="S225" s="13">
        <v>795</v>
      </c>
      <c r="T225" s="13">
        <v>420</v>
      </c>
      <c r="U225" s="13">
        <v>309</v>
      </c>
      <c r="V225" s="13">
        <v>171</v>
      </c>
      <c r="W225" s="13">
        <v>147</v>
      </c>
      <c r="X225" s="13">
        <v>199</v>
      </c>
      <c r="Y225" s="13">
        <v>278</v>
      </c>
      <c r="Z225" s="13">
        <v>517</v>
      </c>
      <c r="AA225" s="13">
        <v>751</v>
      </c>
      <c r="AB225" s="12">
        <v>1024</v>
      </c>
      <c r="AC225" s="12">
        <v>1089</v>
      </c>
      <c r="AD225" s="12">
        <v>1146</v>
      </c>
      <c r="AE225" s="13">
        <v>763</v>
      </c>
      <c r="AF225" s="13">
        <v>503</v>
      </c>
      <c r="AG225" s="13">
        <v>298</v>
      </c>
      <c r="AH225" s="13">
        <v>220</v>
      </c>
      <c r="AI225" s="13">
        <v>152</v>
      </c>
      <c r="AJ225" s="13">
        <v>136</v>
      </c>
      <c r="AK225" s="13">
        <v>258</v>
      </c>
      <c r="AL225" s="13">
        <v>493</v>
      </c>
      <c r="AM225" s="13">
        <v>682</v>
      </c>
      <c r="AN225" s="46">
        <v>1099</v>
      </c>
      <c r="AO225" s="46">
        <v>6936</v>
      </c>
      <c r="AP225" s="958">
        <v>6885</v>
      </c>
      <c r="AQ225" s="991">
        <v>7537</v>
      </c>
      <c r="AR225" s="978">
        <f t="shared" si="428"/>
        <v>65.186000000000007</v>
      </c>
      <c r="AS225" s="112">
        <f t="shared" si="429"/>
        <v>79.353999999999999</v>
      </c>
      <c r="AT225" s="112">
        <f t="shared" si="430"/>
        <v>72.456999999999994</v>
      </c>
      <c r="AU225" s="112">
        <f t="shared" si="446"/>
        <v>79.816000000000003</v>
      </c>
      <c r="AV225" s="112">
        <f t="shared" si="447"/>
        <v>73.204999999999998</v>
      </c>
      <c r="AW225" s="112">
        <f t="shared" si="448"/>
        <v>75.228999999999999</v>
      </c>
      <c r="AX225" s="112">
        <f t="shared" si="453"/>
        <v>76.296000000000006</v>
      </c>
      <c r="AY225" s="112">
        <f t="shared" si="454"/>
        <v>75.734999999999999</v>
      </c>
      <c r="AZ225" s="1016">
        <f t="shared" si="459"/>
        <v>82.906999999999996</v>
      </c>
      <c r="BA225" s="978">
        <f t="shared" si="449"/>
        <v>74.474561299105417</v>
      </c>
      <c r="BB225" s="112">
        <f t="shared" si="450"/>
        <v>89.573833333333326</v>
      </c>
      <c r="BC225" s="112">
        <f t="shared" si="451"/>
        <v>75.582770126006295</v>
      </c>
      <c r="BD225" s="112">
        <f t="shared" si="431"/>
        <v>70.329559656160455</v>
      </c>
      <c r="BE225" s="112">
        <f t="shared" si="432"/>
        <v>79.960513109305765</v>
      </c>
      <c r="BF225" s="112">
        <f t="shared" si="433"/>
        <v>77.069764427690188</v>
      </c>
      <c r="BG225" s="112">
        <f t="shared" si="455"/>
        <v>77.48391940298508</v>
      </c>
      <c r="BH225" s="112">
        <f t="shared" si="456"/>
        <v>89.822693970767332</v>
      </c>
      <c r="BI225" s="756">
        <f t="shared" si="460"/>
        <v>92.539719784172661</v>
      </c>
      <c r="BJ225" s="112">
        <f t="shared" si="434"/>
        <v>15.223345075150139</v>
      </c>
      <c r="BK225" s="112">
        <f t="shared" si="435"/>
        <v>18.306204318333332</v>
      </c>
      <c r="BL225" s="112">
        <f t="shared" si="436"/>
        <v>15.424931727315366</v>
      </c>
      <c r="BM225" s="112">
        <f t="shared" si="437"/>
        <v>14.365515855367333</v>
      </c>
      <c r="BN225" s="112">
        <f t="shared" si="438"/>
        <v>16.34472848467319</v>
      </c>
      <c r="BO225" s="112">
        <f t="shared" si="439"/>
        <v>15.742270081999997</v>
      </c>
      <c r="BP225" s="112">
        <f t="shared" si="452"/>
        <v>15.840812482746269</v>
      </c>
      <c r="BQ225" s="112">
        <f t="shared" si="457"/>
        <v>18.415448717886719</v>
      </c>
      <c r="BR225" s="756">
        <f t="shared" si="461"/>
        <v>19.009139079185612</v>
      </c>
      <c r="BS225" s="417">
        <f t="shared" si="440"/>
        <v>44955.55336600545</v>
      </c>
      <c r="BT225" s="417">
        <f t="shared" si="441"/>
        <v>54070.023030303026</v>
      </c>
      <c r="BU225" s="417">
        <f t="shared" si="442"/>
        <v>45624.508512425615</v>
      </c>
      <c r="BV225" s="417">
        <f t="shared" si="443"/>
        <v>42453.4796469914</v>
      </c>
      <c r="BW225" s="417">
        <f t="shared" si="444"/>
        <v>48267.073367799116</v>
      </c>
      <c r="BX225" s="417">
        <f t="shared" si="445"/>
        <v>48273.697900616855</v>
      </c>
      <c r="BY225" s="772"/>
      <c r="BZ225" s="772"/>
      <c r="CA225" s="835">
        <f t="shared" si="462"/>
        <v>42108.1712417659</v>
      </c>
      <c r="CB225" s="835">
        <f t="shared" si="463"/>
        <v>50786.057858433283</v>
      </c>
      <c r="CC225" s="1222">
        <f t="shared" si="464"/>
        <v>-8677.8866166673834</v>
      </c>
      <c r="CD225" s="772"/>
      <c r="CE225" s="417"/>
      <c r="CF225" s="835">
        <f t="shared" si="427"/>
        <v>42108.1712417659</v>
      </c>
      <c r="CG225" s="835">
        <f t="shared" si="465"/>
        <v>52322.273530247439</v>
      </c>
      <c r="CH225" s="1222">
        <f t="shared" si="458"/>
        <v>-10214.102288481539</v>
      </c>
    </row>
    <row r="226" spans="1:86" ht="14.4">
      <c r="A226" s="13">
        <v>4569259</v>
      </c>
      <c r="B226" s="13" t="s">
        <v>617</v>
      </c>
      <c r="C226" s="13" t="s">
        <v>1107</v>
      </c>
      <c r="D226" s="13">
        <v>314981</v>
      </c>
      <c r="E226" s="13">
        <v>30011531</v>
      </c>
      <c r="F226" s="13" t="s">
        <v>666</v>
      </c>
      <c r="G226" s="13" t="s">
        <v>101</v>
      </c>
      <c r="H226" s="14">
        <v>12</v>
      </c>
      <c r="I226" s="18">
        <v>6400</v>
      </c>
      <c r="J226" s="110" t="s">
        <v>671</v>
      </c>
      <c r="K226" s="60">
        <v>2457</v>
      </c>
      <c r="L226" s="60">
        <v>2647</v>
      </c>
      <c r="M226" s="60">
        <v>2736</v>
      </c>
      <c r="N226" s="60">
        <v>2643</v>
      </c>
      <c r="O226" s="67">
        <f t="shared" si="425"/>
        <v>2085</v>
      </c>
      <c r="P226" s="12">
        <f t="shared" si="426"/>
        <v>2742</v>
      </c>
      <c r="Q226" s="13">
        <v>304</v>
      </c>
      <c r="R226" s="13">
        <v>288</v>
      </c>
      <c r="S226" s="13">
        <v>230</v>
      </c>
      <c r="T226" s="13">
        <v>139</v>
      </c>
      <c r="U226" s="13">
        <v>102</v>
      </c>
      <c r="V226" s="13">
        <v>57</v>
      </c>
      <c r="W226" s="13">
        <v>49</v>
      </c>
      <c r="X226" s="13">
        <v>66</v>
      </c>
      <c r="Y226" s="13">
        <v>92</v>
      </c>
      <c r="Z226" s="13">
        <v>171</v>
      </c>
      <c r="AA226" s="13">
        <v>248</v>
      </c>
      <c r="AB226" s="13">
        <v>339</v>
      </c>
      <c r="AC226" s="13">
        <v>360</v>
      </c>
      <c r="AD226" s="13">
        <v>379</v>
      </c>
      <c r="AE226" s="13">
        <v>252</v>
      </c>
      <c r="AF226" s="13">
        <v>229</v>
      </c>
      <c r="AG226" s="13">
        <v>136</v>
      </c>
      <c r="AH226" s="13">
        <v>100</v>
      </c>
      <c r="AI226" s="13">
        <v>69</v>
      </c>
      <c r="AJ226" s="13">
        <v>62</v>
      </c>
      <c r="AK226" s="13">
        <v>118</v>
      </c>
      <c r="AL226" s="13">
        <v>225</v>
      </c>
      <c r="AM226" s="13">
        <v>311</v>
      </c>
      <c r="AN226" s="18">
        <v>501</v>
      </c>
      <c r="AO226" s="46">
        <v>2861</v>
      </c>
      <c r="AP226" s="958">
        <v>2321</v>
      </c>
      <c r="AQ226" s="991">
        <v>3748</v>
      </c>
      <c r="AR226" s="978">
        <f t="shared" si="428"/>
        <v>27.027000000000001</v>
      </c>
      <c r="AS226" s="112">
        <f t="shared" si="429"/>
        <v>29.117000000000001</v>
      </c>
      <c r="AT226" s="112">
        <f t="shared" si="430"/>
        <v>30.096</v>
      </c>
      <c r="AU226" s="112">
        <f t="shared" si="446"/>
        <v>29.073</v>
      </c>
      <c r="AV226" s="112">
        <f t="shared" si="447"/>
        <v>22.934999999999999</v>
      </c>
      <c r="AW226" s="112">
        <f t="shared" si="448"/>
        <v>30.161999999999999</v>
      </c>
      <c r="AX226" s="112">
        <f t="shared" si="453"/>
        <v>31.471</v>
      </c>
      <c r="AY226" s="112">
        <f t="shared" si="454"/>
        <v>25.530999999999999</v>
      </c>
      <c r="AZ226" s="1016">
        <f t="shared" si="459"/>
        <v>41.228000000000002</v>
      </c>
      <c r="BA226" s="978">
        <f t="shared" si="449"/>
        <v>30.878163535589266</v>
      </c>
      <c r="BB226" s="112">
        <f t="shared" si="450"/>
        <v>32.866916666666661</v>
      </c>
      <c r="BC226" s="112">
        <f t="shared" si="451"/>
        <v>31.394331116555826</v>
      </c>
      <c r="BD226" s="112">
        <f t="shared" si="431"/>
        <v>25.617561489971344</v>
      </c>
      <c r="BE226" s="112">
        <f t="shared" si="432"/>
        <v>25.051490583456424</v>
      </c>
      <c r="BF226" s="112">
        <f t="shared" si="433"/>
        <v>30.900028375599724</v>
      </c>
      <c r="BG226" s="112">
        <f t="shared" si="455"/>
        <v>31.960999626865672</v>
      </c>
      <c r="BH226" s="112">
        <f t="shared" si="456"/>
        <v>30.280097706049531</v>
      </c>
      <c r="BI226" s="756">
        <f t="shared" si="460"/>
        <v>46.018159712230208</v>
      </c>
      <c r="BJ226" s="112">
        <f t="shared" si="434"/>
        <v>6.3118054083098016</v>
      </c>
      <c r="BK226" s="112">
        <f t="shared" si="435"/>
        <v>6.7170117591666658</v>
      </c>
      <c r="BL226" s="112">
        <f t="shared" si="436"/>
        <v>6.4069550942667126</v>
      </c>
      <c r="BM226" s="112">
        <f t="shared" si="437"/>
        <v>5.2326431099415469</v>
      </c>
      <c r="BN226" s="112">
        <f t="shared" si="438"/>
        <v>5.1207751901643279</v>
      </c>
      <c r="BO226" s="112">
        <f t="shared" si="439"/>
        <v>6.3116397959999997</v>
      </c>
      <c r="BP226" s="112">
        <f t="shared" si="452"/>
        <v>6.5341067637164176</v>
      </c>
      <c r="BQ226" s="112">
        <f t="shared" si="457"/>
        <v>6.2080256316942748</v>
      </c>
      <c r="BR226" s="756">
        <f t="shared" si="461"/>
        <v>9.4528662954474818</v>
      </c>
      <c r="BS226" s="417">
        <f t="shared" si="440"/>
        <v>18639.182352392065</v>
      </c>
      <c r="BT226" s="417">
        <f t="shared" si="441"/>
        <v>19839.666060606058</v>
      </c>
      <c r="BU226" s="417">
        <f t="shared" si="442"/>
        <v>18950.759873993698</v>
      </c>
      <c r="BV226" s="417">
        <f t="shared" si="443"/>
        <v>15463.691663037247</v>
      </c>
      <c r="BW226" s="417">
        <f t="shared" si="444"/>
        <v>15121.990679468241</v>
      </c>
      <c r="BX226" s="417">
        <f t="shared" si="445"/>
        <v>19354.65413708019</v>
      </c>
      <c r="BY226" s="772"/>
      <c r="BZ226" s="772"/>
      <c r="CA226" s="835">
        <f t="shared" si="462"/>
        <v>17458.619092308269</v>
      </c>
      <c r="CB226" s="835">
        <f t="shared" si="463"/>
        <v>17120.470630272139</v>
      </c>
      <c r="CC226" s="1222">
        <f t="shared" si="464"/>
        <v>338.14846203612979</v>
      </c>
      <c r="CD226" s="772"/>
      <c r="CE226" s="417"/>
      <c r="CF226" s="835">
        <f t="shared" si="427"/>
        <v>17458.619092308269</v>
      </c>
      <c r="CG226" s="835">
        <f t="shared" si="465"/>
        <v>26018.824624037068</v>
      </c>
      <c r="CH226" s="1222">
        <f t="shared" si="458"/>
        <v>-8560.2055317287995</v>
      </c>
    </row>
    <row r="227" spans="1:86" ht="14.4">
      <c r="A227" s="13">
        <v>4518029</v>
      </c>
      <c r="B227" s="13" t="s">
        <v>617</v>
      </c>
      <c r="C227" s="13" t="s">
        <v>1108</v>
      </c>
      <c r="D227" s="13">
        <v>387539</v>
      </c>
      <c r="E227" s="13">
        <v>30119219</v>
      </c>
      <c r="F227" s="13" t="s">
        <v>2004</v>
      </c>
      <c r="G227" s="13" t="s">
        <v>642</v>
      </c>
      <c r="H227" s="645">
        <v>9</v>
      </c>
      <c r="I227" s="18">
        <v>6320</v>
      </c>
      <c r="J227" s="110" t="s">
        <v>671</v>
      </c>
      <c r="K227" s="60">
        <v>20112</v>
      </c>
      <c r="L227" s="60">
        <v>16748</v>
      </c>
      <c r="M227" s="60">
        <f>15319+633</f>
        <v>15952</v>
      </c>
      <c r="N227" s="60">
        <f>17100+2068</f>
        <v>19168</v>
      </c>
      <c r="O227" s="67">
        <v>20952</v>
      </c>
      <c r="P227" s="12">
        <v>19230</v>
      </c>
      <c r="Q227" s="13">
        <v>380</v>
      </c>
      <c r="R227" s="13">
        <v>360</v>
      </c>
      <c r="S227" s="13">
        <v>316</v>
      </c>
      <c r="T227" s="13">
        <v>144</v>
      </c>
      <c r="U227" s="13">
        <v>106</v>
      </c>
      <c r="V227" s="13">
        <v>59</v>
      </c>
      <c r="W227" s="13">
        <v>50</v>
      </c>
      <c r="X227" s="13">
        <v>68</v>
      </c>
      <c r="Y227" s="13">
        <v>95</v>
      </c>
      <c r="Z227" s="13">
        <v>177</v>
      </c>
      <c r="AA227" s="13">
        <v>257</v>
      </c>
      <c r="AB227" s="13">
        <v>351</v>
      </c>
      <c r="AC227" s="13">
        <v>373</v>
      </c>
      <c r="AD227" s="13">
        <v>393</v>
      </c>
      <c r="AE227" s="13">
        <v>261</v>
      </c>
      <c r="AF227" s="13">
        <v>159</v>
      </c>
      <c r="AG227" s="13">
        <v>94</v>
      </c>
      <c r="AH227" s="13">
        <v>70</v>
      </c>
      <c r="AI227" s="13">
        <v>48</v>
      </c>
      <c r="AJ227" s="13">
        <v>43</v>
      </c>
      <c r="AK227" s="13">
        <v>82</v>
      </c>
      <c r="AL227" s="13">
        <v>156</v>
      </c>
      <c r="AM227" s="13">
        <v>216</v>
      </c>
      <c r="AN227" s="18">
        <v>347</v>
      </c>
      <c r="AO227" s="46">
        <v>19700</v>
      </c>
      <c r="AP227" s="958">
        <v>17598</v>
      </c>
      <c r="AQ227" s="991">
        <v>20390</v>
      </c>
      <c r="AR227" s="978">
        <f t="shared" si="428"/>
        <v>221.232</v>
      </c>
      <c r="AS227" s="112">
        <f t="shared" si="429"/>
        <v>184.22800000000001</v>
      </c>
      <c r="AT227" s="112">
        <f t="shared" si="430"/>
        <v>175.47200000000001</v>
      </c>
      <c r="AU227" s="112">
        <f t="shared" si="446"/>
        <v>210.84800000000001</v>
      </c>
      <c r="AV227" s="112">
        <f t="shared" si="447"/>
        <v>230.47200000000001</v>
      </c>
      <c r="AW227" s="112">
        <f t="shared" si="448"/>
        <v>211.53</v>
      </c>
      <c r="AX227" s="112">
        <f t="shared" si="453"/>
        <v>216.7</v>
      </c>
      <c r="AY227" s="112">
        <f t="shared" si="454"/>
        <v>193.578</v>
      </c>
      <c r="AZ227" s="1016">
        <f t="shared" si="459"/>
        <v>224.29</v>
      </c>
      <c r="BA227" s="978">
        <f t="shared" si="449"/>
        <v>252.75605414235704</v>
      </c>
      <c r="BB227" s="112">
        <f t="shared" si="450"/>
        <v>207.95433333333332</v>
      </c>
      <c r="BC227" s="112">
        <f t="shared" si="451"/>
        <v>183.04180189009452</v>
      </c>
      <c r="BD227" s="112">
        <f t="shared" si="431"/>
        <v>185.78789959885387</v>
      </c>
      <c r="BE227" s="112">
        <f t="shared" si="432"/>
        <v>251.74044638109305</v>
      </c>
      <c r="BF227" s="112">
        <f t="shared" si="433"/>
        <v>216.70588827964357</v>
      </c>
      <c r="BG227" s="112">
        <f t="shared" si="455"/>
        <v>220.07399253731342</v>
      </c>
      <c r="BH227" s="112">
        <f t="shared" si="456"/>
        <v>229.58602302070645</v>
      </c>
      <c r="BI227" s="756">
        <f t="shared" si="460"/>
        <v>250.34959352517981</v>
      </c>
      <c r="BJ227" s="112">
        <f t="shared" si="434"/>
        <v>51.665865027239207</v>
      </c>
      <c r="BK227" s="112">
        <f t="shared" si="435"/>
        <v>42.499627103333331</v>
      </c>
      <c r="BL227" s="112">
        <f t="shared" si="436"/>
        <v>37.355170929730491</v>
      </c>
      <c r="BM227" s="112">
        <f t="shared" si="437"/>
        <v>37.94903637206189</v>
      </c>
      <c r="BN227" s="112">
        <f t="shared" si="438"/>
        <v>51.458264644759225</v>
      </c>
      <c r="BO227" s="112">
        <f t="shared" si="439"/>
        <v>44.264344739999991</v>
      </c>
      <c r="BP227" s="112">
        <f t="shared" si="452"/>
        <v>44.991927034328356</v>
      </c>
      <c r="BQ227" s="112">
        <f t="shared" si="457"/>
        <v>47.069726439705235</v>
      </c>
      <c r="BR227" s="756">
        <f t="shared" si="461"/>
        <v>51.42581210356834</v>
      </c>
      <c r="BS227" s="417">
        <f t="shared" si="440"/>
        <v>152572.74540956825</v>
      </c>
      <c r="BT227" s="417">
        <f t="shared" si="441"/>
        <v>125528.79757575756</v>
      </c>
      <c r="BU227" s="417">
        <f t="shared" si="442"/>
        <v>110490.68768638432</v>
      </c>
      <c r="BV227" s="417">
        <f t="shared" si="443"/>
        <v>112148.33212148998</v>
      </c>
      <c r="BW227" s="417">
        <f t="shared" si="444"/>
        <v>151959.687633678</v>
      </c>
      <c r="BX227" s="417">
        <f t="shared" si="445"/>
        <v>135736.68820424948</v>
      </c>
      <c r="BY227" s="772"/>
      <c r="BZ227" s="772"/>
      <c r="CA227" s="835">
        <f t="shared" si="462"/>
        <v>142909.13601322909</v>
      </c>
      <c r="CB227" s="835">
        <f t="shared" si="463"/>
        <v>129808.7213061306</v>
      </c>
      <c r="CC227" s="1222">
        <f t="shared" si="464"/>
        <v>13100.414707098491</v>
      </c>
      <c r="CD227" s="772"/>
      <c r="CE227" s="417"/>
      <c r="CF227" s="835">
        <f t="shared" si="427"/>
        <v>142909.13601322909</v>
      </c>
      <c r="CG227" s="835">
        <f t="shared" si="465"/>
        <v>141548.51496374488</v>
      </c>
      <c r="CH227" s="1222">
        <f t="shared" si="458"/>
        <v>1360.6210494842089</v>
      </c>
    </row>
    <row r="228" spans="1:86" ht="14.4">
      <c r="A228" s="13">
        <v>4676520</v>
      </c>
      <c r="B228" s="13" t="s">
        <v>617</v>
      </c>
      <c r="C228" s="13" t="s">
        <v>1108</v>
      </c>
      <c r="D228" s="13">
        <v>387539</v>
      </c>
      <c r="E228" s="13">
        <v>30218038</v>
      </c>
      <c r="F228" s="114" t="s">
        <v>667</v>
      </c>
      <c r="G228" s="646" t="s">
        <v>642</v>
      </c>
      <c r="H228" s="59">
        <v>11</v>
      </c>
      <c r="I228" s="677">
        <v>6320</v>
      </c>
      <c r="J228" s="110" t="s">
        <v>671</v>
      </c>
      <c r="K228" s="112">
        <v>2157</v>
      </c>
      <c r="L228" s="112">
        <v>2875</v>
      </c>
      <c r="M228" s="112">
        <v>2643</v>
      </c>
      <c r="N228" s="112">
        <v>2738</v>
      </c>
      <c r="O228" s="647">
        <f>SUM(Q228:AB228)</f>
        <v>3133</v>
      </c>
      <c r="P228" s="648">
        <f>SUM(AC228:AN228)</f>
        <v>2927</v>
      </c>
      <c r="Q228" s="114">
        <v>565</v>
      </c>
      <c r="R228" s="114">
        <v>535</v>
      </c>
      <c r="S228" s="114">
        <v>469</v>
      </c>
      <c r="T228" s="114">
        <v>172</v>
      </c>
      <c r="U228" s="114">
        <v>127</v>
      </c>
      <c r="V228" s="114">
        <v>70</v>
      </c>
      <c r="W228" s="114">
        <v>60</v>
      </c>
      <c r="X228" s="114">
        <v>81</v>
      </c>
      <c r="Y228" s="114">
        <v>114</v>
      </c>
      <c r="Z228" s="114">
        <v>212</v>
      </c>
      <c r="AA228" s="114">
        <v>308</v>
      </c>
      <c r="AB228" s="114">
        <v>420</v>
      </c>
      <c r="AC228" s="114">
        <v>446</v>
      </c>
      <c r="AD228" s="114">
        <v>470</v>
      </c>
      <c r="AE228" s="114">
        <v>313</v>
      </c>
      <c r="AF228" s="114">
        <v>222</v>
      </c>
      <c r="AG228" s="114">
        <v>132</v>
      </c>
      <c r="AH228" s="114">
        <v>97</v>
      </c>
      <c r="AI228" s="114">
        <v>67</v>
      </c>
      <c r="AJ228" s="114">
        <v>60</v>
      </c>
      <c r="AK228" s="114">
        <v>114</v>
      </c>
      <c r="AL228" s="114">
        <v>218</v>
      </c>
      <c r="AM228" s="114">
        <v>302</v>
      </c>
      <c r="AN228" s="646">
        <v>486</v>
      </c>
      <c r="AO228" s="983">
        <v>3108</v>
      </c>
      <c r="AP228" s="997">
        <v>2209</v>
      </c>
      <c r="AQ228" s="991">
        <v>2773</v>
      </c>
      <c r="AR228" s="978">
        <f t="shared" si="428"/>
        <v>23.727</v>
      </c>
      <c r="AS228" s="112">
        <f t="shared" si="429"/>
        <v>31.625</v>
      </c>
      <c r="AT228" s="112">
        <f t="shared" si="430"/>
        <v>29.073</v>
      </c>
      <c r="AU228" s="112">
        <f t="shared" si="446"/>
        <v>30.117999999999999</v>
      </c>
      <c r="AV228" s="112">
        <f t="shared" si="447"/>
        <v>34.463000000000001</v>
      </c>
      <c r="AW228" s="112">
        <f t="shared" si="448"/>
        <v>32.197000000000003</v>
      </c>
      <c r="AX228" s="112">
        <f t="shared" si="453"/>
        <v>34.188000000000002</v>
      </c>
      <c r="AY228" s="112">
        <f t="shared" si="454"/>
        <v>24.298999999999999</v>
      </c>
      <c r="AZ228" s="1016">
        <f t="shared" si="459"/>
        <v>30.503</v>
      </c>
      <c r="BA228" s="978">
        <f t="shared" si="449"/>
        <v>27.107935997666278</v>
      </c>
      <c r="BB228" s="112">
        <f t="shared" si="450"/>
        <v>35.697916666666664</v>
      </c>
      <c r="BC228" s="112">
        <f t="shared" si="451"/>
        <v>30.327199247462374</v>
      </c>
      <c r="BD228" s="112">
        <f t="shared" si="431"/>
        <v>26.538359197707734</v>
      </c>
      <c r="BE228" s="112">
        <f t="shared" si="432"/>
        <v>37.643318943870014</v>
      </c>
      <c r="BF228" s="112">
        <f t="shared" si="433"/>
        <v>32.984822412611379</v>
      </c>
      <c r="BG228" s="112">
        <f t="shared" si="455"/>
        <v>34.720302985074632</v>
      </c>
      <c r="BH228" s="112">
        <f t="shared" si="456"/>
        <v>28.818929699553387</v>
      </c>
      <c r="BI228" s="756">
        <f t="shared" si="460"/>
        <v>34.0470535971223</v>
      </c>
      <c r="BJ228" s="112">
        <f t="shared" si="434"/>
        <v>5.5411331972829636</v>
      </c>
      <c r="BK228" s="112">
        <f t="shared" si="435"/>
        <v>7.2955832291666667</v>
      </c>
      <c r="BL228" s="112">
        <f t="shared" si="436"/>
        <v>6.1891748224221219</v>
      </c>
      <c r="BM228" s="112">
        <f t="shared" si="437"/>
        <v>5.4207252497237812</v>
      </c>
      <c r="BN228" s="112">
        <f t="shared" si="438"/>
        <v>7.6946708253164697</v>
      </c>
      <c r="BO228" s="112">
        <f t="shared" si="439"/>
        <v>6.7374798259999995</v>
      </c>
      <c r="BP228" s="112">
        <f t="shared" si="452"/>
        <v>7.0982187422686573</v>
      </c>
      <c r="BQ228" s="112">
        <f t="shared" si="457"/>
        <v>5.9084569670024356</v>
      </c>
      <c r="BR228" s="756">
        <f t="shared" si="461"/>
        <v>6.9938095617064757</v>
      </c>
      <c r="BS228" s="417">
        <f t="shared" si="440"/>
        <v>16363.335911318552</v>
      </c>
      <c r="BT228" s="417">
        <f t="shared" si="441"/>
        <v>21548.560606060604</v>
      </c>
      <c r="BU228" s="417">
        <f t="shared" si="442"/>
        <v>18306.60027301365</v>
      </c>
      <c r="BV228" s="417">
        <f t="shared" si="443"/>
        <v>16019.518642979941</v>
      </c>
      <c r="BW228" s="417">
        <f t="shared" si="444"/>
        <v>22722.876162481534</v>
      </c>
      <c r="BX228" s="417">
        <f t="shared" si="445"/>
        <v>20660.493311172038</v>
      </c>
      <c r="BY228" s="772"/>
      <c r="BZ228" s="772"/>
      <c r="CA228" s="835">
        <f t="shared" si="462"/>
        <v>15326.919569437905</v>
      </c>
      <c r="CB228" s="835">
        <f t="shared" si="463"/>
        <v>16294.321250439963</v>
      </c>
      <c r="CC228" s="1222">
        <f t="shared" si="464"/>
        <v>-967.40168100205847</v>
      </c>
      <c r="CD228" s="772"/>
      <c r="CE228" s="417"/>
      <c r="CF228" s="835">
        <f t="shared" si="427"/>
        <v>15326.919569437905</v>
      </c>
      <c r="CG228" s="835">
        <f t="shared" si="465"/>
        <v>19250.320352842795</v>
      </c>
      <c r="CH228" s="1222">
        <f t="shared" si="458"/>
        <v>-3923.4007834048898</v>
      </c>
    </row>
    <row r="229" spans="1:86" ht="14.4">
      <c r="A229" s="13">
        <v>4603799</v>
      </c>
      <c r="B229" s="13" t="s">
        <v>617</v>
      </c>
      <c r="C229" s="13" t="s">
        <v>1107</v>
      </c>
      <c r="D229" s="13">
        <v>608292</v>
      </c>
      <c r="E229" s="18">
        <v>30122648</v>
      </c>
      <c r="F229" s="58" t="s">
        <v>668</v>
      </c>
      <c r="G229" s="674" t="s">
        <v>669</v>
      </c>
      <c r="H229" s="59">
        <v>22</v>
      </c>
      <c r="I229" s="678">
        <v>6440</v>
      </c>
      <c r="J229" s="671" t="s">
        <v>671</v>
      </c>
      <c r="K229" s="673">
        <v>871</v>
      </c>
      <c r="L229" s="673">
        <v>951</v>
      </c>
      <c r="M229" s="673">
        <v>633</v>
      </c>
      <c r="N229" s="673">
        <v>2068</v>
      </c>
      <c r="O229" s="121">
        <f t="shared" si="425"/>
        <v>895</v>
      </c>
      <c r="P229" s="121">
        <f t="shared" si="426"/>
        <v>582</v>
      </c>
      <c r="Q229" s="58">
        <v>158</v>
      </c>
      <c r="R229" s="58">
        <v>148</v>
      </c>
      <c r="S229" s="58">
        <v>125</v>
      </c>
      <c r="T229" s="58">
        <v>62</v>
      </c>
      <c r="U229" s="58">
        <v>37</v>
      </c>
      <c r="V229" s="58">
        <v>20</v>
      </c>
      <c r="W229" s="58">
        <v>17</v>
      </c>
      <c r="X229" s="58">
        <v>24</v>
      </c>
      <c r="Y229" s="58">
        <v>33</v>
      </c>
      <c r="Z229" s="58">
        <v>61</v>
      </c>
      <c r="AA229" s="58">
        <v>89</v>
      </c>
      <c r="AB229" s="58">
        <v>121</v>
      </c>
      <c r="AC229" s="58">
        <v>129</v>
      </c>
      <c r="AD229" s="58">
        <v>136</v>
      </c>
      <c r="AE229" s="58">
        <v>90</v>
      </c>
      <c r="AF229" s="58">
        <v>30</v>
      </c>
      <c r="AG229" s="58">
        <v>18</v>
      </c>
      <c r="AH229" s="58">
        <v>13</v>
      </c>
      <c r="AI229" s="58">
        <v>9</v>
      </c>
      <c r="AJ229" s="58">
        <v>8</v>
      </c>
      <c r="AK229" s="58">
        <v>15</v>
      </c>
      <c r="AL229" s="58">
        <v>29</v>
      </c>
      <c r="AM229" s="58">
        <v>40</v>
      </c>
      <c r="AN229" s="58">
        <v>65</v>
      </c>
      <c r="AO229" s="674">
        <v>991</v>
      </c>
      <c r="AP229" s="998">
        <v>609</v>
      </c>
      <c r="AQ229" s="994">
        <v>741</v>
      </c>
      <c r="AR229" s="979">
        <f t="shared" si="428"/>
        <v>9.5809999999999995</v>
      </c>
      <c r="AS229" s="649">
        <f t="shared" si="429"/>
        <v>10.461</v>
      </c>
      <c r="AT229" s="112">
        <f t="shared" si="430"/>
        <v>6.9630000000000001</v>
      </c>
      <c r="AU229" s="112">
        <f t="shared" si="446"/>
        <v>22.748000000000001</v>
      </c>
      <c r="AV229" s="112">
        <f t="shared" si="447"/>
        <v>9.8450000000000006</v>
      </c>
      <c r="AW229" s="112">
        <f t="shared" si="448"/>
        <v>6.4020000000000001</v>
      </c>
      <c r="AX229" s="112">
        <f t="shared" si="453"/>
        <v>10.901</v>
      </c>
      <c r="AY229" s="112">
        <f t="shared" si="454"/>
        <v>6.6989999999999998</v>
      </c>
      <c r="AZ229" s="1016">
        <f t="shared" si="459"/>
        <v>8.1509999999999998</v>
      </c>
      <c r="BA229" s="978">
        <f t="shared" si="449"/>
        <v>10.94622728510307</v>
      </c>
      <c r="BB229" s="112">
        <f t="shared" si="450"/>
        <v>11.808249999999999</v>
      </c>
      <c r="BC229" s="112">
        <f t="shared" si="451"/>
        <v>7.2633814315715792</v>
      </c>
      <c r="BD229" s="112">
        <f t="shared" si="431"/>
        <v>20.044312206303722</v>
      </c>
      <c r="BE229" s="112">
        <f t="shared" si="432"/>
        <v>10.753517540620383</v>
      </c>
      <c r="BF229" s="112">
        <f t="shared" si="433"/>
        <v>6.5586493488690882</v>
      </c>
      <c r="BG229" s="112">
        <f t="shared" si="455"/>
        <v>11.07072723880597</v>
      </c>
      <c r="BH229" s="112">
        <f t="shared" si="456"/>
        <v>7.9451010353227769</v>
      </c>
      <c r="BI229" s="756">
        <f t="shared" si="460"/>
        <v>9.0980406474820139</v>
      </c>
      <c r="BJ229" s="112">
        <f t="shared" si="434"/>
        <v>2.2375183193479189</v>
      </c>
      <c r="BK229" s="112">
        <f t="shared" si="435"/>
        <v>2.4132520524999999</v>
      </c>
      <c r="BL229" s="112">
        <f t="shared" si="436"/>
        <v>1.4823108825551281</v>
      </c>
      <c r="BM229" s="112">
        <f t="shared" si="437"/>
        <v>4.0942512112595981</v>
      </c>
      <c r="BN229" s="112">
        <f t="shared" si="438"/>
        <v>2.1981265204782128</v>
      </c>
      <c r="BO229" s="112">
        <f t="shared" si="439"/>
        <v>1.339669716</v>
      </c>
      <c r="BP229" s="112">
        <f t="shared" si="452"/>
        <v>2.2632994767014925</v>
      </c>
      <c r="BQ229" s="112">
        <f t="shared" si="457"/>
        <v>1.6289046142618759</v>
      </c>
      <c r="BR229" s="756">
        <f t="shared" si="461"/>
        <v>1.8688831176431657</v>
      </c>
      <c r="BS229" s="417">
        <f t="shared" si="440"/>
        <v>6607.5408339167625</v>
      </c>
      <c r="BT229" s="417">
        <f t="shared" si="441"/>
        <v>7127.8890909090906</v>
      </c>
      <c r="BU229" s="417">
        <f t="shared" si="442"/>
        <v>4384.4411550577533</v>
      </c>
      <c r="BV229" s="417">
        <f t="shared" si="443"/>
        <v>12099.475731805156</v>
      </c>
      <c r="BW229" s="417">
        <f t="shared" si="444"/>
        <v>6491.2142245199402</v>
      </c>
      <c r="BX229" s="417">
        <f t="shared" si="445"/>
        <v>4108.0994557916383</v>
      </c>
      <c r="BY229" s="772"/>
      <c r="BZ229" s="772"/>
      <c r="CA229" s="835">
        <f t="shared" si="462"/>
        <v>6189.0342814002843</v>
      </c>
      <c r="CB229" s="835">
        <f t="shared" si="463"/>
        <v>4492.1872528374552</v>
      </c>
      <c r="CC229" s="1222">
        <f t="shared" si="464"/>
        <v>1696.8470285628291</v>
      </c>
      <c r="CD229" s="772"/>
      <c r="CE229" s="417"/>
      <c r="CF229" s="835">
        <f t="shared" si="427"/>
        <v>6189.0342814002843</v>
      </c>
      <c r="CG229" s="835">
        <f t="shared" si="465"/>
        <v>5144.0632461076493</v>
      </c>
      <c r="CH229" s="1222">
        <f t="shared" si="458"/>
        <v>1044.971035292635</v>
      </c>
    </row>
    <row r="230" spans="1:86" ht="14.4">
      <c r="A230" s="47"/>
      <c r="B230" s="13"/>
      <c r="C230" s="49" t="s">
        <v>1107</v>
      </c>
      <c r="D230" s="49">
        <v>587759</v>
      </c>
      <c r="E230" s="51">
        <v>30102018</v>
      </c>
      <c r="F230" s="58" t="s">
        <v>2041</v>
      </c>
      <c r="G230" s="674" t="s">
        <v>355</v>
      </c>
      <c r="H230" s="59">
        <v>2</v>
      </c>
      <c r="I230" s="47">
        <v>6300</v>
      </c>
      <c r="J230" s="671"/>
      <c r="K230" s="673"/>
      <c r="L230" s="673"/>
      <c r="M230" s="673"/>
      <c r="N230" s="673"/>
      <c r="O230" s="121"/>
      <c r="P230" s="121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  <c r="AD230" s="58"/>
      <c r="AE230" s="58"/>
      <c r="AF230" s="58"/>
      <c r="AG230" s="58"/>
      <c r="AH230" s="58"/>
      <c r="AI230" s="58"/>
      <c r="AJ230" s="58"/>
      <c r="AK230" s="58"/>
      <c r="AL230" s="58"/>
      <c r="AM230" s="58"/>
      <c r="AN230" s="58"/>
      <c r="AO230" s="674">
        <v>5154</v>
      </c>
      <c r="AP230" s="998">
        <v>4942</v>
      </c>
      <c r="AQ230" s="999">
        <v>5364</v>
      </c>
      <c r="AR230" s="979"/>
      <c r="AS230" s="649"/>
      <c r="AT230" s="112"/>
      <c r="AU230" s="112"/>
      <c r="AV230" s="112"/>
      <c r="AW230" s="112"/>
      <c r="AX230" s="112">
        <f t="shared" si="453"/>
        <v>56.694000000000003</v>
      </c>
      <c r="AY230" s="112">
        <f t="shared" si="454"/>
        <v>54.362000000000002</v>
      </c>
      <c r="AZ230" s="1016">
        <f t="shared" si="459"/>
        <v>59.003999999999998</v>
      </c>
      <c r="BA230" s="978"/>
      <c r="BB230" s="112"/>
      <c r="BC230" s="112"/>
      <c r="BD230" s="112"/>
      <c r="BE230" s="112"/>
      <c r="BF230" s="112"/>
      <c r="BG230" s="112">
        <f t="shared" si="455"/>
        <v>57.576718656716423</v>
      </c>
      <c r="BH230" s="112">
        <f t="shared" si="456"/>
        <v>64.474038286642298</v>
      </c>
      <c r="BI230" s="756">
        <f t="shared" si="460"/>
        <v>65.85950071942446</v>
      </c>
      <c r="BJ230" s="112"/>
      <c r="BK230" s="112"/>
      <c r="BL230" s="112"/>
      <c r="BM230" s="112"/>
      <c r="BN230" s="112"/>
      <c r="BO230" s="112"/>
      <c r="BP230" s="112">
        <f t="shared" si="452"/>
        <v>11.770984362179107</v>
      </c>
      <c r="BQ230" s="112">
        <f t="shared" si="457"/>
        <v>13.218467329527405</v>
      </c>
      <c r="BR230" s="756">
        <f t="shared" si="461"/>
        <v>13.528595199781297</v>
      </c>
      <c r="BS230" s="417"/>
      <c r="BT230" s="417"/>
      <c r="BU230" s="417"/>
      <c r="BV230" s="417"/>
      <c r="BW230" s="417"/>
      <c r="BX230" s="417"/>
      <c r="BY230" s="772"/>
      <c r="BZ230" s="772"/>
      <c r="CA230" s="835">
        <f t="shared" si="462"/>
        <v>0</v>
      </c>
      <c r="CB230" s="835">
        <f t="shared" si="463"/>
        <v>36453.841385094747</v>
      </c>
      <c r="CC230" s="1222">
        <f t="shared" si="464"/>
        <v>-36453.841385094747</v>
      </c>
      <c r="CD230" s="772"/>
      <c r="CE230" s="417"/>
      <c r="CF230" s="835">
        <f t="shared" ref="CF230:CF242" si="466">$CF$155*BA230</f>
        <v>0</v>
      </c>
      <c r="CG230" s="835">
        <f t="shared" si="465"/>
        <v>37237.18657506266</v>
      </c>
      <c r="CH230" s="1222">
        <f t="shared" ref="CH230:CH242" si="467">CF230-CG230</f>
        <v>-37237.18657506266</v>
      </c>
    </row>
    <row r="231" spans="1:86" ht="14.4">
      <c r="A231" s="113"/>
      <c r="B231" s="105"/>
      <c r="C231" s="66"/>
      <c r="D231" s="631">
        <v>756042</v>
      </c>
      <c r="E231" s="105"/>
      <c r="F231" s="13" t="s">
        <v>143</v>
      </c>
      <c r="G231" s="18" t="s">
        <v>1124</v>
      </c>
      <c r="H231" s="59">
        <v>20</v>
      </c>
      <c r="I231" s="677">
        <v>6400</v>
      </c>
      <c r="J231" s="110" t="s">
        <v>671</v>
      </c>
      <c r="K231" s="112">
        <v>54725</v>
      </c>
      <c r="L231" s="112">
        <v>52550</v>
      </c>
      <c r="M231" s="112">
        <v>48464</v>
      </c>
      <c r="N231" s="112">
        <v>49861</v>
      </c>
      <c r="O231" s="67">
        <v>43750</v>
      </c>
      <c r="P231" s="12">
        <v>43858</v>
      </c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46">
        <v>43674</v>
      </c>
      <c r="AP231" s="958">
        <v>41351</v>
      </c>
      <c r="AQ231" s="1000"/>
      <c r="AR231" s="978">
        <f t="shared" ref="AR231:AW231" si="468">K231*11/1000</f>
        <v>601.97500000000002</v>
      </c>
      <c r="AS231" s="112">
        <f t="shared" si="468"/>
        <v>578.04999999999995</v>
      </c>
      <c r="AT231" s="112">
        <f t="shared" si="468"/>
        <v>533.10400000000004</v>
      </c>
      <c r="AU231" s="112">
        <f t="shared" si="468"/>
        <v>548.471</v>
      </c>
      <c r="AV231" s="112">
        <f t="shared" si="468"/>
        <v>481.25</v>
      </c>
      <c r="AW231" s="112">
        <f t="shared" si="468"/>
        <v>482.43799999999999</v>
      </c>
      <c r="AX231" s="112">
        <f>AO231*11/1000</f>
        <v>480.41399999999999</v>
      </c>
      <c r="AY231" s="112">
        <f>AP231*$AY$155/1000</f>
        <v>454.86099999999999</v>
      </c>
      <c r="AZ231" s="1016">
        <f t="shared" si="459"/>
        <v>0</v>
      </c>
      <c r="BA231" s="978">
        <f>0.85*AR231/$BA$155+0.15*AR231</f>
        <v>687.75234004278491</v>
      </c>
      <c r="BB231" s="112">
        <f>0.85*AS231/$BB$155+0.15*AS231</f>
        <v>652.49583333333328</v>
      </c>
      <c r="BC231" s="112">
        <f>0.85*AT231/$BC$155+0.15*AT231</f>
        <v>556.10192369618494</v>
      </c>
      <c r="BD231" s="112">
        <f>0.85*AU231/$BD$155+0.15*AU231</f>
        <v>483.28310005730657</v>
      </c>
      <c r="BE231" s="112">
        <f>0.85*AV231/$BE$155+0.15*AV231</f>
        <v>525.66077363367799</v>
      </c>
      <c r="BF231" s="112">
        <f>0.85*AW231/$BF$155+0.15*AW231</f>
        <v>494.24268581220008</v>
      </c>
      <c r="BG231" s="112">
        <f>0.85*AX231/$BG$155+0.15*AX231</f>
        <v>487.89398731343283</v>
      </c>
      <c r="BH231" s="112">
        <f>0.85*AY231/$BH$155+0.15*AY231</f>
        <v>539.47105568412496</v>
      </c>
      <c r="BI231" s="756">
        <f t="shared" si="460"/>
        <v>0</v>
      </c>
      <c r="BJ231" s="112">
        <f>$BJ$155*BA231/1000</f>
        <v>140.58345582814567</v>
      </c>
      <c r="BK231" s="112">
        <f>$BK$155*BB231/1000</f>
        <v>133.35057345833332</v>
      </c>
      <c r="BL231" s="112">
        <f>$BL$155*BC231/1000</f>
        <v>113.48928058791742</v>
      </c>
      <c r="BM231" s="112">
        <f>$BM$155*BD231/1000</f>
        <v>98.715406017705433</v>
      </c>
      <c r="BN231" s="112">
        <f>$BN$155*BE231/1000</f>
        <v>107.45031873846011</v>
      </c>
      <c r="BO231" s="112">
        <f>$BO$155*BF231/1000</f>
        <v>100.95401100399998</v>
      </c>
      <c r="BP231" s="112">
        <f>$BP$155*BG231/1000</f>
        <v>99.745046766358215</v>
      </c>
      <c r="BQ231" s="112">
        <f>$BQ$155*BH231/1000</f>
        <v>110.60235583635931</v>
      </c>
      <c r="BR231" s="756">
        <f t="shared" si="461"/>
        <v>0</v>
      </c>
      <c r="BS231" s="417">
        <f>$BS$155*BA231</f>
        <v>415152.32162582653</v>
      </c>
      <c r="BT231" s="417">
        <f>$BT$155*BB231</f>
        <v>393870.2121212121</v>
      </c>
      <c r="BU231" s="417">
        <f>$BU$155*BC231</f>
        <v>335683.34303115163</v>
      </c>
      <c r="BV231" s="417">
        <f>$BV$155*BD231</f>
        <v>291727.25312550139</v>
      </c>
      <c r="BW231" s="417">
        <f>$BW$155*BE231</f>
        <v>317307.95790251106</v>
      </c>
      <c r="BX231" s="417">
        <f>$BX$155*BF231</f>
        <v>309575.64593145985</v>
      </c>
      <c r="BY231" s="772"/>
      <c r="BZ231" s="772"/>
      <c r="CA231" s="835">
        <f t="shared" si="462"/>
        <v>388857.52129693527</v>
      </c>
      <c r="CB231" s="835">
        <f t="shared" si="463"/>
        <v>305018.77683428832</v>
      </c>
      <c r="CC231" s="1222">
        <f t="shared" si="464"/>
        <v>83838.744462646951</v>
      </c>
      <c r="CD231" s="772"/>
      <c r="CE231" s="417"/>
      <c r="CF231" s="835">
        <f t="shared" si="466"/>
        <v>388857.52129693527</v>
      </c>
      <c r="CG231" s="835">
        <f t="shared" si="465"/>
        <v>0</v>
      </c>
      <c r="CH231" s="1222">
        <f t="shared" si="467"/>
        <v>388857.52129693527</v>
      </c>
    </row>
    <row r="232" spans="1:86" ht="14.4">
      <c r="A232" s="47"/>
      <c r="B232" s="13"/>
      <c r="C232" s="49" t="s">
        <v>1107</v>
      </c>
      <c r="D232" s="630">
        <v>309144</v>
      </c>
      <c r="E232" s="630">
        <v>30032501</v>
      </c>
      <c r="F232" s="113" t="s">
        <v>2039</v>
      </c>
      <c r="G232" s="675" t="s">
        <v>2040</v>
      </c>
      <c r="H232" s="657">
        <v>1</v>
      </c>
      <c r="I232" s="679">
        <v>6400</v>
      </c>
      <c r="J232" s="657" t="s">
        <v>671</v>
      </c>
      <c r="K232" s="657">
        <v>1507</v>
      </c>
      <c r="L232" s="657">
        <v>1583</v>
      </c>
      <c r="M232" s="657">
        <v>1586</v>
      </c>
      <c r="N232" s="657">
        <v>2125</v>
      </c>
      <c r="O232" s="658">
        <v>6804</v>
      </c>
      <c r="P232" s="658">
        <v>5155</v>
      </c>
      <c r="Q232" s="113"/>
      <c r="R232" s="113"/>
      <c r="S232" s="113"/>
      <c r="T232" s="113"/>
      <c r="U232" s="113"/>
      <c r="V232" s="113"/>
      <c r="W232" s="113"/>
      <c r="X232" s="113"/>
      <c r="Y232" s="113"/>
      <c r="Z232" s="113"/>
      <c r="AA232" s="113"/>
      <c r="AB232" s="113"/>
      <c r="AC232" s="113"/>
      <c r="AD232" s="113"/>
      <c r="AE232" s="113"/>
      <c r="AF232" s="113"/>
      <c r="AG232" s="113"/>
      <c r="AH232" s="113"/>
      <c r="AI232" s="113"/>
      <c r="AJ232" s="113"/>
      <c r="AK232" s="113"/>
      <c r="AL232" s="113"/>
      <c r="AM232" s="113"/>
      <c r="AN232" s="113"/>
      <c r="AO232" s="675">
        <v>3616</v>
      </c>
      <c r="AP232" s="998">
        <v>2624</v>
      </c>
      <c r="AQ232" s="991">
        <v>2969</v>
      </c>
      <c r="AR232" s="978">
        <f t="shared" si="428"/>
        <v>16.577000000000002</v>
      </c>
      <c r="AS232" s="112">
        <f t="shared" si="429"/>
        <v>17.413</v>
      </c>
      <c r="AT232" s="112">
        <f t="shared" si="430"/>
        <v>17.446000000000002</v>
      </c>
      <c r="AU232" s="112">
        <f t="shared" si="446"/>
        <v>23.375</v>
      </c>
      <c r="AV232" s="112"/>
      <c r="AW232" s="112"/>
      <c r="AX232" s="112"/>
      <c r="AY232" s="112">
        <f t="shared" si="454"/>
        <v>28.864000000000001</v>
      </c>
      <c r="AZ232" s="1016">
        <f t="shared" si="459"/>
        <v>32.658999999999999</v>
      </c>
      <c r="BA232" s="978">
        <f t="shared" si="449"/>
        <v>18.939109665499807</v>
      </c>
      <c r="BB232" s="112">
        <f t="shared" si="450"/>
        <v>19.655583333333333</v>
      </c>
      <c r="BC232" s="112">
        <f t="shared" si="451"/>
        <v>18.198614455722787</v>
      </c>
      <c r="BD232" s="112">
        <f t="shared" si="431"/>
        <v>20.596790830945558</v>
      </c>
      <c r="BE232" s="112"/>
      <c r="BF232" s="112"/>
      <c r="BG232" s="112"/>
      <c r="BH232" s="112">
        <f t="shared" si="456"/>
        <v>34.233079009338205</v>
      </c>
      <c r="BI232" s="756">
        <f t="shared" si="460"/>
        <v>36.453552877697838</v>
      </c>
      <c r="BJ232" s="112">
        <f t="shared" si="434"/>
        <v>3.8713434067248156</v>
      </c>
      <c r="BK232" s="112">
        <f t="shared" si="435"/>
        <v>4.0170115658333332</v>
      </c>
      <c r="BL232" s="112">
        <f t="shared" si="436"/>
        <v>3.7139732381239066</v>
      </c>
      <c r="BM232" s="112">
        <f t="shared" si="437"/>
        <v>4.2071004951289392</v>
      </c>
      <c r="BN232" s="112"/>
      <c r="BO232" s="112"/>
      <c r="BP232" s="112"/>
      <c r="BQ232" s="112">
        <f t="shared" si="457"/>
        <v>7.018465858494519</v>
      </c>
      <c r="BR232" s="756">
        <f t="shared" si="461"/>
        <v>7.4881430179251804</v>
      </c>
      <c r="BS232" s="417">
        <f t="shared" si="440"/>
        <v>11432.33528899261</v>
      </c>
      <c r="BT232" s="417">
        <f t="shared" si="441"/>
        <v>11864.824848484848</v>
      </c>
      <c r="BU232" s="417">
        <f t="shared" si="442"/>
        <v>10985.345453272665</v>
      </c>
      <c r="BV232" s="417">
        <f t="shared" si="443"/>
        <v>12432.971919770773</v>
      </c>
      <c r="BW232" s="417"/>
      <c r="BX232" s="417"/>
      <c r="BY232" s="772"/>
      <c r="BZ232" s="772"/>
      <c r="CA232" s="835">
        <f t="shared" si="462"/>
        <v>10708.237269885454</v>
      </c>
      <c r="CB232" s="835">
        <f t="shared" si="463"/>
        <v>19355.499756068115</v>
      </c>
      <c r="CC232" s="1222">
        <f t="shared" si="464"/>
        <v>-8647.2624861826607</v>
      </c>
      <c r="CD232" s="772"/>
      <c r="CE232" s="417"/>
      <c r="CF232" s="835">
        <f t="shared" si="466"/>
        <v>10708.237269885454</v>
      </c>
      <c r="CG232" s="835">
        <f t="shared" si="465"/>
        <v>20610.963262744412</v>
      </c>
      <c r="CH232" s="1222">
        <f t="shared" si="467"/>
        <v>-9902.7259928589574</v>
      </c>
    </row>
    <row r="233" spans="1:86" s="104" customFormat="1" ht="14.4">
      <c r="A233" s="830">
        <v>4496081</v>
      </c>
      <c r="B233" s="830" t="s">
        <v>617</v>
      </c>
      <c r="C233" s="830" t="s">
        <v>105</v>
      </c>
      <c r="D233" s="830" t="s">
        <v>1123</v>
      </c>
      <c r="E233" s="830">
        <v>30036584</v>
      </c>
      <c r="F233" s="830" t="s">
        <v>2092</v>
      </c>
      <c r="G233" s="830" t="s">
        <v>483</v>
      </c>
      <c r="H233" s="831">
        <v>8</v>
      </c>
      <c r="I233" s="832">
        <v>6400</v>
      </c>
      <c r="J233" s="671" t="s">
        <v>671</v>
      </c>
      <c r="K233" s="673">
        <v>3567</v>
      </c>
      <c r="L233" s="673">
        <v>3567</v>
      </c>
      <c r="M233" s="673">
        <v>4209</v>
      </c>
      <c r="N233" s="673">
        <v>5349</v>
      </c>
      <c r="O233" s="833">
        <f>SUM(Q233:AB233)</f>
        <v>4608</v>
      </c>
      <c r="P233" s="834">
        <f>SUM(AC233:AN233)</f>
        <v>4816</v>
      </c>
      <c r="Q233" s="830">
        <v>807</v>
      </c>
      <c r="R233" s="830">
        <v>764</v>
      </c>
      <c r="S233" s="830">
        <v>611</v>
      </c>
      <c r="T233" s="830">
        <v>267</v>
      </c>
      <c r="U233" s="830">
        <v>196</v>
      </c>
      <c r="V233" s="830">
        <v>109</v>
      </c>
      <c r="W233" s="830">
        <v>93</v>
      </c>
      <c r="X233" s="830">
        <v>126</v>
      </c>
      <c r="Y233" s="830">
        <v>177</v>
      </c>
      <c r="Z233" s="830">
        <v>329</v>
      </c>
      <c r="AA233" s="830">
        <v>478</v>
      </c>
      <c r="AB233" s="830">
        <v>651</v>
      </c>
      <c r="AC233" s="830">
        <v>692</v>
      </c>
      <c r="AD233" s="830">
        <v>729</v>
      </c>
      <c r="AE233" s="830">
        <v>485</v>
      </c>
      <c r="AF233" s="830">
        <v>381</v>
      </c>
      <c r="AG233" s="830">
        <v>226</v>
      </c>
      <c r="AH233" s="830">
        <v>167</v>
      </c>
      <c r="AI233" s="830">
        <v>115</v>
      </c>
      <c r="AJ233" s="830">
        <v>103</v>
      </c>
      <c r="AK233" s="830">
        <v>195</v>
      </c>
      <c r="AL233" s="830">
        <v>374</v>
      </c>
      <c r="AM233" s="830">
        <v>517</v>
      </c>
      <c r="AN233" s="832">
        <v>832</v>
      </c>
      <c r="AO233" s="984">
        <v>5212</v>
      </c>
      <c r="AP233" s="1001">
        <v>4464</v>
      </c>
      <c r="AQ233" s="991">
        <v>4710</v>
      </c>
      <c r="AR233" s="979">
        <f t="shared" ref="AR233:AW233" si="469">K233*11/1000</f>
        <v>39.237000000000002</v>
      </c>
      <c r="AS233" s="649">
        <f t="shared" si="469"/>
        <v>39.237000000000002</v>
      </c>
      <c r="AT233" s="649">
        <f t="shared" si="469"/>
        <v>46.298999999999999</v>
      </c>
      <c r="AU233" s="649">
        <f t="shared" si="469"/>
        <v>58.838999999999999</v>
      </c>
      <c r="AV233" s="649">
        <f t="shared" si="469"/>
        <v>50.688000000000002</v>
      </c>
      <c r="AW233" s="649">
        <f t="shared" si="469"/>
        <v>52.975999999999999</v>
      </c>
      <c r="AX233" s="649"/>
      <c r="AY233" s="649"/>
      <c r="AZ233" s="1016">
        <f t="shared" si="459"/>
        <v>51.81</v>
      </c>
      <c r="BA233" s="979">
        <f>0.85*AR233/$BA$155+0.15*AR233</f>
        <v>44.828005425904315</v>
      </c>
      <c r="BB233" s="649">
        <f>0.85*AS233/$BB$155+0.15*AS233</f>
        <v>44.29025</v>
      </c>
      <c r="BC233" s="649">
        <f>0.85*AT233/$BC$155+0.15*AT233</f>
        <v>48.296322978648931</v>
      </c>
      <c r="BD233" s="649">
        <f>0.85*AU233/$BD$155+0.15*AU233</f>
        <v>51.845757249283665</v>
      </c>
      <c r="BE233" s="649">
        <f>0.85*AV233/$BE$155+0.15*AV233</f>
        <v>55.365596454948303</v>
      </c>
      <c r="BF233" s="649">
        <f>0.85*AW233/$BF$155+0.15*AW233</f>
        <v>54.272259904043857</v>
      </c>
      <c r="BG233" s="649">
        <f>0.85*AX233/$BG$155+0.15*AX233</f>
        <v>0</v>
      </c>
      <c r="BH233" s="649">
        <f>0.85*AY233/$BH$155+0.15*AY233</f>
        <v>0</v>
      </c>
      <c r="BI233" s="756">
        <f t="shared" si="460"/>
        <v>57.829651079136681</v>
      </c>
      <c r="BJ233" s="649">
        <f>$BJ$155*BA233/1000</f>
        <v>9.1632925891091013</v>
      </c>
      <c r="BK233" s="649">
        <f>$BK$155*BB233/1000</f>
        <v>9.0515983925000008</v>
      </c>
      <c r="BL233" s="649">
        <f>$BL$155*BC233/1000</f>
        <v>9.8563135934826747</v>
      </c>
      <c r="BM233" s="649">
        <f>$BM$155*BD233/1000</f>
        <v>10.590014375738681</v>
      </c>
      <c r="BN233" s="649">
        <f>$BN$155*BE233/1000</f>
        <v>11.317281571355982</v>
      </c>
      <c r="BO233" s="649">
        <f>$BO$155*BF233/1000</f>
        <v>11.085651807999996</v>
      </c>
      <c r="BP233" s="649">
        <f>$BP$155*BG233/1000</f>
        <v>0</v>
      </c>
      <c r="BQ233" s="649">
        <f>$BQ$155*BH233/1000</f>
        <v>0</v>
      </c>
      <c r="BR233" s="756">
        <f t="shared" si="461"/>
        <v>11.879135606071943</v>
      </c>
      <c r="BS233" s="835"/>
      <c r="BT233" s="835"/>
      <c r="BU233" s="835"/>
      <c r="BV233" s="835"/>
      <c r="BW233" s="835"/>
      <c r="BX233" s="835"/>
      <c r="BY233" s="835"/>
      <c r="BZ233" s="835"/>
      <c r="CA233" s="835">
        <f t="shared" si="462"/>
        <v>25345.907326928609</v>
      </c>
      <c r="CB233" s="835">
        <f t="shared" si="463"/>
        <v>0</v>
      </c>
      <c r="CC233" s="1222">
        <f t="shared" si="464"/>
        <v>25345.907326928609</v>
      </c>
      <c r="CD233" s="835"/>
      <c r="CE233" s="835"/>
      <c r="CF233" s="835">
        <f t="shared" si="466"/>
        <v>25345.907326928609</v>
      </c>
      <c r="CG233" s="835">
        <f t="shared" si="465"/>
        <v>32697.082171615421</v>
      </c>
      <c r="CH233" s="1222">
        <f t="shared" si="467"/>
        <v>-7351.1748446868114</v>
      </c>
    </row>
    <row r="234" spans="1:86" ht="14.4">
      <c r="A234" s="113"/>
      <c r="B234" s="842"/>
      <c r="C234" s="843" t="s">
        <v>1108</v>
      </c>
      <c r="D234" s="843" t="s">
        <v>1136</v>
      </c>
      <c r="E234" s="842"/>
      <c r="F234" s="844" t="s">
        <v>2153</v>
      </c>
      <c r="G234" s="845" t="s">
        <v>2152</v>
      </c>
      <c r="H234" s="657">
        <v>44</v>
      </c>
      <c r="I234" s="846"/>
      <c r="J234" s="847" t="s">
        <v>671</v>
      </c>
      <c r="K234" s="60">
        <v>196774</v>
      </c>
      <c r="L234" s="60">
        <v>203561</v>
      </c>
      <c r="M234" s="60">
        <v>205634</v>
      </c>
      <c r="N234" s="60">
        <v>211687</v>
      </c>
      <c r="O234" s="848">
        <v>188209</v>
      </c>
      <c r="P234" s="849">
        <v>99987</v>
      </c>
      <c r="Q234" s="850"/>
      <c r="R234" s="850"/>
      <c r="S234" s="850"/>
      <c r="T234" s="850"/>
      <c r="U234" s="850"/>
      <c r="V234" s="850"/>
      <c r="W234" s="850"/>
      <c r="X234" s="850"/>
      <c r="Y234" s="850"/>
      <c r="Z234" s="850"/>
      <c r="AA234" s="850"/>
      <c r="AB234" s="850"/>
      <c r="AC234" s="850"/>
      <c r="AD234" s="850"/>
      <c r="AE234" s="850"/>
      <c r="AF234" s="850"/>
      <c r="AG234" s="850"/>
      <c r="AH234" s="850"/>
      <c r="AI234" s="850"/>
      <c r="AJ234" s="850"/>
      <c r="AK234" s="850"/>
      <c r="AL234" s="850"/>
      <c r="AM234" s="850"/>
      <c r="AN234" s="851"/>
      <c r="AO234" s="985">
        <v>0</v>
      </c>
      <c r="AP234" s="1002">
        <v>0</v>
      </c>
      <c r="AQ234" s="1000"/>
      <c r="AR234" s="978">
        <f t="shared" si="428"/>
        <v>2164.5140000000001</v>
      </c>
      <c r="AS234" s="756">
        <f t="shared" si="429"/>
        <v>2239.1709999999998</v>
      </c>
      <c r="AT234" s="756">
        <f t="shared" si="430"/>
        <v>2261.9740000000002</v>
      </c>
      <c r="AU234" s="756">
        <f t="shared" si="446"/>
        <v>2328.5569999999998</v>
      </c>
      <c r="AV234" s="756">
        <f t="shared" si="447"/>
        <v>2070.299</v>
      </c>
      <c r="AW234" s="756">
        <f t="shared" si="448"/>
        <v>1099.857</v>
      </c>
      <c r="AX234" s="756">
        <f t="shared" si="453"/>
        <v>0</v>
      </c>
      <c r="AY234" s="756">
        <f t="shared" si="454"/>
        <v>0</v>
      </c>
      <c r="AZ234" s="1016">
        <f t="shared" si="459"/>
        <v>0</v>
      </c>
      <c r="BA234" s="978">
        <f t="shared" si="449"/>
        <v>2472.9425118241929</v>
      </c>
      <c r="BB234" s="756">
        <f t="shared" si="450"/>
        <v>2527.5490833333329</v>
      </c>
      <c r="BC234" s="756">
        <f t="shared" si="451"/>
        <v>2359.5547824641235</v>
      </c>
      <c r="BD234" s="756">
        <f t="shared" si="431"/>
        <v>2051.7989932378218</v>
      </c>
      <c r="BE234" s="756">
        <f t="shared" si="432"/>
        <v>2261.3505953101921</v>
      </c>
      <c r="BF234" s="756">
        <f t="shared" si="433"/>
        <v>1126.7691966415352</v>
      </c>
      <c r="BG234" s="756">
        <f t="shared" si="455"/>
        <v>0</v>
      </c>
      <c r="BH234" s="756">
        <f t="shared" si="456"/>
        <v>0</v>
      </c>
      <c r="BI234" s="756">
        <f t="shared" si="460"/>
        <v>0</v>
      </c>
      <c r="BJ234" s="756">
        <f t="shared" si="434"/>
        <v>505.49417884198328</v>
      </c>
      <c r="BK234" s="756">
        <f t="shared" si="435"/>
        <v>516.55520616083322</v>
      </c>
      <c r="BL234" s="756">
        <f t="shared" si="436"/>
        <v>481.53794000527836</v>
      </c>
      <c r="BM234" s="756">
        <f t="shared" si="437"/>
        <v>419.10046235875745</v>
      </c>
      <c r="BN234" s="756">
        <f t="shared" si="438"/>
        <v>462.24267518735638</v>
      </c>
      <c r="BO234" s="756">
        <f t="shared" si="439"/>
        <v>230.15387610599998</v>
      </c>
      <c r="BP234" s="756">
        <f>$BP$155*BG234/1000</f>
        <v>0</v>
      </c>
      <c r="BQ234" s="756">
        <f t="shared" si="457"/>
        <v>0</v>
      </c>
      <c r="BR234" s="756">
        <f t="shared" si="461"/>
        <v>0</v>
      </c>
      <c r="BS234" s="417">
        <f t="shared" si="440"/>
        <v>1492758.0253193311</v>
      </c>
      <c r="BT234" s="417">
        <f t="shared" si="441"/>
        <v>1525720.5375757574</v>
      </c>
      <c r="BU234" s="417">
        <f t="shared" si="442"/>
        <v>1424313.0686874345</v>
      </c>
      <c r="BV234" s="417">
        <f t="shared" si="443"/>
        <v>1238540.4831908306</v>
      </c>
      <c r="BW234" s="417">
        <f t="shared" si="444"/>
        <v>1365033.4502599705</v>
      </c>
      <c r="BX234" s="417">
        <f t="shared" si="445"/>
        <v>705767.2513509253</v>
      </c>
      <c r="BY234" s="772"/>
      <c r="BZ234" s="772"/>
      <c r="CA234" s="835">
        <f t="shared" si="462"/>
        <v>1398210.1397109756</v>
      </c>
      <c r="CB234" s="835">
        <f t="shared" si="463"/>
        <v>0</v>
      </c>
      <c r="CC234" s="1222">
        <f t="shared" si="464"/>
        <v>1398210.1397109756</v>
      </c>
      <c r="CD234" s="772"/>
      <c r="CE234" s="417"/>
      <c r="CF234" s="835">
        <f t="shared" si="466"/>
        <v>1398210.1397109756</v>
      </c>
      <c r="CG234" s="835">
        <f t="shared" si="465"/>
        <v>0</v>
      </c>
      <c r="CH234" s="1222">
        <f t="shared" si="467"/>
        <v>1398210.1397109756</v>
      </c>
    </row>
    <row r="235" spans="1:86" ht="26.4">
      <c r="A235" s="846"/>
      <c r="B235" s="843"/>
      <c r="C235" s="843"/>
      <c r="D235" s="843" t="s">
        <v>1136</v>
      </c>
      <c r="E235" s="843"/>
      <c r="F235" s="843" t="s">
        <v>2043</v>
      </c>
      <c r="G235" s="853" t="s">
        <v>583</v>
      </c>
      <c r="H235" s="59" t="s">
        <v>582</v>
      </c>
      <c r="I235" s="854">
        <v>6400</v>
      </c>
      <c r="J235" s="855" t="s">
        <v>671</v>
      </c>
      <c r="K235" s="856">
        <v>4334</v>
      </c>
      <c r="L235" s="856">
        <v>5996</v>
      </c>
      <c r="M235" s="856">
        <v>6507</v>
      </c>
      <c r="N235" s="856">
        <v>6906</v>
      </c>
      <c r="O235" s="857">
        <v>7131</v>
      </c>
      <c r="P235" s="852">
        <v>6554</v>
      </c>
      <c r="Q235" s="843"/>
      <c r="R235" s="843"/>
      <c r="S235" s="843"/>
      <c r="T235" s="843"/>
      <c r="U235" s="843"/>
      <c r="V235" s="843"/>
      <c r="W235" s="843"/>
      <c r="X235" s="843"/>
      <c r="Y235" s="843"/>
      <c r="Z235" s="843"/>
      <c r="AA235" s="843"/>
      <c r="AB235" s="843"/>
      <c r="AC235" s="843"/>
      <c r="AD235" s="843"/>
      <c r="AE235" s="843"/>
      <c r="AF235" s="843"/>
      <c r="AG235" s="843"/>
      <c r="AH235" s="843"/>
      <c r="AI235" s="843"/>
      <c r="AJ235" s="843"/>
      <c r="AK235" s="843"/>
      <c r="AL235" s="843"/>
      <c r="AM235" s="843"/>
      <c r="AN235" s="853"/>
      <c r="AO235" s="985">
        <v>6559</v>
      </c>
      <c r="AP235" s="1002">
        <v>3644</v>
      </c>
      <c r="AQ235" s="1000"/>
      <c r="AR235" s="978">
        <f t="shared" ref="AR235:AW235" si="470">K235*11/1000</f>
        <v>47.673999999999999</v>
      </c>
      <c r="AS235" s="756">
        <f t="shared" si="470"/>
        <v>65.956000000000003</v>
      </c>
      <c r="AT235" s="756">
        <f t="shared" si="470"/>
        <v>71.576999999999998</v>
      </c>
      <c r="AU235" s="756">
        <f t="shared" si="470"/>
        <v>75.965999999999994</v>
      </c>
      <c r="AV235" s="756">
        <f t="shared" si="470"/>
        <v>78.441000000000003</v>
      </c>
      <c r="AW235" s="756">
        <f t="shared" si="470"/>
        <v>72.093999999999994</v>
      </c>
      <c r="AX235" s="756">
        <f>AO235*11/1000</f>
        <v>72.149000000000001</v>
      </c>
      <c r="AY235" s="756">
        <f t="shared" si="454"/>
        <v>40.084000000000003</v>
      </c>
      <c r="AZ235" s="1016">
        <f t="shared" si="459"/>
        <v>0</v>
      </c>
      <c r="BA235" s="978">
        <f>0.85*AR235/$BA$155+0.15*AR235</f>
        <v>54.467220497860751</v>
      </c>
      <c r="BB235" s="756">
        <f>0.85*AS235/$BB$155+0.15*AS235</f>
        <v>74.450333333333333</v>
      </c>
      <c r="BC235" s="756">
        <f>0.85*AT235/$BC$155+0.15*AT235</f>
        <v>74.664807227861388</v>
      </c>
      <c r="BD235" s="756">
        <f>0.85*AU235/$BD$155+0.15*AU235</f>
        <v>66.937147048710585</v>
      </c>
      <c r="BE235" s="756">
        <f>0.85*AV235/$BE$155+0.15*AV235</f>
        <v>85.679702326440179</v>
      </c>
      <c r="BF235" s="756">
        <f>0.85*AW235/$BF$155+0.15*AW235</f>
        <v>73.858054694996554</v>
      </c>
      <c r="BG235" s="756">
        <f>0.85*AX235/$BG$155+0.15*AX235</f>
        <v>73.272351119402998</v>
      </c>
      <c r="BH235" s="756">
        <f t="shared" si="456"/>
        <v>47.540144782785227</v>
      </c>
      <c r="BI235" s="756">
        <f t="shared" si="460"/>
        <v>0</v>
      </c>
      <c r="BJ235" s="756">
        <f>$BJ$155*BA235/1000</f>
        <v>11.133644541967717</v>
      </c>
      <c r="BK235" s="756">
        <f>$BK$155*BB235/1000</f>
        <v>15.215414623333334</v>
      </c>
      <c r="BL235" s="756">
        <f>$BL$155*BC235/1000</f>
        <v>15.237593859061953</v>
      </c>
      <c r="BM235" s="756">
        <f>$BM$155*BD235/1000</f>
        <v>13.672581656169623</v>
      </c>
      <c r="BN235" s="756">
        <f>$BN$155*BE235/1000</f>
        <v>17.513787952547638</v>
      </c>
      <c r="BO235" s="756">
        <f>$BO$155*BF235/1000</f>
        <v>15.086246251999995</v>
      </c>
      <c r="BP235" s="756">
        <f>$BP$155*BG235/1000</f>
        <v>14.97979946285075</v>
      </c>
      <c r="BQ235" s="756">
        <f t="shared" si="457"/>
        <v>9.7466804833666281</v>
      </c>
      <c r="BR235" s="756">
        <f t="shared" si="461"/>
        <v>0</v>
      </c>
      <c r="BS235" s="417">
        <f>$BS$155*BA235</f>
        <v>32878.394918708669</v>
      </c>
      <c r="BT235" s="417">
        <f>$BT$155*BB235</f>
        <v>44940.928484848482</v>
      </c>
      <c r="BU235" s="417">
        <f>$BU$155*BC235</f>
        <v>45070.392726636332</v>
      </c>
      <c r="BV235" s="417">
        <f>$BV$155*BD235</f>
        <v>40405.696036676207</v>
      </c>
      <c r="BW235" s="417">
        <f>$BW$155*BE235</f>
        <v>51719.383949778436</v>
      </c>
      <c r="BX235" s="417">
        <f>$BX$155*BF235</f>
        <v>46261.999713502388</v>
      </c>
      <c r="BY235" s="772"/>
      <c r="BZ235" s="772"/>
      <c r="CA235" s="835">
        <f t="shared" si="462"/>
        <v>30795.952440400499</v>
      </c>
      <c r="CB235" s="835">
        <f t="shared" si="463"/>
        <v>26879.360179539719</v>
      </c>
      <c r="CC235" s="1222">
        <f t="shared" si="464"/>
        <v>3916.5922608607798</v>
      </c>
      <c r="CD235" s="772"/>
      <c r="CE235" s="417"/>
      <c r="CF235" s="835">
        <f t="shared" si="466"/>
        <v>30795.952440400499</v>
      </c>
      <c r="CG235" s="835">
        <f t="shared" si="465"/>
        <v>0</v>
      </c>
      <c r="CH235" s="1222">
        <f t="shared" si="467"/>
        <v>30795.952440400499</v>
      </c>
    </row>
    <row r="236" spans="1:86" s="752" customFormat="1" ht="14.4">
      <c r="A236" s="104"/>
      <c r="B236" s="47"/>
      <c r="C236" s="47"/>
      <c r="D236" s="47"/>
      <c r="E236" s="47"/>
      <c r="F236" s="836" t="s">
        <v>2133</v>
      </c>
      <c r="G236" s="47"/>
      <c r="H236" s="838"/>
      <c r="I236" s="47"/>
      <c r="J236" s="839"/>
      <c r="K236" s="840"/>
      <c r="L236" s="840"/>
      <c r="M236" s="840"/>
      <c r="N236" s="840"/>
      <c r="O236" s="578"/>
      <c r="P236" s="578"/>
      <c r="Q236" s="47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  <c r="AG236" s="47"/>
      <c r="AH236" s="47"/>
      <c r="AI236" s="47"/>
      <c r="AJ236" s="47"/>
      <c r="AK236" s="47"/>
      <c r="AL236" s="47"/>
      <c r="AM236" s="47"/>
      <c r="AN236" s="47"/>
      <c r="AO236" s="578"/>
      <c r="AP236" s="1003"/>
      <c r="AQ236" s="1004"/>
      <c r="AR236" s="980"/>
      <c r="AS236" s="841"/>
      <c r="AT236" s="841"/>
      <c r="AU236" s="841"/>
      <c r="AV236" s="841"/>
      <c r="AW236" s="841"/>
      <c r="AX236" s="841"/>
      <c r="AY236" s="672"/>
      <c r="AZ236" s="1016">
        <f t="shared" si="459"/>
        <v>0</v>
      </c>
      <c r="BA236" s="980"/>
      <c r="BB236" s="841"/>
      <c r="BC236" s="841"/>
      <c r="BD236" s="841"/>
      <c r="BE236" s="841"/>
      <c r="BF236" s="841"/>
      <c r="BG236" s="841"/>
      <c r="BH236" s="672"/>
      <c r="BI236" s="756">
        <f>0.85*AZ236/BI$155+0.15*AZ236</f>
        <v>0</v>
      </c>
      <c r="BJ236" s="841"/>
      <c r="BK236" s="841"/>
      <c r="BL236" s="841"/>
      <c r="BM236" s="841"/>
      <c r="BN236" s="841"/>
      <c r="BO236" s="841"/>
      <c r="BP236" s="841"/>
      <c r="BQ236" s="672"/>
      <c r="BR236" s="756">
        <f t="shared" si="461"/>
        <v>0</v>
      </c>
      <c r="BS236" s="772"/>
      <c r="BT236" s="772"/>
      <c r="BU236" s="772"/>
      <c r="BV236" s="772"/>
      <c r="BW236" s="772"/>
      <c r="BX236" s="772"/>
      <c r="BY236" s="772"/>
      <c r="BZ236" s="772"/>
      <c r="CA236" s="835">
        <f t="shared" si="462"/>
        <v>0</v>
      </c>
      <c r="CB236" s="835">
        <f t="shared" si="463"/>
        <v>0</v>
      </c>
      <c r="CC236" s="1222">
        <f t="shared" si="464"/>
        <v>0</v>
      </c>
      <c r="CD236" s="772"/>
      <c r="CE236" s="772"/>
      <c r="CF236" s="835">
        <f t="shared" si="466"/>
        <v>0</v>
      </c>
      <c r="CG236" s="835">
        <f t="shared" si="465"/>
        <v>0</v>
      </c>
      <c r="CH236" s="1222">
        <f t="shared" si="467"/>
        <v>0</v>
      </c>
    </row>
    <row r="237" spans="1:86">
      <c r="A237" s="114" t="s">
        <v>1982</v>
      </c>
      <c r="B237" s="113"/>
      <c r="C237" s="113" t="s">
        <v>105</v>
      </c>
      <c r="D237" s="113" t="s">
        <v>1983</v>
      </c>
      <c r="E237" s="113"/>
      <c r="F237" s="659" t="s">
        <v>1981</v>
      </c>
      <c r="G237" s="676" t="s">
        <v>35</v>
      </c>
      <c r="H237" s="113"/>
      <c r="I237" s="680">
        <v>6430</v>
      </c>
      <c r="J237" s="657"/>
      <c r="K237" s="657"/>
      <c r="L237" s="657"/>
      <c r="M237" s="657"/>
      <c r="N237" s="657"/>
      <c r="O237" s="658"/>
      <c r="P237" s="658"/>
      <c r="Q237" s="113"/>
      <c r="R237" s="113"/>
      <c r="S237" s="113"/>
      <c r="T237" s="113"/>
      <c r="U237" s="113"/>
      <c r="V237" s="113"/>
      <c r="W237" s="113"/>
      <c r="X237" s="113"/>
      <c r="Y237" s="113"/>
      <c r="Z237" s="113"/>
      <c r="AA237" s="113"/>
      <c r="AB237" s="113"/>
      <c r="AC237" s="113"/>
      <c r="AD237" s="113"/>
      <c r="AE237" s="113"/>
      <c r="AF237" s="113"/>
      <c r="AG237" s="113"/>
      <c r="AH237" s="113"/>
      <c r="AI237" s="113"/>
      <c r="AJ237" s="113"/>
      <c r="AK237" s="113"/>
      <c r="AL237" s="113"/>
      <c r="AM237" s="113"/>
      <c r="AN237" s="113"/>
      <c r="AO237" s="675"/>
      <c r="AP237" s="842"/>
      <c r="AQ237" s="1005"/>
      <c r="AR237" s="981">
        <v>41</v>
      </c>
      <c r="AS237" s="113">
        <v>40</v>
      </c>
      <c r="AT237" s="113">
        <v>40</v>
      </c>
      <c r="AU237" s="113">
        <v>40</v>
      </c>
      <c r="AV237" s="113">
        <v>40</v>
      </c>
      <c r="AW237" s="113">
        <v>40</v>
      </c>
      <c r="AX237" s="113">
        <v>40</v>
      </c>
      <c r="AY237" s="112">
        <f>AP237*$AY$155/1000</f>
        <v>0</v>
      </c>
      <c r="AZ237" s="1016">
        <f t="shared" si="459"/>
        <v>0</v>
      </c>
      <c r="BA237" s="981">
        <v>20</v>
      </c>
      <c r="BB237" s="113"/>
      <c r="BC237" s="113"/>
      <c r="BD237" s="113"/>
      <c r="BE237" s="113"/>
      <c r="BF237" s="113"/>
      <c r="BG237" s="113"/>
      <c r="BH237" s="112">
        <f t="shared" si="456"/>
        <v>0</v>
      </c>
      <c r="BI237" s="756">
        <f t="shared" ref="BI237:BI242" si="471">0.85*AZ237/BI$155+0.15*AZ237</f>
        <v>0</v>
      </c>
      <c r="BJ237" s="113"/>
      <c r="BK237" s="113"/>
      <c r="BL237" s="113"/>
      <c r="BM237" s="113"/>
      <c r="BN237" s="113"/>
      <c r="BO237" s="113"/>
      <c r="BP237" s="113"/>
      <c r="BQ237" s="112">
        <f t="shared" si="457"/>
        <v>0</v>
      </c>
      <c r="BR237" s="756">
        <f t="shared" si="461"/>
        <v>0</v>
      </c>
      <c r="CA237" s="835">
        <f t="shared" si="462"/>
        <v>11308.068287277496</v>
      </c>
      <c r="CB237" s="835">
        <f t="shared" si="463"/>
        <v>0</v>
      </c>
      <c r="CC237" s="1222">
        <f t="shared" si="464"/>
        <v>11308.068287277496</v>
      </c>
      <c r="CF237" s="835">
        <f t="shared" si="466"/>
        <v>11308.068287277496</v>
      </c>
      <c r="CG237" s="835">
        <f t="shared" si="465"/>
        <v>0</v>
      </c>
      <c r="CH237" s="1222">
        <f t="shared" si="467"/>
        <v>11308.068287277496</v>
      </c>
    </row>
    <row r="238" spans="1:86" s="752" customFormat="1">
      <c r="A238" s="741">
        <v>4506456</v>
      </c>
      <c r="B238" s="741" t="s">
        <v>611</v>
      </c>
      <c r="C238" s="741" t="s">
        <v>1109</v>
      </c>
      <c r="D238" s="741">
        <v>307181</v>
      </c>
      <c r="E238" s="741">
        <v>10020496</v>
      </c>
      <c r="F238" s="741" t="s">
        <v>1974</v>
      </c>
      <c r="G238" s="741" t="s">
        <v>545</v>
      </c>
      <c r="H238" s="14">
        <v>42</v>
      </c>
      <c r="I238" s="18">
        <v>6470</v>
      </c>
      <c r="J238" s="110" t="s">
        <v>671</v>
      </c>
      <c r="K238" s="756">
        <v>113328</v>
      </c>
      <c r="L238" s="756">
        <v>113381</v>
      </c>
      <c r="M238" s="756">
        <v>93544</v>
      </c>
      <c r="N238" s="756">
        <v>115517</v>
      </c>
      <c r="O238" s="67">
        <f t="shared" ref="O238:O239" si="472">SUM(Q238:AB238)</f>
        <v>35475</v>
      </c>
      <c r="P238" s="12">
        <f t="shared" ref="P238:P239" si="473">SUM(AC238:AN238)</f>
        <v>37166</v>
      </c>
      <c r="Q238" s="12">
        <v>6449</v>
      </c>
      <c r="R238" s="12">
        <v>6825</v>
      </c>
      <c r="S238" s="12">
        <v>5282</v>
      </c>
      <c r="T238" s="12">
        <v>1991</v>
      </c>
      <c r="U238" s="12">
        <v>1128</v>
      </c>
      <c r="V238" s="741">
        <v>215</v>
      </c>
      <c r="W238" s="741">
        <v>0</v>
      </c>
      <c r="X238" s="741">
        <v>0</v>
      </c>
      <c r="Y238" s="741">
        <v>688</v>
      </c>
      <c r="Z238" s="12">
        <v>2255</v>
      </c>
      <c r="AA238" s="12">
        <v>4485</v>
      </c>
      <c r="AB238" s="12">
        <v>6157</v>
      </c>
      <c r="AC238" s="12">
        <v>6519</v>
      </c>
      <c r="AD238" s="12">
        <v>6673</v>
      </c>
      <c r="AE238" s="12">
        <v>4391</v>
      </c>
      <c r="AF238" s="12">
        <v>3242</v>
      </c>
      <c r="AG238" s="12">
        <v>1351</v>
      </c>
      <c r="AH238" s="741">
        <v>468</v>
      </c>
      <c r="AI238" s="741">
        <v>0</v>
      </c>
      <c r="AJ238" s="741">
        <v>0</v>
      </c>
      <c r="AK238" s="741">
        <v>829</v>
      </c>
      <c r="AL238" s="12">
        <v>2493</v>
      </c>
      <c r="AM238" s="12">
        <v>4235</v>
      </c>
      <c r="AN238" s="46">
        <v>6965</v>
      </c>
      <c r="AO238" s="46">
        <v>39416</v>
      </c>
      <c r="AP238" s="126">
        <v>18564</v>
      </c>
      <c r="AQ238" s="1006"/>
      <c r="AR238" s="978">
        <f t="shared" ref="AR238:AR240" si="474">K238*11/1000</f>
        <v>1246.6079999999999</v>
      </c>
      <c r="AS238" s="756">
        <f t="shared" ref="AS238:AS240" si="475">L238*11/1000</f>
        <v>1247.191</v>
      </c>
      <c r="AT238" s="756">
        <f t="shared" ref="AT238:AT240" si="476">M238*11/1000</f>
        <v>1028.9839999999999</v>
      </c>
      <c r="AU238" s="756">
        <f t="shared" ref="AU238:AU240" si="477">N238*11/1000</f>
        <v>1270.6869999999999</v>
      </c>
      <c r="AV238" s="756">
        <f t="shared" ref="AV238:AV240" si="478">O238*11/1000</f>
        <v>390.22500000000002</v>
      </c>
      <c r="AW238" s="756">
        <f t="shared" ref="AW238:AW240" si="479">P238*11/1000</f>
        <v>408.82600000000002</v>
      </c>
      <c r="AX238" s="756">
        <f t="shared" ref="AX238:AX240" si="480">AO238*11/1000</f>
        <v>433.57600000000002</v>
      </c>
      <c r="AY238" s="756">
        <f t="shared" ref="AY238:AY240" si="481">AP238*$AY$155/1000</f>
        <v>204.20400000000001</v>
      </c>
      <c r="AZ238" s="1016">
        <f t="shared" si="459"/>
        <v>0</v>
      </c>
      <c r="BA238" s="978">
        <f t="shared" ref="BA238:BA240" si="482">0.85*AR238/$BA$155+0.15*AR238</f>
        <v>1424.2411547257875</v>
      </c>
      <c r="BB238" s="756">
        <f t="shared" ref="BB238:BB240" si="483">0.85*AS238/$BB$155+0.15*AS238</f>
        <v>1407.8140833333334</v>
      </c>
      <c r="BC238" s="756">
        <f t="shared" ref="BC238:BC240" si="484">0.85*AT238/$BC$155+0.15*AT238</f>
        <v>1073.3740168008399</v>
      </c>
      <c r="BD238" s="756">
        <f t="shared" ref="BD238:BD240" si="485">0.85*AU238/$BD$155+0.15*AU238</f>
        <v>1119.6609347851002</v>
      </c>
      <c r="BE238" s="756">
        <f t="shared" ref="BE238:BE240" si="486">0.85*AV238/$BE$155+0.15*AV238</f>
        <v>426.23579302067952</v>
      </c>
      <c r="BF238" s="756">
        <f t="shared" ref="BF238:BF240" si="487">0.85*AW238/$BF$155+0.15*AW238</f>
        <v>418.82948745716237</v>
      </c>
      <c r="BG238" s="756">
        <f t="shared" ref="BG238:BG240" si="488">0.85*AX238/$BG$155+0.15*AX238</f>
        <v>440.32672537313437</v>
      </c>
      <c r="BH238" s="756">
        <f t="shared" si="456"/>
        <v>242.18859707673568</v>
      </c>
      <c r="BI238" s="756">
        <f t="shared" si="471"/>
        <v>0</v>
      </c>
      <c r="BJ238" s="756">
        <f t="shared" ref="BJ238:BJ240" si="489">$BJ$155*BA238/1000</f>
        <v>291.12913443749824</v>
      </c>
      <c r="BK238" s="756">
        <f t="shared" ref="BK238:BK240" si="490">$BK$155*BB238/1000</f>
        <v>287.71496421083339</v>
      </c>
      <c r="BL238" s="756">
        <f t="shared" ref="BL238:BL240" si="491">$BL$155*BC238/1000</f>
        <v>219.05416934871539</v>
      </c>
      <c r="BM238" s="756">
        <f t="shared" ref="BM238:BM240" si="492">$BM$155*BD238/1000</f>
        <v>228.70194253920457</v>
      </c>
      <c r="BN238" s="756">
        <f t="shared" ref="BN238:BN240" si="493">$BN$155*BE238/1000</f>
        <v>87.126858451357094</v>
      </c>
      <c r="BO238" s="756">
        <f t="shared" ref="BO238:BO240" si="494">$BO$155*BF238/1000</f>
        <v>85.550111107999982</v>
      </c>
      <c r="BP238" s="756">
        <f t="shared" ref="BP238:BP240" si="495">$BP$155*BG238/1000</f>
        <v>90.020395735283586</v>
      </c>
      <c r="BQ238" s="756">
        <f t="shared" si="457"/>
        <v>49.653506172672351</v>
      </c>
      <c r="BR238" s="756">
        <f t="shared" si="461"/>
        <v>0</v>
      </c>
      <c r="BS238" s="772">
        <f t="shared" ref="BS238:BS240" si="496">$BS$155*BA238</f>
        <v>859723.75157992996</v>
      </c>
      <c r="BT238" s="772">
        <f t="shared" ref="BT238:BT240" si="497">$BT$155*BB238</f>
        <v>849807.77393939393</v>
      </c>
      <c r="BU238" s="772">
        <f t="shared" ref="BU238:BU240" si="498">$BU$155*BC238</f>
        <v>647927.58832341607</v>
      </c>
      <c r="BV238" s="772">
        <f t="shared" ref="BV238:BV240" si="499">$BV$155*BD238</f>
        <v>675868.05517936952</v>
      </c>
      <c r="BW238" s="772">
        <f t="shared" ref="BW238:BW240" si="500">$BW$155*BE238</f>
        <v>257291.42415066474</v>
      </c>
      <c r="BX238" s="772">
        <f t="shared" ref="BX238:BX240" si="501">$BX$155*BF238</f>
        <v>262339.56077998626</v>
      </c>
      <c r="BY238" s="772"/>
      <c r="BZ238" s="772"/>
      <c r="CA238" s="835">
        <f t="shared" si="462"/>
        <v>805270.81175950798</v>
      </c>
      <c r="CB238" s="835">
        <f t="shared" si="463"/>
        <v>136934.25970718311</v>
      </c>
      <c r="CC238" s="1222">
        <f t="shared" si="464"/>
        <v>668336.55205232487</v>
      </c>
      <c r="CD238" s="772"/>
      <c r="CE238" s="772"/>
      <c r="CF238" s="835">
        <f t="shared" si="466"/>
        <v>805270.81175950798</v>
      </c>
      <c r="CG238" s="835">
        <f t="shared" si="465"/>
        <v>0</v>
      </c>
      <c r="CH238" s="1222">
        <f t="shared" si="467"/>
        <v>805270.81175950798</v>
      </c>
    </row>
    <row r="239" spans="1:86" s="752" customFormat="1">
      <c r="A239" s="741">
        <v>4605798</v>
      </c>
      <c r="B239" s="741" t="s">
        <v>617</v>
      </c>
      <c r="C239" s="741" t="s">
        <v>1107</v>
      </c>
      <c r="D239" s="741">
        <v>307181</v>
      </c>
      <c r="E239" s="741">
        <v>30153981</v>
      </c>
      <c r="F239" s="741" t="s">
        <v>1975</v>
      </c>
      <c r="G239" s="741" t="s">
        <v>545</v>
      </c>
      <c r="H239" s="14">
        <v>42</v>
      </c>
      <c r="I239" s="18">
        <v>6470</v>
      </c>
      <c r="J239" s="110" t="s">
        <v>671</v>
      </c>
      <c r="K239" s="756"/>
      <c r="L239" s="756"/>
      <c r="M239" s="756"/>
      <c r="N239" s="756"/>
      <c r="O239" s="67">
        <f t="shared" si="472"/>
        <v>31218</v>
      </c>
      <c r="P239" s="12">
        <f t="shared" si="473"/>
        <v>29659</v>
      </c>
      <c r="Q239" s="12">
        <v>5944</v>
      </c>
      <c r="R239" s="12">
        <v>5628</v>
      </c>
      <c r="S239" s="12">
        <v>4498</v>
      </c>
      <c r="T239" s="12">
        <v>1667</v>
      </c>
      <c r="U239" s="12">
        <v>1226</v>
      </c>
      <c r="V239" s="741">
        <v>680</v>
      </c>
      <c r="W239" s="741">
        <v>583</v>
      </c>
      <c r="X239" s="741">
        <v>789</v>
      </c>
      <c r="Y239" s="12">
        <v>1103</v>
      </c>
      <c r="Z239" s="12">
        <v>2054</v>
      </c>
      <c r="AA239" s="12">
        <v>2981</v>
      </c>
      <c r="AB239" s="12">
        <v>4065</v>
      </c>
      <c r="AC239" s="12">
        <v>4321</v>
      </c>
      <c r="AD239" s="12">
        <v>4549</v>
      </c>
      <c r="AE239" s="12">
        <v>3028</v>
      </c>
      <c r="AF239" s="12">
        <v>2324</v>
      </c>
      <c r="AG239" s="12">
        <v>1378</v>
      </c>
      <c r="AH239" s="12">
        <v>1017</v>
      </c>
      <c r="AI239" s="741">
        <v>704</v>
      </c>
      <c r="AJ239" s="741">
        <v>630</v>
      </c>
      <c r="AK239" s="12">
        <v>1193</v>
      </c>
      <c r="AL239" s="12">
        <v>2281</v>
      </c>
      <c r="AM239" s="12">
        <v>3154</v>
      </c>
      <c r="AN239" s="46">
        <v>5080</v>
      </c>
      <c r="AO239" s="46">
        <v>30630</v>
      </c>
      <c r="AP239" s="12">
        <v>11074</v>
      </c>
      <c r="AQ239" s="993"/>
      <c r="AR239" s="978">
        <f t="shared" si="474"/>
        <v>0</v>
      </c>
      <c r="AS239" s="756">
        <f t="shared" si="475"/>
        <v>0</v>
      </c>
      <c r="AT239" s="756">
        <f t="shared" si="476"/>
        <v>0</v>
      </c>
      <c r="AU239" s="756">
        <f t="shared" si="477"/>
        <v>0</v>
      </c>
      <c r="AV239" s="756">
        <f t="shared" si="478"/>
        <v>343.39800000000002</v>
      </c>
      <c r="AW239" s="756">
        <f t="shared" si="479"/>
        <v>326.24900000000002</v>
      </c>
      <c r="AX239" s="756">
        <f t="shared" si="480"/>
        <v>336.93</v>
      </c>
      <c r="AY239" s="756">
        <f t="shared" si="481"/>
        <v>121.81399999999999</v>
      </c>
      <c r="AZ239" s="1016">
        <f t="shared" si="459"/>
        <v>0</v>
      </c>
      <c r="BA239" s="978">
        <f t="shared" si="482"/>
        <v>0</v>
      </c>
      <c r="BB239" s="756">
        <f t="shared" si="483"/>
        <v>0</v>
      </c>
      <c r="BC239" s="756">
        <f t="shared" si="484"/>
        <v>0</v>
      </c>
      <c r="BD239" s="756">
        <f t="shared" si="485"/>
        <v>0</v>
      </c>
      <c r="BE239" s="756">
        <f t="shared" si="486"/>
        <v>375.08749785819793</v>
      </c>
      <c r="BF239" s="756">
        <f t="shared" si="487"/>
        <v>334.23192618231661</v>
      </c>
      <c r="BG239" s="756">
        <f t="shared" si="488"/>
        <v>342.17595895522385</v>
      </c>
      <c r="BH239" s="756">
        <f t="shared" si="456"/>
        <v>144.47298664230613</v>
      </c>
      <c r="BI239" s="756">
        <f t="shared" si="471"/>
        <v>0</v>
      </c>
      <c r="BJ239" s="756">
        <f t="shared" si="489"/>
        <v>0</v>
      </c>
      <c r="BK239" s="756">
        <f t="shared" si="490"/>
        <v>0</v>
      </c>
      <c r="BL239" s="756">
        <f t="shared" si="491"/>
        <v>0</v>
      </c>
      <c r="BM239" s="756">
        <f t="shared" si="492"/>
        <v>0</v>
      </c>
      <c r="BN239" s="756">
        <f t="shared" si="493"/>
        <v>76.67163543719424</v>
      </c>
      <c r="BO239" s="756">
        <f t="shared" si="494"/>
        <v>68.270213241999983</v>
      </c>
      <c r="BP239" s="756">
        <f t="shared" si="495"/>
        <v>69.954453048805973</v>
      </c>
      <c r="BQ239" s="756">
        <f t="shared" si="457"/>
        <v>29.619851721405606</v>
      </c>
      <c r="BR239" s="756">
        <f t="shared" si="461"/>
        <v>0</v>
      </c>
      <c r="BS239" s="772">
        <f t="shared" si="496"/>
        <v>0</v>
      </c>
      <c r="BT239" s="772">
        <f t="shared" si="497"/>
        <v>0</v>
      </c>
      <c r="BU239" s="772">
        <f t="shared" si="498"/>
        <v>0</v>
      </c>
      <c r="BV239" s="772">
        <f t="shared" si="499"/>
        <v>0</v>
      </c>
      <c r="BW239" s="772">
        <f t="shared" si="500"/>
        <v>226416.45325258494</v>
      </c>
      <c r="BX239" s="772">
        <f t="shared" si="501"/>
        <v>209350.72467237833</v>
      </c>
      <c r="BY239" s="772"/>
      <c r="BZ239" s="772"/>
      <c r="CA239" s="835">
        <f t="shared" si="462"/>
        <v>0</v>
      </c>
      <c r="CB239" s="835">
        <f t="shared" si="463"/>
        <v>81685.519930906361</v>
      </c>
      <c r="CC239" s="1222">
        <f t="shared" si="464"/>
        <v>-81685.519930906361</v>
      </c>
      <c r="CD239" s="772"/>
      <c r="CE239" s="772"/>
      <c r="CF239" s="835">
        <f t="shared" si="466"/>
        <v>0</v>
      </c>
      <c r="CG239" s="835">
        <f t="shared" si="465"/>
        <v>0</v>
      </c>
      <c r="CH239" s="1222">
        <f t="shared" si="467"/>
        <v>0</v>
      </c>
    </row>
    <row r="240" spans="1:86" s="752" customFormat="1">
      <c r="A240" s="741">
        <v>4605800</v>
      </c>
      <c r="B240" s="741" t="s">
        <v>611</v>
      </c>
      <c r="C240" s="741" t="s">
        <v>1109</v>
      </c>
      <c r="D240" s="741">
        <v>307181</v>
      </c>
      <c r="E240" s="741">
        <v>10020496</v>
      </c>
      <c r="F240" s="741" t="s">
        <v>1976</v>
      </c>
      <c r="G240" s="741" t="s">
        <v>545</v>
      </c>
      <c r="H240" s="14">
        <v>42</v>
      </c>
      <c r="I240" s="18">
        <v>6470</v>
      </c>
      <c r="J240" s="110" t="s">
        <v>671</v>
      </c>
      <c r="K240" s="756"/>
      <c r="L240" s="756"/>
      <c r="M240" s="756"/>
      <c r="N240" s="756"/>
      <c r="O240" s="67">
        <f>SUM(Q240:AB240)</f>
        <v>49591</v>
      </c>
      <c r="P240" s="12">
        <f>SUM(AC240:AN240)</f>
        <v>53960</v>
      </c>
      <c r="Q240" s="12">
        <v>9459</v>
      </c>
      <c r="R240" s="12">
        <v>9247</v>
      </c>
      <c r="S240" s="12">
        <v>7205</v>
      </c>
      <c r="T240" s="12">
        <v>3111</v>
      </c>
      <c r="U240" s="12">
        <v>1861</v>
      </c>
      <c r="V240" s="741">
        <v>418</v>
      </c>
      <c r="W240" s="741">
        <v>0</v>
      </c>
      <c r="X240" s="741">
        <v>259</v>
      </c>
      <c r="Y240" s="741">
        <v>891</v>
      </c>
      <c r="Z240" s="12">
        <v>3026</v>
      </c>
      <c r="AA240" s="12">
        <v>6047</v>
      </c>
      <c r="AB240" s="12">
        <v>8067</v>
      </c>
      <c r="AC240" s="12">
        <v>9033</v>
      </c>
      <c r="AD240" s="12">
        <v>9309</v>
      </c>
      <c r="AE240" s="12">
        <v>6356</v>
      </c>
      <c r="AF240" s="12">
        <v>4938</v>
      </c>
      <c r="AG240" s="12">
        <v>1885</v>
      </c>
      <c r="AH240" s="741">
        <v>452</v>
      </c>
      <c r="AI240" s="741">
        <v>181</v>
      </c>
      <c r="AJ240" s="741">
        <v>213</v>
      </c>
      <c r="AK240" s="12">
        <v>1618</v>
      </c>
      <c r="AL240" s="12">
        <v>4354</v>
      </c>
      <c r="AM240" s="12">
        <v>5986</v>
      </c>
      <c r="AN240" s="46">
        <v>9635</v>
      </c>
      <c r="AO240" s="46">
        <v>55380</v>
      </c>
      <c r="AP240" s="126">
        <v>26063</v>
      </c>
      <c r="AQ240" s="1006"/>
      <c r="AR240" s="978">
        <f t="shared" si="474"/>
        <v>0</v>
      </c>
      <c r="AS240" s="756">
        <f t="shared" si="475"/>
        <v>0</v>
      </c>
      <c r="AT240" s="756">
        <f t="shared" si="476"/>
        <v>0</v>
      </c>
      <c r="AU240" s="756">
        <f t="shared" si="477"/>
        <v>0</v>
      </c>
      <c r="AV240" s="756">
        <f t="shared" si="478"/>
        <v>545.50099999999998</v>
      </c>
      <c r="AW240" s="756">
        <f t="shared" si="479"/>
        <v>593.55999999999995</v>
      </c>
      <c r="AX240" s="756">
        <f t="shared" si="480"/>
        <v>609.17999999999995</v>
      </c>
      <c r="AY240" s="756">
        <f t="shared" si="481"/>
        <v>286.69299999999998</v>
      </c>
      <c r="AZ240" s="1016">
        <f t="shared" si="459"/>
        <v>0</v>
      </c>
      <c r="BA240" s="978">
        <f t="shared" si="482"/>
        <v>0</v>
      </c>
      <c r="BB240" s="756">
        <f t="shared" si="483"/>
        <v>0</v>
      </c>
      <c r="BC240" s="756">
        <f t="shared" si="484"/>
        <v>0</v>
      </c>
      <c r="BD240" s="756">
        <f t="shared" si="485"/>
        <v>0</v>
      </c>
      <c r="BE240" s="756">
        <f t="shared" si="486"/>
        <v>595.84099257754804</v>
      </c>
      <c r="BF240" s="756">
        <f t="shared" si="487"/>
        <v>608.08370938999303</v>
      </c>
      <c r="BG240" s="756">
        <f t="shared" si="488"/>
        <v>618.66485820895525</v>
      </c>
      <c r="BH240" s="756">
        <f t="shared" si="456"/>
        <v>340.02162279740151</v>
      </c>
      <c r="BI240" s="756">
        <f t="shared" si="471"/>
        <v>0</v>
      </c>
      <c r="BJ240" s="756">
        <f t="shared" si="489"/>
        <v>0</v>
      </c>
      <c r="BK240" s="756">
        <f t="shared" si="490"/>
        <v>0</v>
      </c>
      <c r="BL240" s="756">
        <f t="shared" si="491"/>
        <v>0</v>
      </c>
      <c r="BM240" s="756">
        <f t="shared" si="492"/>
        <v>0</v>
      </c>
      <c r="BN240" s="756">
        <f t="shared" si="493"/>
        <v>121.79585729277659</v>
      </c>
      <c r="BO240" s="756">
        <f t="shared" si="494"/>
        <v>124.20717847999997</v>
      </c>
      <c r="BP240" s="756">
        <f t="shared" si="495"/>
        <v>126.47984361223881</v>
      </c>
      <c r="BQ240" s="756">
        <f t="shared" si="457"/>
        <v>69.711233105923256</v>
      </c>
      <c r="BR240" s="756">
        <f t="shared" si="461"/>
        <v>0</v>
      </c>
      <c r="BS240" s="772">
        <f t="shared" si="496"/>
        <v>0</v>
      </c>
      <c r="BT240" s="772">
        <f t="shared" si="497"/>
        <v>0</v>
      </c>
      <c r="BU240" s="772">
        <f t="shared" si="498"/>
        <v>0</v>
      </c>
      <c r="BV240" s="772">
        <f t="shared" si="499"/>
        <v>0</v>
      </c>
      <c r="BW240" s="772">
        <f t="shared" si="500"/>
        <v>359671.29006499262</v>
      </c>
      <c r="BX240" s="772">
        <f t="shared" si="501"/>
        <v>380881.52342700475</v>
      </c>
      <c r="BY240" s="772"/>
      <c r="BZ240" s="772"/>
      <c r="CA240" s="835">
        <f t="shared" si="462"/>
        <v>0</v>
      </c>
      <c r="CB240" s="835">
        <f t="shared" si="463"/>
        <v>192249.38648719635</v>
      </c>
      <c r="CC240" s="1222">
        <f t="shared" si="464"/>
        <v>-192249.38648719635</v>
      </c>
      <c r="CD240" s="772"/>
      <c r="CE240" s="772"/>
      <c r="CF240" s="835">
        <f t="shared" si="466"/>
        <v>0</v>
      </c>
      <c r="CG240" s="835">
        <f t="shared" si="465"/>
        <v>0</v>
      </c>
      <c r="CH240" s="1222">
        <f t="shared" si="467"/>
        <v>0</v>
      </c>
    </row>
    <row r="241" spans="1:86" ht="26.4">
      <c r="A241" s="13">
        <v>4569060</v>
      </c>
      <c r="B241" s="13" t="s">
        <v>617</v>
      </c>
      <c r="C241" s="13" t="s">
        <v>1108</v>
      </c>
      <c r="D241" s="13">
        <v>310713</v>
      </c>
      <c r="E241" s="13">
        <v>30004886</v>
      </c>
      <c r="F241" s="741" t="s">
        <v>2132</v>
      </c>
      <c r="G241" s="13" t="s">
        <v>665</v>
      </c>
      <c r="H241" s="14">
        <v>4</v>
      </c>
      <c r="I241" s="18">
        <v>6300</v>
      </c>
      <c r="J241" s="110" t="s">
        <v>671</v>
      </c>
      <c r="K241" s="60">
        <v>6506</v>
      </c>
      <c r="L241" s="60">
        <v>6506</v>
      </c>
      <c r="M241" s="60">
        <v>6204</v>
      </c>
      <c r="N241" s="60">
        <v>6641</v>
      </c>
      <c r="O241" s="67">
        <f>SUM(Q241:AB241)</f>
        <v>5491</v>
      </c>
      <c r="P241" s="12">
        <f>SUM(AC241:AN241)</f>
        <v>5456</v>
      </c>
      <c r="Q241" s="13">
        <v>954</v>
      </c>
      <c r="R241" s="13">
        <v>903</v>
      </c>
      <c r="S241" s="13">
        <v>722</v>
      </c>
      <c r="T241" s="13">
        <v>320</v>
      </c>
      <c r="U241" s="13">
        <v>236</v>
      </c>
      <c r="V241" s="13">
        <v>131</v>
      </c>
      <c r="W241" s="13">
        <v>112</v>
      </c>
      <c r="X241" s="13">
        <v>152</v>
      </c>
      <c r="Y241" s="13">
        <v>212</v>
      </c>
      <c r="Z241" s="13">
        <v>395</v>
      </c>
      <c r="AA241" s="13">
        <v>573</v>
      </c>
      <c r="AB241" s="13">
        <v>781</v>
      </c>
      <c r="AC241" s="13">
        <v>831</v>
      </c>
      <c r="AD241" s="13">
        <v>874</v>
      </c>
      <c r="AE241" s="13">
        <v>582</v>
      </c>
      <c r="AF241" s="13">
        <v>415</v>
      </c>
      <c r="AG241" s="13">
        <v>246</v>
      </c>
      <c r="AH241" s="13">
        <v>181</v>
      </c>
      <c r="AI241" s="13">
        <v>126</v>
      </c>
      <c r="AJ241" s="13">
        <v>112</v>
      </c>
      <c r="AK241" s="13">
        <v>213</v>
      </c>
      <c r="AL241" s="13">
        <v>407</v>
      </c>
      <c r="AM241" s="13">
        <v>563</v>
      </c>
      <c r="AN241" s="18">
        <v>906</v>
      </c>
      <c r="AO241" s="46">
        <v>4413</v>
      </c>
      <c r="AP241" s="958">
        <v>4527</v>
      </c>
      <c r="AQ241" s="991">
        <v>0</v>
      </c>
      <c r="AR241" s="978">
        <f t="shared" ref="AR241:AW241" si="502">K241*11/1000</f>
        <v>71.566000000000003</v>
      </c>
      <c r="AS241" s="112">
        <f t="shared" si="502"/>
        <v>71.566000000000003</v>
      </c>
      <c r="AT241" s="112">
        <f t="shared" si="502"/>
        <v>68.244</v>
      </c>
      <c r="AU241" s="112">
        <f t="shared" si="502"/>
        <v>73.051000000000002</v>
      </c>
      <c r="AV241" s="112">
        <f t="shared" si="502"/>
        <v>60.401000000000003</v>
      </c>
      <c r="AW241" s="112">
        <f t="shared" si="502"/>
        <v>60.015999999999998</v>
      </c>
      <c r="AX241" s="112">
        <f>AO241*11/1000</f>
        <v>48.542999999999999</v>
      </c>
      <c r="AY241" s="112">
        <f>AP241*$AY$155/1000</f>
        <v>49.796999999999997</v>
      </c>
      <c r="AZ241" s="1016">
        <f>AQ241*AZ$155/1000</f>
        <v>0</v>
      </c>
      <c r="BA241" s="978">
        <f>0.85*AR241/$BA$155+0.15*AR241</f>
        <v>81.76366787242317</v>
      </c>
      <c r="BB241" s="112">
        <f>0.85*AS241/$BB$155+0.15*AS241</f>
        <v>80.782833333333329</v>
      </c>
      <c r="BC241" s="112">
        <f>0.85*AT241/$BC$155+0.15*AT241</f>
        <v>71.188022751137552</v>
      </c>
      <c r="BD241" s="112">
        <f>0.85*AU241/$BD$155+0.15*AU241</f>
        <v>64.368606074498558</v>
      </c>
      <c r="BE241" s="112">
        <f>0.85*AV241/$BE$155+0.15*AV241</f>
        <v>65.974932754800591</v>
      </c>
      <c r="BF241" s="112">
        <f>0.85*AW241/$BF$155+0.15*AW241</f>
        <v>61.484520356408495</v>
      </c>
      <c r="BG241" s="112">
        <f>0.85*AX241/$BG$155+0.15*AX241</f>
        <v>49.298808582089556</v>
      </c>
      <c r="BH241" s="112">
        <f>0.85*AY241/$BH$155+0.15*AY241</f>
        <v>59.059888976857486</v>
      </c>
      <c r="BI241" s="756">
        <f>0.85*AZ241/BI$155+0.15*AZ241</f>
        <v>0</v>
      </c>
      <c r="BJ241" s="112">
        <f>$BJ$155*BA241/1000</f>
        <v>16.713311349802019</v>
      </c>
      <c r="BK241" s="112">
        <f>$BK$155*BB241/1000</f>
        <v>16.509587648333333</v>
      </c>
      <c r="BL241" s="112">
        <f>$BL$155*BC241/1000</f>
        <v>14.528051683052151</v>
      </c>
      <c r="BM241" s="112">
        <f>$BM$155*BD241/1000</f>
        <v>13.147931476777076</v>
      </c>
      <c r="BN241" s="112">
        <f>$BN$155*BE241/1000</f>
        <v>13.485936004408789</v>
      </c>
      <c r="BO241" s="112">
        <f>$BO$155*BF241/1000</f>
        <v>12.558828128</v>
      </c>
      <c r="BP241" s="112">
        <f>$BP$155*BG241/1000</f>
        <v>10.078648426522388</v>
      </c>
      <c r="BQ241" s="112">
        <f>$BQ$155*BH241/1000</f>
        <v>12.108458438035322</v>
      </c>
      <c r="BR241" s="756">
        <f>BR$155*BI241/1000</f>
        <v>0</v>
      </c>
      <c r="BS241" s="417">
        <f>$BS$155*BA241</f>
        <v>49355.523152080896</v>
      </c>
      <c r="BT241" s="417">
        <f>$BT$155*BB241</f>
        <v>48763.455757575757</v>
      </c>
      <c r="BU241" s="417">
        <f>$BU$155*BC241</f>
        <v>42971.679187959395</v>
      </c>
      <c r="BV241" s="417">
        <f>$BV$155*BD241</f>
        <v>38855.231303151857</v>
      </c>
      <c r="BW241" s="417">
        <f>$BW$155*BE241</f>
        <v>39824.868499261444</v>
      </c>
      <c r="BX241" s="417">
        <f>$BX$155*BF241</f>
        <v>38511.667750514047</v>
      </c>
      <c r="BY241" s="772"/>
      <c r="BZ241" s="772"/>
      <c r="CA241" s="835">
        <f t="shared" si="462"/>
        <v>46229.456985981917</v>
      </c>
      <c r="CB241" s="835">
        <f t="shared" si="463"/>
        <v>33392.662879466596</v>
      </c>
      <c r="CC241" s="1222">
        <f t="shared" si="464"/>
        <v>12836.794106515321</v>
      </c>
      <c r="CD241" s="772"/>
      <c r="CE241" s="417"/>
      <c r="CF241" s="835">
        <f t="shared" si="466"/>
        <v>46229.456985981917</v>
      </c>
      <c r="CG241" s="835">
        <f t="shared" si="465"/>
        <v>0</v>
      </c>
      <c r="CH241" s="1222">
        <f t="shared" si="467"/>
        <v>46229.456985981917</v>
      </c>
    </row>
    <row r="242" spans="1:86" ht="26.4">
      <c r="A242" s="13">
        <v>4584889</v>
      </c>
      <c r="B242" s="13" t="s">
        <v>617</v>
      </c>
      <c r="C242" s="13" t="s">
        <v>1107</v>
      </c>
      <c r="D242" s="13">
        <v>486913</v>
      </c>
      <c r="E242" s="13">
        <v>30180164</v>
      </c>
      <c r="F242" s="13" t="s">
        <v>1973</v>
      </c>
      <c r="G242" s="13" t="s">
        <v>545</v>
      </c>
      <c r="H242" s="14">
        <v>1</v>
      </c>
      <c r="I242" s="18">
        <v>6470</v>
      </c>
      <c r="J242" s="110" t="s">
        <v>671</v>
      </c>
      <c r="K242" s="112">
        <v>7918</v>
      </c>
      <c r="L242" s="112">
        <v>8036</v>
      </c>
      <c r="M242" s="60">
        <v>8749</v>
      </c>
      <c r="N242" s="60">
        <v>12002</v>
      </c>
      <c r="O242" s="67">
        <f>SUM(Q242:AB242)</f>
        <v>10121</v>
      </c>
      <c r="P242" s="12">
        <f>SUM(AC242:AN242)</f>
        <v>10593</v>
      </c>
      <c r="Q242" s="12">
        <v>1703</v>
      </c>
      <c r="R242" s="12">
        <v>1612</v>
      </c>
      <c r="S242" s="12">
        <v>1289</v>
      </c>
      <c r="T242" s="13">
        <v>607</v>
      </c>
      <c r="U242" s="13">
        <v>446</v>
      </c>
      <c r="V242" s="13">
        <v>248</v>
      </c>
      <c r="W242" s="13">
        <v>212</v>
      </c>
      <c r="X242" s="13">
        <v>287</v>
      </c>
      <c r="Y242" s="13">
        <v>402</v>
      </c>
      <c r="Z242" s="13">
        <v>748</v>
      </c>
      <c r="AA242" s="12">
        <v>1086</v>
      </c>
      <c r="AB242" s="12">
        <v>1481</v>
      </c>
      <c r="AC242" s="12">
        <v>1481</v>
      </c>
      <c r="AD242" s="12">
        <v>1559</v>
      </c>
      <c r="AE242" s="12">
        <v>1038</v>
      </c>
      <c r="AF242" s="13">
        <v>879</v>
      </c>
      <c r="AG242" s="13">
        <v>521</v>
      </c>
      <c r="AH242" s="13">
        <v>385</v>
      </c>
      <c r="AI242" s="13">
        <v>267</v>
      </c>
      <c r="AJ242" s="13">
        <v>238</v>
      </c>
      <c r="AK242" s="13">
        <v>451</v>
      </c>
      <c r="AL242" s="13">
        <v>863</v>
      </c>
      <c r="AM242" s="12">
        <v>1193</v>
      </c>
      <c r="AN242" s="46">
        <v>1718</v>
      </c>
      <c r="AO242" s="46">
        <v>10801</v>
      </c>
      <c r="AP242" s="958"/>
      <c r="AQ242" s="991"/>
      <c r="AR242" s="978">
        <f t="shared" ref="AR242:AW242" si="503">K242*11/1000</f>
        <v>87.097999999999999</v>
      </c>
      <c r="AS242" s="112">
        <f t="shared" si="503"/>
        <v>88.396000000000001</v>
      </c>
      <c r="AT242" s="112">
        <f t="shared" si="503"/>
        <v>96.239000000000004</v>
      </c>
      <c r="AU242" s="112">
        <f t="shared" si="503"/>
        <v>132.02199999999999</v>
      </c>
      <c r="AV242" s="112">
        <f t="shared" si="503"/>
        <v>111.331</v>
      </c>
      <c r="AW242" s="112">
        <f t="shared" si="503"/>
        <v>116.523</v>
      </c>
      <c r="AX242" s="112">
        <f>AO242*11/1000</f>
        <v>118.81100000000001</v>
      </c>
      <c r="AY242" s="112">
        <f>AP242*$AY$155/1000</f>
        <v>0</v>
      </c>
      <c r="AZ242" s="1016">
        <f t="shared" si="459"/>
        <v>0</v>
      </c>
      <c r="BA242" s="978">
        <f>0.85*AR242/$BA$155+0.15*AR242</f>
        <v>99.508872150914044</v>
      </c>
      <c r="BB242" s="112">
        <f>0.85*AS242/$BB$155+0.15*AS242</f>
        <v>99.780333333333331</v>
      </c>
      <c r="BC242" s="112">
        <f>0.85*AT242/$BC$155+0.15*AT242</f>
        <v>100.39071744837243</v>
      </c>
      <c r="BD242" s="112">
        <f>0.85*AU242/$BD$155+0.15*AU242</f>
        <v>116.33067461318049</v>
      </c>
      <c r="BE242" s="112">
        <f>0.85*AV242/$BE$155+0.15*AV242</f>
        <v>121.60486148449039</v>
      </c>
      <c r="BF242" s="112">
        <f>0.85*AW242/$BF$155+0.15*AW242</f>
        <v>119.37417964359149</v>
      </c>
      <c r="BG242" s="112">
        <f>0.85*AX242/$BG$155+0.15*AX242</f>
        <v>120.66087276119404</v>
      </c>
      <c r="BH242" s="756">
        <f>0.85*AY242/$BH$155+0.15*AY242</f>
        <v>0</v>
      </c>
      <c r="BI242" s="756">
        <f t="shared" si="471"/>
        <v>0</v>
      </c>
      <c r="BJ242" s="112">
        <f>$BJ$155*BA242/1000</f>
        <v>20.340608556368341</v>
      </c>
      <c r="BK242" s="112">
        <f>$BK$155*BB242/1000</f>
        <v>20.392106723333335</v>
      </c>
      <c r="BL242" s="112">
        <f>$BL$155*BC242/1000</f>
        <v>20.487737616863846</v>
      </c>
      <c r="BM242" s="112">
        <f>$BM$155*BD242/1000</f>
        <v>23.761703596488246</v>
      </c>
      <c r="BN242" s="112">
        <f>$BN$155*BE242/1000</f>
        <v>24.857249736044679</v>
      </c>
      <c r="BO242" s="112">
        <f>$BO$155*BF242/1000</f>
        <v>24.383369933999994</v>
      </c>
      <c r="BP242" s="112">
        <f>$BP$155*BG242/1000</f>
        <v>24.667908827298511</v>
      </c>
      <c r="BQ242" s="112">
        <f>$BQ$155*BH242/1000</f>
        <v>0</v>
      </c>
      <c r="BR242" s="756">
        <f t="shared" si="461"/>
        <v>0</v>
      </c>
      <c r="BS242" s="417">
        <f>$BS$155*BA242</f>
        <v>60067.173734733566</v>
      </c>
      <c r="BT242" s="417">
        <f>$BT$155*BB242</f>
        <v>60231.037575757575</v>
      </c>
      <c r="BU242" s="417">
        <f>$BU$155*BC242</f>
        <v>60599.487623381174</v>
      </c>
      <c r="BV242" s="417">
        <f>$BV$155*BD242</f>
        <v>70221.425402865309</v>
      </c>
      <c r="BW242" s="417">
        <f>$BW$155*BE242</f>
        <v>73405.116387001472</v>
      </c>
      <c r="BX242" s="417">
        <f>$BX$155*BF242</f>
        <v>74771.64524948594</v>
      </c>
      <c r="BY242" s="772"/>
      <c r="BZ242" s="772"/>
      <c r="CA242" s="835">
        <f t="shared" si="462"/>
        <v>56262.656073625098</v>
      </c>
      <c r="CB242" s="835">
        <f t="shared" si="463"/>
        <v>0</v>
      </c>
      <c r="CC242" s="1222">
        <f t="shared" si="464"/>
        <v>56262.656073625098</v>
      </c>
      <c r="CD242" s="772"/>
      <c r="CE242" s="417"/>
      <c r="CF242" s="835">
        <f t="shared" si="466"/>
        <v>56262.656073625098</v>
      </c>
      <c r="CG242" s="835">
        <f t="shared" si="465"/>
        <v>0</v>
      </c>
      <c r="CH242" s="1222">
        <f t="shared" si="467"/>
        <v>56262.656073625098</v>
      </c>
    </row>
    <row r="243" spans="1:86" s="281" customFormat="1" ht="15" thickBot="1">
      <c r="A243" s="650"/>
      <c r="B243" s="650"/>
      <c r="C243" s="650"/>
      <c r="D243" s="650"/>
      <c r="E243" s="650"/>
      <c r="F243" s="651"/>
      <c r="G243" s="652"/>
      <c r="H243" s="653"/>
      <c r="I243" s="654"/>
      <c r="J243" s="655"/>
      <c r="K243" s="656">
        <f>SUM(K156:K242)</f>
        <v>1362175</v>
      </c>
      <c r="L243" s="656">
        <f t="shared" ref="L243:AQ243" si="504">SUM(L156:L242)</f>
        <v>1428154</v>
      </c>
      <c r="M243" s="656">
        <f t="shared" si="504"/>
        <v>1407414</v>
      </c>
      <c r="N243" s="656">
        <f t="shared" si="504"/>
        <v>1592273</v>
      </c>
      <c r="O243" s="656">
        <f t="shared" si="504"/>
        <v>1331325</v>
      </c>
      <c r="P243" s="656">
        <f t="shared" si="504"/>
        <v>1236332</v>
      </c>
      <c r="Q243" s="656">
        <f t="shared" si="504"/>
        <v>179640</v>
      </c>
      <c r="R243" s="656">
        <f t="shared" si="504"/>
        <v>169416</v>
      </c>
      <c r="S243" s="656">
        <f t="shared" si="504"/>
        <v>137748</v>
      </c>
      <c r="T243" s="656">
        <f t="shared" si="504"/>
        <v>57189</v>
      </c>
      <c r="U243" s="656">
        <f t="shared" si="504"/>
        <v>38621</v>
      </c>
      <c r="V243" s="656">
        <f t="shared" si="504"/>
        <v>20253</v>
      </c>
      <c r="W243" s="656">
        <f t="shared" si="504"/>
        <v>16436</v>
      </c>
      <c r="X243" s="656">
        <f t="shared" si="504"/>
        <v>22391</v>
      </c>
      <c r="Y243" s="656">
        <f t="shared" si="504"/>
        <v>31555</v>
      </c>
      <c r="Z243" s="656">
        <f t="shared" si="504"/>
        <v>66242</v>
      </c>
      <c r="AA243" s="656">
        <f t="shared" si="504"/>
        <v>105953</v>
      </c>
      <c r="AB243" s="656">
        <f t="shared" si="504"/>
        <v>134565</v>
      </c>
      <c r="AC243" s="656">
        <f t="shared" si="504"/>
        <v>158950</v>
      </c>
      <c r="AD243" s="656">
        <f t="shared" si="504"/>
        <v>156205</v>
      </c>
      <c r="AE243" s="656">
        <f t="shared" si="504"/>
        <v>100964</v>
      </c>
      <c r="AF243" s="656">
        <f t="shared" si="504"/>
        <v>79242</v>
      </c>
      <c r="AG243" s="656">
        <f t="shared" si="504"/>
        <v>42064</v>
      </c>
      <c r="AH243" s="656">
        <f t="shared" si="504"/>
        <v>29543</v>
      </c>
      <c r="AI243" s="656">
        <f t="shared" si="504"/>
        <v>19641</v>
      </c>
      <c r="AJ243" s="656">
        <f t="shared" si="504"/>
        <v>16954</v>
      </c>
      <c r="AK243" s="656">
        <f t="shared" si="504"/>
        <v>36164</v>
      </c>
      <c r="AL243" s="656">
        <f t="shared" si="504"/>
        <v>78333</v>
      </c>
      <c r="AM243" s="656">
        <f t="shared" si="504"/>
        <v>107869</v>
      </c>
      <c r="AN243" s="656">
        <f t="shared" si="504"/>
        <v>167768</v>
      </c>
      <c r="AO243" s="656">
        <f t="shared" si="504"/>
        <v>1183929</v>
      </c>
      <c r="AP243" s="656">
        <f t="shared" si="504"/>
        <v>963723</v>
      </c>
      <c r="AQ243" s="656">
        <f t="shared" si="504"/>
        <v>906209</v>
      </c>
      <c r="AR243" s="982">
        <f t="shared" ref="AR243:BR243" si="505">SUM(AR156:AR242)</f>
        <v>15024.925000000001</v>
      </c>
      <c r="AS243" s="656">
        <f t="shared" si="505"/>
        <v>15749.694</v>
      </c>
      <c r="AT243" s="656">
        <f t="shared" si="505"/>
        <v>15521.554</v>
      </c>
      <c r="AU243" s="656">
        <f t="shared" si="505"/>
        <v>17555.003000000001</v>
      </c>
      <c r="AV243" s="656">
        <f t="shared" si="505"/>
        <v>14609.730999999998</v>
      </c>
      <c r="AW243" s="656">
        <f t="shared" si="505"/>
        <v>13582.946999999996</v>
      </c>
      <c r="AX243" s="656">
        <f t="shared" si="505"/>
        <v>12966.111000000001</v>
      </c>
      <c r="AY243" s="656">
        <f t="shared" si="505"/>
        <v>10551.849000000004</v>
      </c>
      <c r="AZ243" s="656">
        <f t="shared" si="505"/>
        <v>9968.2990000000027</v>
      </c>
      <c r="BA243" s="982">
        <f t="shared" si="505"/>
        <v>17139.032321567476</v>
      </c>
      <c r="BB243" s="982">
        <f t="shared" si="505"/>
        <v>17732.912166666665</v>
      </c>
      <c r="BC243" s="982">
        <f t="shared" si="505"/>
        <v>16149.422929121456</v>
      </c>
      <c r="BD243" s="982">
        <f t="shared" si="505"/>
        <v>15433.277142005731</v>
      </c>
      <c r="BE243" s="982">
        <f t="shared" si="505"/>
        <v>15914.256766949777</v>
      </c>
      <c r="BF243" s="982">
        <f t="shared" si="505"/>
        <v>13874.326854626453</v>
      </c>
      <c r="BG243" s="982">
        <f t="shared" si="505"/>
        <v>13127.36896977612</v>
      </c>
      <c r="BH243" s="982">
        <f t="shared" si="505"/>
        <v>12514.630006638246</v>
      </c>
      <c r="BI243" s="982">
        <f t="shared" si="505"/>
        <v>11126.486257913672</v>
      </c>
      <c r="BJ243" s="656">
        <f t="shared" si="505"/>
        <v>3499.3013968516098</v>
      </c>
      <c r="BK243" s="656">
        <f t="shared" si="505"/>
        <v>3624.0752595016666</v>
      </c>
      <c r="BL243" s="656">
        <f t="shared" si="505"/>
        <v>3295.7742313751069</v>
      </c>
      <c r="BM243" s="656">
        <f t="shared" si="505"/>
        <v>3152.4011890260899</v>
      </c>
      <c r="BN243" s="656">
        <f t="shared" si="505"/>
        <v>3253.0332257322048</v>
      </c>
      <c r="BO243" s="656">
        <f t="shared" si="505"/>
        <v>2833.9700033259996</v>
      </c>
      <c r="BP243" s="656">
        <f t="shared" si="505"/>
        <v>2683.7593121810301</v>
      </c>
      <c r="BQ243" s="656">
        <f t="shared" si="505"/>
        <v>2565.749443960975</v>
      </c>
      <c r="BR243" s="656">
        <f t="shared" si="505"/>
        <v>2285.5583011555941</v>
      </c>
      <c r="BS243" s="531">
        <f t="shared" ref="BS243:BX243" si="506">SUM(BS156:BS235)</f>
        <v>9337464.1569132619</v>
      </c>
      <c r="BT243" s="531">
        <f t="shared" si="506"/>
        <v>9718693.1442424227</v>
      </c>
      <c r="BU243" s="531">
        <f t="shared" si="506"/>
        <v>8967726.7598459944</v>
      </c>
      <c r="BV243" s="531">
        <f t="shared" si="506"/>
        <v>8499846.5967312306</v>
      </c>
      <c r="BW243" s="531">
        <f t="shared" si="506"/>
        <v>8616394.2451078258</v>
      </c>
      <c r="BX243" s="531">
        <f t="shared" si="506"/>
        <v>7690524.5288149435</v>
      </c>
      <c r="BY243" s="531"/>
      <c r="BZ243" s="531"/>
      <c r="CA243" s="531">
        <f t="shared" ref="CA243:CC243" si="507">SUM(CA156:CA235)</f>
        <v>8771396.4004006684</v>
      </c>
      <c r="CB243" s="531">
        <f t="shared" si="507"/>
        <v>6631552.7062491123</v>
      </c>
      <c r="CC243" s="495">
        <f t="shared" si="507"/>
        <v>2139843.6941515571</v>
      </c>
      <c r="CD243" s="531"/>
      <c r="CE243" s="531"/>
      <c r="CF243" s="531">
        <f t="shared" ref="CF243:CH243" si="508">SUM(CF156:CF235)</f>
        <v>8771396.4004006684</v>
      </c>
      <c r="CG243" s="531">
        <f t="shared" si="508"/>
        <v>6290953.3200971223</v>
      </c>
      <c r="CH243" s="495">
        <f t="shared" si="508"/>
        <v>2480443.0803035498</v>
      </c>
    </row>
    <row r="244" spans="1:86" s="481" customFormat="1" ht="15" thickTop="1">
      <c r="H244" s="532"/>
      <c r="J244" s="532"/>
      <c r="K244" s="532"/>
      <c r="L244" s="532"/>
      <c r="M244" s="532"/>
      <c r="N244" s="532"/>
      <c r="O244" s="533"/>
      <c r="P244" s="533"/>
      <c r="AP244" s="696"/>
      <c r="AQ244" s="696"/>
      <c r="AX244" s="487"/>
      <c r="AY244" s="487"/>
      <c r="AZ244" s="304" t="s">
        <v>1694</v>
      </c>
      <c r="BA244" s="487">
        <f>BA243-BA243</f>
        <v>0</v>
      </c>
      <c r="BB244" s="487">
        <f>BA243-BB243</f>
        <v>-593.87984509918897</v>
      </c>
      <c r="BC244" s="487">
        <f>BA243-BC243</f>
        <v>989.60939244602014</v>
      </c>
      <c r="BD244" s="487">
        <f>BA243-BD243</f>
        <v>1705.7551795617455</v>
      </c>
      <c r="BE244" s="487">
        <f>BA243-BE243</f>
        <v>1224.7755546176995</v>
      </c>
      <c r="BF244" s="487">
        <f>BA243-BF243</f>
        <v>3264.7054669410227</v>
      </c>
      <c r="BG244" s="487">
        <f>$BA$243-BG243</f>
        <v>4011.663351791356</v>
      </c>
      <c r="BH244" s="487">
        <f>$BA$243-BH243</f>
        <v>4624.4023149292298</v>
      </c>
      <c r="BI244" s="487">
        <f>$BA$243-BI243</f>
        <v>6012.5460636538046</v>
      </c>
      <c r="BQ244" s="487"/>
      <c r="BR244" s="304" t="s">
        <v>1694</v>
      </c>
      <c r="BS244" s="481">
        <f t="shared" ref="BS244:BX244" si="509">BA244*BS155</f>
        <v>0</v>
      </c>
      <c r="BT244" s="488">
        <f t="shared" si="509"/>
        <v>-358487.47013260133</v>
      </c>
      <c r="BU244" s="488">
        <f t="shared" si="509"/>
        <v>597364.21507650672</v>
      </c>
      <c r="BV244" s="488">
        <f t="shared" si="509"/>
        <v>1029655.8538445446</v>
      </c>
      <c r="BW244" s="488">
        <f t="shared" si="509"/>
        <v>739319.06206013856</v>
      </c>
      <c r="BX244" s="488">
        <f t="shared" si="509"/>
        <v>2044892.7879294225</v>
      </c>
      <c r="BY244" s="488"/>
      <c r="BZ244" s="488"/>
      <c r="CA244" s="488"/>
      <c r="CB244" s="488"/>
      <c r="CC244" s="488"/>
      <c r="CD244" s="488"/>
      <c r="CE244" s="488"/>
    </row>
    <row r="245" spans="1:86" s="272" customFormat="1" ht="14.4">
      <c r="A245" s="273"/>
      <c r="B245" s="273"/>
      <c r="C245" s="273"/>
      <c r="D245" s="273"/>
      <c r="E245" s="273"/>
      <c r="F245" s="273"/>
      <c r="G245" s="273"/>
      <c r="H245" s="274"/>
      <c r="I245" s="275"/>
      <c r="J245" s="276"/>
      <c r="K245" s="277" t="s">
        <v>1106</v>
      </c>
      <c r="L245" s="277" t="s">
        <v>1105</v>
      </c>
      <c r="M245" s="277" t="s">
        <v>1104</v>
      </c>
      <c r="N245" s="277" t="s">
        <v>1103</v>
      </c>
      <c r="O245" s="718" t="s">
        <v>599</v>
      </c>
      <c r="P245" s="705" t="s">
        <v>600</v>
      </c>
      <c r="Q245" s="274"/>
      <c r="R245" s="274"/>
      <c r="S245" s="274"/>
      <c r="T245" s="274"/>
      <c r="U245" s="274"/>
      <c r="V245" s="274"/>
      <c r="W245" s="274"/>
      <c r="X245" s="274"/>
      <c r="Y245" s="274"/>
      <c r="Z245" s="274"/>
      <c r="AA245" s="274"/>
      <c r="AB245" s="274"/>
      <c r="AC245" s="274"/>
      <c r="AD245" s="274"/>
      <c r="AE245" s="274"/>
      <c r="AF245" s="274"/>
      <c r="AG245" s="274"/>
      <c r="AH245" s="274"/>
      <c r="AI245" s="274"/>
      <c r="AJ245" s="274"/>
      <c r="AK245" s="274"/>
      <c r="AL245" s="274"/>
      <c r="AM245" s="274"/>
      <c r="AN245" s="706"/>
      <c r="AO245" s="707" t="s">
        <v>1789</v>
      </c>
      <c r="AP245" s="881" t="s">
        <v>1972</v>
      </c>
      <c r="AQ245" s="881" t="s">
        <v>2110</v>
      </c>
      <c r="AR245" s="1022" t="s">
        <v>1106</v>
      </c>
      <c r="AS245" s="280" t="s">
        <v>1105</v>
      </c>
      <c r="AT245" s="280" t="s">
        <v>1104</v>
      </c>
      <c r="AU245" s="280" t="s">
        <v>1103</v>
      </c>
      <c r="AV245" s="280" t="s">
        <v>599</v>
      </c>
      <c r="AW245" s="280" t="s">
        <v>600</v>
      </c>
      <c r="AX245" s="280" t="s">
        <v>1929</v>
      </c>
      <c r="AY245" s="280" t="s">
        <v>2073</v>
      </c>
      <c r="AZ245" s="1018" t="s">
        <v>2110</v>
      </c>
      <c r="BA245" s="1022" t="s">
        <v>1106</v>
      </c>
      <c r="BB245" s="280" t="s">
        <v>1105</v>
      </c>
      <c r="BC245" s="280" t="s">
        <v>1104</v>
      </c>
      <c r="BD245" s="280" t="s">
        <v>1103</v>
      </c>
      <c r="BE245" s="280" t="s">
        <v>599</v>
      </c>
      <c r="BF245" s="280" t="s">
        <v>600</v>
      </c>
      <c r="BG245" s="280" t="s">
        <v>1929</v>
      </c>
      <c r="BH245" s="280" t="s">
        <v>2073</v>
      </c>
      <c r="BI245" s="280" t="s">
        <v>2110</v>
      </c>
      <c r="BJ245" s="595">
        <v>2007</v>
      </c>
      <c r="BK245" s="595">
        <v>2008</v>
      </c>
      <c r="BL245" s="595">
        <v>2009</v>
      </c>
      <c r="BM245" s="595">
        <v>2010</v>
      </c>
      <c r="BN245" s="595">
        <v>2011</v>
      </c>
      <c r="BO245" s="595">
        <v>2012</v>
      </c>
      <c r="BP245" s="596">
        <v>2013</v>
      </c>
      <c r="BQ245" s="596">
        <v>2014</v>
      </c>
      <c r="BR245" s="596">
        <v>2015</v>
      </c>
      <c r="CA245" s="1223">
        <f>CA3</f>
        <v>2007</v>
      </c>
      <c r="CB245" s="1223">
        <f t="shared" ref="CB245:CC245" si="510">CB3</f>
        <v>2014</v>
      </c>
      <c r="CC245" s="1223" t="str">
        <f t="shared" si="510"/>
        <v>2007-2014</v>
      </c>
      <c r="CF245" s="1223">
        <f>CF3</f>
        <v>2007</v>
      </c>
      <c r="CG245" s="1223">
        <f t="shared" ref="CG245:CH245" si="511">CG3</f>
        <v>2015</v>
      </c>
      <c r="CH245" s="1223" t="str">
        <f t="shared" si="511"/>
        <v>2007-2015</v>
      </c>
    </row>
    <row r="246" spans="1:86" s="272" customFormat="1" ht="14.4">
      <c r="A246" s="273"/>
      <c r="B246" s="273"/>
      <c r="C246" s="273"/>
      <c r="D246" s="273" t="s">
        <v>1123</v>
      </c>
      <c r="E246" s="273"/>
      <c r="F246" s="450" t="s">
        <v>2146</v>
      </c>
      <c r="G246" s="273"/>
      <c r="H246" s="274"/>
      <c r="I246" s="275"/>
      <c r="J246" s="276"/>
      <c r="K246" s="277"/>
      <c r="L246" s="277"/>
      <c r="M246" s="277"/>
      <c r="N246" s="277"/>
      <c r="O246" s="278"/>
      <c r="P246" s="279"/>
      <c r="Q246" s="273"/>
      <c r="R246" s="273"/>
      <c r="S246" s="273"/>
      <c r="T246" s="273"/>
      <c r="U246" s="273"/>
      <c r="V246" s="273"/>
      <c r="W246" s="273"/>
      <c r="X246" s="273"/>
      <c r="Y246" s="273"/>
      <c r="Z246" s="273"/>
      <c r="AA246" s="273"/>
      <c r="AB246" s="273"/>
      <c r="AC246" s="273"/>
      <c r="AD246" s="273"/>
      <c r="AE246" s="273"/>
      <c r="AF246" s="273"/>
      <c r="AG246" s="273"/>
      <c r="AH246" s="273"/>
      <c r="AI246" s="273"/>
      <c r="AJ246" s="273"/>
      <c r="AK246" s="273"/>
      <c r="AL246" s="273"/>
      <c r="AM246" s="273"/>
      <c r="AN246" s="275"/>
      <c r="AO246" s="858"/>
      <c r="AP246" s="882"/>
      <c r="AQ246" s="1026"/>
      <c r="AR246" s="1022">
        <f t="shared" ref="AR246:AR254" si="512">K246*11/1000</f>
        <v>0</v>
      </c>
      <c r="AS246" s="280">
        <f t="shared" ref="AS246:AS254" si="513">L246*11/1000</f>
        <v>0</v>
      </c>
      <c r="AT246" s="280">
        <f t="shared" ref="AT246:AT254" si="514">M246*11/1000</f>
        <v>0</v>
      </c>
      <c r="AU246" s="280">
        <f t="shared" ref="AU246:AW248" si="515">N246*11/1000</f>
        <v>0</v>
      </c>
      <c r="AV246" s="280">
        <f t="shared" si="515"/>
        <v>0</v>
      </c>
      <c r="AW246" s="280">
        <f t="shared" si="515"/>
        <v>0</v>
      </c>
      <c r="AX246" s="280"/>
      <c r="AY246" s="280"/>
      <c r="AZ246" s="1018"/>
      <c r="BA246" s="1022">
        <f>0.85*AR246/$BA$155+0.15*AR246</f>
        <v>0</v>
      </c>
      <c r="BB246" s="280">
        <f>0.85*AS246/$BB$155+0.15*AS246</f>
        <v>0</v>
      </c>
      <c r="BC246" s="280">
        <f>0.85*AT246/$BC$155+0.15*AT246</f>
        <v>0</v>
      </c>
      <c r="BD246" s="280">
        <f t="shared" ref="BD246:BD254" si="516">0.85*AU246/$BD$155+0.15*AU246</f>
        <v>0</v>
      </c>
      <c r="BE246" s="280">
        <f t="shared" ref="BE246:BE254" si="517">0.85*AV246/$BE$155+0.15*AV246</f>
        <v>0</v>
      </c>
      <c r="BF246" s="280">
        <f t="shared" ref="BF246:BF254" si="518">0.85*AW246/$BF$155+0.15*AW246</f>
        <v>0</v>
      </c>
      <c r="BG246" s="280">
        <f t="shared" ref="BG246:BG254" si="519">0.85*AX246/$BG$155+0.15*AX246</f>
        <v>0</v>
      </c>
      <c r="BH246" s="280">
        <f>0.85*AY246/BH$155+0.15*AY246</f>
        <v>0</v>
      </c>
      <c r="BI246" s="280">
        <f>0.85*AZ246/BI$155+0.15*AZ246</f>
        <v>0</v>
      </c>
      <c r="BJ246" s="280">
        <f t="shared" ref="BJ246:BJ254" si="520">$BJ$155*BA246/1000</f>
        <v>0</v>
      </c>
      <c r="BK246" s="280">
        <f t="shared" ref="BK246:BK254" si="521">$BK$155*BB246/1000</f>
        <v>0</v>
      </c>
      <c r="BL246" s="280">
        <f t="shared" ref="BL246:BL254" si="522">$BL$155*BC246/1000</f>
        <v>0</v>
      </c>
      <c r="BM246" s="280">
        <f t="shared" ref="BM246:BM254" si="523">$BM$155*BD246/1000</f>
        <v>0</v>
      </c>
      <c r="BN246" s="280">
        <f t="shared" ref="BN246:BN254" si="524">$BN$155*BE246/1000</f>
        <v>0</v>
      </c>
      <c r="BO246" s="280">
        <f t="shared" ref="BO246:BO254" si="525">$BO$155*BF246/1000</f>
        <v>0</v>
      </c>
      <c r="BP246" s="280">
        <f>$BP$155*BG246/1000</f>
        <v>0</v>
      </c>
      <c r="BQ246" s="280">
        <f>BQ$155*BH246/1000</f>
        <v>0</v>
      </c>
      <c r="BR246" s="280">
        <f>BR$155*BI246/1000</f>
        <v>0</v>
      </c>
      <c r="CA246" s="104"/>
      <c r="CB246" s="104"/>
      <c r="CC246" s="104"/>
      <c r="CF246" s="104"/>
      <c r="CG246" s="104"/>
      <c r="CH246" s="104"/>
    </row>
    <row r="247" spans="1:86" s="272" customFormat="1" ht="14.4">
      <c r="A247" s="868">
        <v>4519193</v>
      </c>
      <c r="B247" s="868" t="s">
        <v>617</v>
      </c>
      <c r="C247" s="868" t="s">
        <v>1107</v>
      </c>
      <c r="D247" s="868" t="s">
        <v>1123</v>
      </c>
      <c r="E247" s="868">
        <v>30046814</v>
      </c>
      <c r="F247" s="868" t="s">
        <v>629</v>
      </c>
      <c r="G247" s="868" t="s">
        <v>643</v>
      </c>
      <c r="H247" s="869" t="s">
        <v>644</v>
      </c>
      <c r="I247" s="870">
        <v>6400</v>
      </c>
      <c r="J247" s="871" t="s">
        <v>671</v>
      </c>
      <c r="K247" s="872">
        <v>6453</v>
      </c>
      <c r="L247" s="872">
        <v>7299</v>
      </c>
      <c r="M247" s="872">
        <v>7440</v>
      </c>
      <c r="N247" s="872">
        <v>7070</v>
      </c>
      <c r="O247" s="873">
        <f>SUM(Q247:AB247)</f>
        <v>6082</v>
      </c>
      <c r="P247" s="874">
        <f>SUM(AC247:AN247)</f>
        <v>5868</v>
      </c>
      <c r="Q247" s="868">
        <v>809</v>
      </c>
      <c r="R247" s="868">
        <v>766</v>
      </c>
      <c r="S247" s="868">
        <v>612</v>
      </c>
      <c r="T247" s="868">
        <v>429</v>
      </c>
      <c r="U247" s="868">
        <v>315</v>
      </c>
      <c r="V247" s="868">
        <v>175</v>
      </c>
      <c r="W247" s="868">
        <v>150</v>
      </c>
      <c r="X247" s="868">
        <v>203</v>
      </c>
      <c r="Y247" s="868">
        <v>284</v>
      </c>
      <c r="Z247" s="868">
        <v>528</v>
      </c>
      <c r="AA247" s="868">
        <v>766</v>
      </c>
      <c r="AB247" s="868">
        <v>1045</v>
      </c>
      <c r="AC247" s="868">
        <v>1111</v>
      </c>
      <c r="AD247" s="868">
        <v>1169</v>
      </c>
      <c r="AE247" s="868">
        <v>778</v>
      </c>
      <c r="AF247" s="868">
        <v>368</v>
      </c>
      <c r="AG247" s="868">
        <v>218</v>
      </c>
      <c r="AH247" s="868">
        <v>161</v>
      </c>
      <c r="AI247" s="868">
        <v>111</v>
      </c>
      <c r="AJ247" s="868">
        <v>100</v>
      </c>
      <c r="AK247" s="868">
        <v>189</v>
      </c>
      <c r="AL247" s="868">
        <v>361</v>
      </c>
      <c r="AM247" s="868">
        <v>499</v>
      </c>
      <c r="AN247" s="870">
        <v>803</v>
      </c>
      <c r="AO247" s="580">
        <v>4591</v>
      </c>
      <c r="AP247" s="883"/>
      <c r="AQ247" s="1027"/>
      <c r="AR247" s="1023">
        <f t="shared" ref="AR247:AT248" si="526">K247*11/1000</f>
        <v>70.983000000000004</v>
      </c>
      <c r="AS247" s="875">
        <f t="shared" si="526"/>
        <v>80.289000000000001</v>
      </c>
      <c r="AT247" s="875">
        <f t="shared" si="526"/>
        <v>81.84</v>
      </c>
      <c r="AU247" s="875">
        <f t="shared" si="515"/>
        <v>77.77</v>
      </c>
      <c r="AV247" s="875">
        <f t="shared" si="515"/>
        <v>66.902000000000001</v>
      </c>
      <c r="AW247" s="875">
        <f t="shared" si="515"/>
        <v>64.548000000000002</v>
      </c>
      <c r="AX247" s="875"/>
      <c r="AY247" s="875"/>
      <c r="AZ247" s="1019"/>
      <c r="BA247" s="1023">
        <f>0.85*AR247/$BA$155+0.15*AR247</f>
        <v>81.097594340723461</v>
      </c>
      <c r="BB247" s="875">
        <f>0.85*AS247/$BB$155+0.15*AS247</f>
        <v>90.629249999999999</v>
      </c>
      <c r="BC247" s="875">
        <f>0.85*AT247/$BC$155+0.15*AT247</f>
        <v>85.370549527476385</v>
      </c>
      <c r="BD247" s="875">
        <f>0.85*AU247/$BD$155+0.15*AU247</f>
        <v>68.526734670487102</v>
      </c>
      <c r="BE247" s="875">
        <f>0.85*AV247/$BE$155+0.15*AV247</f>
        <v>73.075858862629246</v>
      </c>
      <c r="BF247" s="875">
        <f>0.85*AW247/$BF$155+0.15*AW247</f>
        <v>66.127413022618228</v>
      </c>
      <c r="BG247" s="875">
        <f t="shared" si="519"/>
        <v>0</v>
      </c>
      <c r="BH247" s="875">
        <f t="shared" ref="BH247:BH254" si="527">0.85*AY247/$BH$155+0.15*AY247</f>
        <v>0</v>
      </c>
      <c r="BI247" s="280">
        <f t="shared" ref="BI247:BI254" si="528">0.85*AZ247/BI$155+0.15*AZ247</f>
        <v>0</v>
      </c>
      <c r="BJ247" s="875">
        <f>$BJ$155*BA247/1000</f>
        <v>16.577159259187283</v>
      </c>
      <c r="BK247" s="875">
        <f>$BK$155*BB247/1000</f>
        <v>18.5218998225</v>
      </c>
      <c r="BL247" s="875">
        <f>$BL$155*BC247/1000</f>
        <v>17.422421747567384</v>
      </c>
      <c r="BM247" s="875">
        <f>$BM$155*BD247/1000</f>
        <v>13.997270823793695</v>
      </c>
      <c r="BN247" s="875">
        <f>$BN$155*BE247/1000</f>
        <v>14.937436310110044</v>
      </c>
      <c r="BO247" s="875">
        <f>$BO$155*BF247/1000</f>
        <v>13.507185383999998</v>
      </c>
      <c r="BP247" s="875">
        <f t="shared" ref="BP247:BP254" si="529">$BP$155*BG247/1000</f>
        <v>0</v>
      </c>
      <c r="BQ247" s="875">
        <f t="shared" ref="BQ247:BQ254" si="530">$BQ$155*BH247/1000</f>
        <v>0</v>
      </c>
      <c r="BR247" s="280">
        <f t="shared" ref="BR247:BR254" si="531">BR$155*BI247/1000</f>
        <v>0</v>
      </c>
      <c r="CA247" s="835">
        <f>$CF$155*BA247</f>
        <v>45852.856736941496</v>
      </c>
      <c r="CB247" s="835">
        <f>$CG$155*BH247</f>
        <v>0</v>
      </c>
      <c r="CC247" s="1222">
        <f t="shared" ref="CC247" si="532">CA247-CB247</f>
        <v>45852.856736941496</v>
      </c>
      <c r="CF247" s="835">
        <f t="shared" ref="CF247:CF254" si="533">$CF$155*BA247</f>
        <v>45852.856736941496</v>
      </c>
      <c r="CG247" s="835">
        <f>$CG$155*BI247</f>
        <v>0</v>
      </c>
      <c r="CH247" s="1222">
        <f t="shared" ref="CH247:CH254" si="534">CF247-CG247</f>
        <v>45852.856736941496</v>
      </c>
    </row>
    <row r="248" spans="1:86" s="272" customFormat="1" ht="14.4">
      <c r="A248" s="859">
        <v>4499453</v>
      </c>
      <c r="B248" s="859" t="s">
        <v>617</v>
      </c>
      <c r="C248" s="859" t="s">
        <v>1109</v>
      </c>
      <c r="D248" s="859" t="s">
        <v>1123</v>
      </c>
      <c r="E248" s="859">
        <v>30005607</v>
      </c>
      <c r="F248" s="859" t="s">
        <v>631</v>
      </c>
      <c r="G248" s="859" t="s">
        <v>385</v>
      </c>
      <c r="H248" s="860">
        <v>10</v>
      </c>
      <c r="I248" s="861">
        <v>6300</v>
      </c>
      <c r="J248" s="862" t="s">
        <v>671</v>
      </c>
      <c r="K248" s="863">
        <v>17346</v>
      </c>
      <c r="L248" s="863">
        <v>17346</v>
      </c>
      <c r="M248" s="863">
        <v>17374</v>
      </c>
      <c r="N248" s="863">
        <v>16782</v>
      </c>
      <c r="O248" s="864">
        <f>SUM(Q248:AB248)</f>
        <v>20038</v>
      </c>
      <c r="P248" s="865">
        <f>SUM(AC248:AN248)</f>
        <v>19945</v>
      </c>
      <c r="Q248" s="859">
        <v>3441</v>
      </c>
      <c r="R248" s="859">
        <v>3258</v>
      </c>
      <c r="S248" s="859">
        <v>2604</v>
      </c>
      <c r="T248" s="859">
        <v>1182</v>
      </c>
      <c r="U248" s="859">
        <v>869</v>
      </c>
      <c r="V248" s="859">
        <v>482</v>
      </c>
      <c r="W248" s="859">
        <v>413</v>
      </c>
      <c r="X248" s="859">
        <v>559</v>
      </c>
      <c r="Y248" s="859">
        <v>782</v>
      </c>
      <c r="Z248" s="859">
        <v>1455</v>
      </c>
      <c r="AA248" s="859">
        <v>2112</v>
      </c>
      <c r="AB248" s="859">
        <v>2881</v>
      </c>
      <c r="AC248" s="859">
        <v>3062</v>
      </c>
      <c r="AD248" s="859">
        <v>3224</v>
      </c>
      <c r="AE248" s="859">
        <v>2146</v>
      </c>
      <c r="AF248" s="859">
        <v>1507</v>
      </c>
      <c r="AG248" s="859">
        <v>893</v>
      </c>
      <c r="AH248" s="859">
        <v>659</v>
      </c>
      <c r="AI248" s="859">
        <v>457</v>
      </c>
      <c r="AJ248" s="859">
        <v>408</v>
      </c>
      <c r="AK248" s="859">
        <v>773</v>
      </c>
      <c r="AL248" s="859">
        <v>1479</v>
      </c>
      <c r="AM248" s="859">
        <v>2044</v>
      </c>
      <c r="AN248" s="861">
        <v>3293</v>
      </c>
      <c r="AO248" s="866">
        <v>13062</v>
      </c>
      <c r="AP248" s="884"/>
      <c r="AQ248" s="1027"/>
      <c r="AR248" s="1024">
        <f t="shared" si="526"/>
        <v>190.80600000000001</v>
      </c>
      <c r="AS248" s="867">
        <f t="shared" si="526"/>
        <v>190.80600000000001</v>
      </c>
      <c r="AT248" s="867">
        <f t="shared" si="526"/>
        <v>191.114</v>
      </c>
      <c r="AU248" s="867">
        <f t="shared" si="515"/>
        <v>184.602</v>
      </c>
      <c r="AV248" s="867">
        <f t="shared" si="515"/>
        <v>220.41800000000001</v>
      </c>
      <c r="AW248" s="867">
        <f t="shared" si="515"/>
        <v>219.39500000000001</v>
      </c>
      <c r="AX248" s="867"/>
      <c r="AY248" s="867"/>
      <c r="AZ248" s="1020"/>
      <c r="BA248" s="1024">
        <f>0.85*AR248/$BA$155+0.15*AR248</f>
        <v>217.99455624270712</v>
      </c>
      <c r="BB248" s="867">
        <f>0.85*AS248/$BB$155+0.15*AS248</f>
        <v>215.37950000000001</v>
      </c>
      <c r="BC248" s="867">
        <f>0.85*AT248/$BC$155+0.15*AT248</f>
        <v>199.35859240462025</v>
      </c>
      <c r="BD248" s="867">
        <f>0.85*AU248/$BD$155+0.15*AU248</f>
        <v>162.6613382234957</v>
      </c>
      <c r="BE248" s="867">
        <f>0.85*AV248/$BE$155+0.15*AV248</f>
        <v>240.75864187592319</v>
      </c>
      <c r="BF248" s="867">
        <f>0.85*AW248/$BF$155+0.15*AW248</f>
        <v>224.76333550376967</v>
      </c>
      <c r="BG248" s="867">
        <f>0.85*AX248/$BG$155+0.15*AX248</f>
        <v>0</v>
      </c>
      <c r="BH248" s="867">
        <f t="shared" si="527"/>
        <v>0</v>
      </c>
      <c r="BI248" s="280">
        <f t="shared" si="528"/>
        <v>0</v>
      </c>
      <c r="BJ248" s="867">
        <f>$BJ$155*BA248/1000</f>
        <v>44.560267241571758</v>
      </c>
      <c r="BK248" s="867">
        <f>$BK$155*BB248/1000</f>
        <v>44.017108415000003</v>
      </c>
      <c r="BL248" s="867">
        <f>$BL$155*BC248/1000</f>
        <v>40.685101537934905</v>
      </c>
      <c r="BM248" s="867">
        <f>$BM$155*BD248/1000</f>
        <v>33.225204945531232</v>
      </c>
      <c r="BN248" s="867">
        <f>$BN$155*BE248/1000</f>
        <v>49.213473985857462</v>
      </c>
      <c r="BO248" s="867">
        <f>$BO$155*BF248/1000</f>
        <v>45.910158909999993</v>
      </c>
      <c r="BP248" s="867">
        <f t="shared" si="529"/>
        <v>0</v>
      </c>
      <c r="BQ248" s="867">
        <f t="shared" si="530"/>
        <v>0</v>
      </c>
      <c r="BR248" s="280">
        <f t="shared" si="531"/>
        <v>0</v>
      </c>
      <c r="CA248" s="835">
        <f t="shared" ref="CA248:CA259" si="535">$CF$155*BA248</f>
        <v>123254.86641236435</v>
      </c>
      <c r="CB248" s="835">
        <f t="shared" ref="CB248:CB259" si="536">$CG$155*BH248</f>
        <v>0</v>
      </c>
      <c r="CC248" s="1222">
        <f t="shared" ref="CC248:CC260" si="537">CA248-CB248</f>
        <v>123254.86641236435</v>
      </c>
      <c r="CF248" s="835">
        <f t="shared" si="533"/>
        <v>123254.86641236435</v>
      </c>
      <c r="CG248" s="835">
        <f t="shared" ref="CG248:CG259" si="538">$CG$155*BI248</f>
        <v>0</v>
      </c>
      <c r="CH248" s="1222">
        <f t="shared" si="534"/>
        <v>123254.86641236435</v>
      </c>
    </row>
    <row r="249" spans="1:86" s="272" customFormat="1" ht="14.4">
      <c r="A249" s="273"/>
      <c r="B249" s="273"/>
      <c r="C249" s="273"/>
      <c r="D249" s="273" t="s">
        <v>1123</v>
      </c>
      <c r="E249" s="273"/>
      <c r="F249" s="273" t="s">
        <v>1137</v>
      </c>
      <c r="G249" s="273" t="s">
        <v>1138</v>
      </c>
      <c r="H249" s="274">
        <v>11</v>
      </c>
      <c r="I249" s="275">
        <v>6400</v>
      </c>
      <c r="J249" s="276" t="s">
        <v>671</v>
      </c>
      <c r="K249" s="277">
        <v>4664</v>
      </c>
      <c r="L249" s="277">
        <v>3698</v>
      </c>
      <c r="M249" s="277">
        <v>4052</v>
      </c>
      <c r="N249" s="277">
        <v>3372</v>
      </c>
      <c r="O249" s="278"/>
      <c r="P249" s="279"/>
      <c r="Q249" s="273" t="s">
        <v>671</v>
      </c>
      <c r="R249" s="273"/>
      <c r="S249" s="273"/>
      <c r="T249" s="273"/>
      <c r="U249" s="273"/>
      <c r="V249" s="273"/>
      <c r="W249" s="273"/>
      <c r="X249" s="273"/>
      <c r="Y249" s="273"/>
      <c r="Z249" s="273"/>
      <c r="AA249" s="273"/>
      <c r="AB249" s="273"/>
      <c r="AC249" s="273"/>
      <c r="AD249" s="273"/>
      <c r="AE249" s="273"/>
      <c r="AF249" s="273"/>
      <c r="AG249" s="273"/>
      <c r="AH249" s="273"/>
      <c r="AI249" s="273"/>
      <c r="AJ249" s="273"/>
      <c r="AK249" s="273"/>
      <c r="AL249" s="273"/>
      <c r="AM249" s="273"/>
      <c r="AN249" s="275"/>
      <c r="AO249" s="579"/>
      <c r="AP249" s="885"/>
      <c r="AQ249" s="1027"/>
      <c r="AR249" s="1022">
        <f t="shared" si="512"/>
        <v>51.304000000000002</v>
      </c>
      <c r="AS249" s="280">
        <f t="shared" si="513"/>
        <v>40.677999999999997</v>
      </c>
      <c r="AT249" s="280">
        <f t="shared" si="514"/>
        <v>44.572000000000003</v>
      </c>
      <c r="AU249" s="280">
        <f t="shared" ref="AU249:AW254" si="539">N249*11/1000</f>
        <v>37.091999999999999</v>
      </c>
      <c r="AV249" s="280">
        <f t="shared" si="539"/>
        <v>0</v>
      </c>
      <c r="AW249" s="280">
        <f t="shared" si="539"/>
        <v>0</v>
      </c>
      <c r="AX249" s="280"/>
      <c r="AY249" s="280"/>
      <c r="AZ249" s="1018"/>
      <c r="BA249" s="1022">
        <f t="shared" ref="BA249:BA254" si="540">0.85*AR249/$BA$155+0.15*AR249</f>
        <v>58.614470789576046</v>
      </c>
      <c r="BB249" s="280">
        <f t="shared" ref="BB249:BB254" si="541">0.85*AS249/$BB$155+0.15*AS249</f>
        <v>45.916833333333329</v>
      </c>
      <c r="BC249" s="280">
        <f t="shared" ref="BC249:BC254" si="542">0.85*AT249/$BC$155+0.15*AT249</f>
        <v>46.494820791039558</v>
      </c>
      <c r="BD249" s="280">
        <f t="shared" si="516"/>
        <v>32.683472320916898</v>
      </c>
      <c r="BE249" s="280">
        <f t="shared" si="517"/>
        <v>0</v>
      </c>
      <c r="BF249" s="280">
        <f t="shared" si="518"/>
        <v>0</v>
      </c>
      <c r="BG249" s="280">
        <f t="shared" si="519"/>
        <v>0</v>
      </c>
      <c r="BH249" s="280">
        <f t="shared" si="527"/>
        <v>0</v>
      </c>
      <c r="BI249" s="280">
        <f t="shared" si="528"/>
        <v>0</v>
      </c>
      <c r="BJ249" s="280">
        <f t="shared" si="520"/>
        <v>11.981383974097239</v>
      </c>
      <c r="BK249" s="280">
        <f t="shared" si="521"/>
        <v>9.3840232283333336</v>
      </c>
      <c r="BL249" s="280">
        <f t="shared" si="522"/>
        <v>9.4886630270353542</v>
      </c>
      <c r="BM249" s="280">
        <f t="shared" si="523"/>
        <v>6.6759260562704856</v>
      </c>
      <c r="BN249" s="280">
        <f t="shared" si="524"/>
        <v>0</v>
      </c>
      <c r="BO249" s="280">
        <f t="shared" si="525"/>
        <v>0</v>
      </c>
      <c r="BP249" s="280">
        <f t="shared" si="529"/>
        <v>0</v>
      </c>
      <c r="BQ249" s="280">
        <f t="shared" si="530"/>
        <v>0</v>
      </c>
      <c r="BR249" s="280">
        <f t="shared" si="531"/>
        <v>0</v>
      </c>
      <c r="CA249" s="835">
        <f t="shared" si="535"/>
        <v>33140.821915557906</v>
      </c>
      <c r="CB249" s="835">
        <f t="shared" si="536"/>
        <v>0</v>
      </c>
      <c r="CC249" s="1222">
        <f t="shared" si="537"/>
        <v>33140.821915557906</v>
      </c>
      <c r="CF249" s="835">
        <f t="shared" si="533"/>
        <v>33140.821915557906</v>
      </c>
      <c r="CG249" s="835">
        <f t="shared" si="538"/>
        <v>0</v>
      </c>
      <c r="CH249" s="1222">
        <f t="shared" si="534"/>
        <v>33140.821915557906</v>
      </c>
    </row>
    <row r="250" spans="1:86" s="272" customFormat="1" ht="14.4">
      <c r="A250" s="273"/>
      <c r="B250" s="273"/>
      <c r="C250" s="273"/>
      <c r="D250" s="273" t="s">
        <v>1123</v>
      </c>
      <c r="E250" s="273"/>
      <c r="F250" s="273" t="s">
        <v>89</v>
      </c>
      <c r="G250" s="273" t="s">
        <v>1139</v>
      </c>
      <c r="H250" s="274">
        <v>5</v>
      </c>
      <c r="I250" s="275">
        <v>6310</v>
      </c>
      <c r="J250" s="276" t="s">
        <v>671</v>
      </c>
      <c r="K250" s="277">
        <v>6063</v>
      </c>
      <c r="L250" s="277">
        <v>6063</v>
      </c>
      <c r="M250" s="277">
        <v>7960</v>
      </c>
      <c r="N250" s="277">
        <v>10197</v>
      </c>
      <c r="O250" s="278"/>
      <c r="P250" s="279"/>
      <c r="Q250" s="273" t="s">
        <v>671</v>
      </c>
      <c r="R250" s="273"/>
      <c r="S250" s="273"/>
      <c r="T250" s="273"/>
      <c r="U250" s="273"/>
      <c r="V250" s="273"/>
      <c r="W250" s="273"/>
      <c r="X250" s="273"/>
      <c r="Y250" s="273"/>
      <c r="Z250" s="273"/>
      <c r="AA250" s="273"/>
      <c r="AB250" s="273"/>
      <c r="AC250" s="273"/>
      <c r="AD250" s="273"/>
      <c r="AE250" s="273"/>
      <c r="AF250" s="273"/>
      <c r="AG250" s="273"/>
      <c r="AH250" s="273"/>
      <c r="AI250" s="273"/>
      <c r="AJ250" s="273"/>
      <c r="AK250" s="273"/>
      <c r="AL250" s="273"/>
      <c r="AM250" s="273"/>
      <c r="AN250" s="275"/>
      <c r="AO250" s="579"/>
      <c r="AP250" s="885"/>
      <c r="AQ250" s="1027"/>
      <c r="AR250" s="1022">
        <f t="shared" si="512"/>
        <v>66.692999999999998</v>
      </c>
      <c r="AS250" s="280">
        <f t="shared" si="513"/>
        <v>66.692999999999998</v>
      </c>
      <c r="AT250" s="280">
        <f t="shared" si="514"/>
        <v>87.56</v>
      </c>
      <c r="AU250" s="280">
        <f t="shared" si="539"/>
        <v>112.167</v>
      </c>
      <c r="AV250" s="280">
        <f t="shared" si="539"/>
        <v>0</v>
      </c>
      <c r="AW250" s="280">
        <f t="shared" si="539"/>
        <v>0</v>
      </c>
      <c r="AX250" s="280"/>
      <c r="AY250" s="280"/>
      <c r="AZ250" s="1018"/>
      <c r="BA250" s="1022">
        <f t="shared" si="540"/>
        <v>76.196298541423573</v>
      </c>
      <c r="BB250" s="280">
        <f t="shared" si="541"/>
        <v>75.282249999999991</v>
      </c>
      <c r="BC250" s="280">
        <f t="shared" si="542"/>
        <v>91.337308365418281</v>
      </c>
      <c r="BD250" s="280">
        <f t="shared" si="516"/>
        <v>98.835518166189104</v>
      </c>
      <c r="BE250" s="280">
        <f t="shared" si="517"/>
        <v>0</v>
      </c>
      <c r="BF250" s="280">
        <f t="shared" si="518"/>
        <v>0</v>
      </c>
      <c r="BG250" s="280">
        <f t="shared" si="519"/>
        <v>0</v>
      </c>
      <c r="BH250" s="280">
        <f t="shared" si="527"/>
        <v>0</v>
      </c>
      <c r="BI250" s="280">
        <f t="shared" si="528"/>
        <v>0</v>
      </c>
      <c r="BJ250" s="280">
        <f t="shared" si="520"/>
        <v>15.575285384852393</v>
      </c>
      <c r="BK250" s="280">
        <f t="shared" si="521"/>
        <v>15.385433432499998</v>
      </c>
      <c r="BL250" s="280">
        <f t="shared" si="522"/>
        <v>18.640117891214562</v>
      </c>
      <c r="BM250" s="280">
        <f t="shared" si="523"/>
        <v>20.188142940625784</v>
      </c>
      <c r="BN250" s="280">
        <f t="shared" si="524"/>
        <v>0</v>
      </c>
      <c r="BO250" s="280">
        <f t="shared" si="525"/>
        <v>0</v>
      </c>
      <c r="BP250" s="280">
        <f t="shared" si="529"/>
        <v>0</v>
      </c>
      <c r="BQ250" s="280">
        <f t="shared" si="530"/>
        <v>0</v>
      </c>
      <c r="BR250" s="280">
        <f t="shared" si="531"/>
        <v>0</v>
      </c>
      <c r="CA250" s="835">
        <f t="shared" si="535"/>
        <v>43081.647357210022</v>
      </c>
      <c r="CB250" s="835">
        <f t="shared" si="536"/>
        <v>0</v>
      </c>
      <c r="CC250" s="1222">
        <f t="shared" si="537"/>
        <v>43081.647357210022</v>
      </c>
      <c r="CF250" s="835">
        <f t="shared" si="533"/>
        <v>43081.647357210022</v>
      </c>
      <c r="CG250" s="835">
        <f t="shared" si="538"/>
        <v>0</v>
      </c>
      <c r="CH250" s="1222">
        <f t="shared" si="534"/>
        <v>43081.647357210022</v>
      </c>
    </row>
    <row r="251" spans="1:86" s="272" customFormat="1" ht="14.4">
      <c r="A251" s="273"/>
      <c r="B251" s="273"/>
      <c r="C251" s="273"/>
      <c r="D251" s="273" t="s">
        <v>1123</v>
      </c>
      <c r="E251" s="273"/>
      <c r="F251" s="273" t="s">
        <v>1143</v>
      </c>
      <c r="G251" s="273" t="s">
        <v>1144</v>
      </c>
      <c r="H251" s="274">
        <v>0</v>
      </c>
      <c r="I251" s="275">
        <v>6440</v>
      </c>
      <c r="J251" s="276" t="s">
        <v>671</v>
      </c>
      <c r="K251" s="277">
        <v>3632</v>
      </c>
      <c r="L251" s="277">
        <v>3632</v>
      </c>
      <c r="M251" s="277">
        <v>3743</v>
      </c>
      <c r="N251" s="277">
        <v>4635</v>
      </c>
      <c r="O251" s="278"/>
      <c r="P251" s="279"/>
      <c r="Q251" s="273"/>
      <c r="R251" s="273"/>
      <c r="S251" s="273"/>
      <c r="T251" s="273"/>
      <c r="U251" s="273"/>
      <c r="V251" s="273"/>
      <c r="W251" s="273"/>
      <c r="X251" s="273"/>
      <c r="Y251" s="273"/>
      <c r="Z251" s="273"/>
      <c r="AA251" s="273"/>
      <c r="AB251" s="273"/>
      <c r="AC251" s="273"/>
      <c r="AD251" s="273"/>
      <c r="AE251" s="273"/>
      <c r="AF251" s="273"/>
      <c r="AG251" s="273"/>
      <c r="AH251" s="273"/>
      <c r="AI251" s="273"/>
      <c r="AJ251" s="273"/>
      <c r="AK251" s="273"/>
      <c r="AL251" s="273"/>
      <c r="AM251" s="273"/>
      <c r="AN251" s="275"/>
      <c r="AO251" s="579"/>
      <c r="AP251" s="885"/>
      <c r="AQ251" s="1027"/>
      <c r="AR251" s="1022">
        <f t="shared" si="512"/>
        <v>39.951999999999998</v>
      </c>
      <c r="AS251" s="280">
        <f t="shared" si="513"/>
        <v>39.951999999999998</v>
      </c>
      <c r="AT251" s="280">
        <f t="shared" si="514"/>
        <v>41.173000000000002</v>
      </c>
      <c r="AU251" s="280">
        <f t="shared" si="539"/>
        <v>50.984999999999999</v>
      </c>
      <c r="AV251" s="280">
        <f t="shared" si="539"/>
        <v>0</v>
      </c>
      <c r="AW251" s="280">
        <f t="shared" si="539"/>
        <v>0</v>
      </c>
      <c r="AX251" s="280"/>
      <c r="AY251" s="280"/>
      <c r="AZ251" s="1018"/>
      <c r="BA251" s="1022">
        <f t="shared" si="540"/>
        <v>45.644888059120959</v>
      </c>
      <c r="BB251" s="280">
        <f t="shared" si="541"/>
        <v>45.097333333333331</v>
      </c>
      <c r="BC251" s="280">
        <f t="shared" si="542"/>
        <v>42.949189096954854</v>
      </c>
      <c r="BD251" s="280">
        <f t="shared" si="516"/>
        <v>44.925235530085956</v>
      </c>
      <c r="BE251" s="280">
        <f t="shared" si="517"/>
        <v>0</v>
      </c>
      <c r="BF251" s="280">
        <f t="shared" si="518"/>
        <v>0</v>
      </c>
      <c r="BG251" s="280">
        <f t="shared" si="519"/>
        <v>0</v>
      </c>
      <c r="BH251" s="280">
        <f t="shared" si="527"/>
        <v>0</v>
      </c>
      <c r="BI251" s="280">
        <f t="shared" si="528"/>
        <v>0</v>
      </c>
      <c r="BJ251" s="280">
        <f t="shared" si="520"/>
        <v>9.3302715681649158</v>
      </c>
      <c r="BK251" s="280">
        <f t="shared" si="521"/>
        <v>9.2165420133333331</v>
      </c>
      <c r="BL251" s="280">
        <f t="shared" si="522"/>
        <v>8.765070510906547</v>
      </c>
      <c r="BM251" s="280">
        <f t="shared" si="523"/>
        <v>9.1764286093753569</v>
      </c>
      <c r="BN251" s="280">
        <f t="shared" si="524"/>
        <v>0</v>
      </c>
      <c r="BO251" s="280">
        <f t="shared" si="525"/>
        <v>0</v>
      </c>
      <c r="BP251" s="280">
        <f t="shared" si="529"/>
        <v>0</v>
      </c>
      <c r="BQ251" s="280">
        <f t="shared" si="530"/>
        <v>0</v>
      </c>
      <c r="BR251" s="280">
        <f t="shared" si="531"/>
        <v>0</v>
      </c>
      <c r="CA251" s="835">
        <f t="shared" si="535"/>
        <v>25807.775556883851</v>
      </c>
      <c r="CB251" s="835">
        <f t="shared" si="536"/>
        <v>0</v>
      </c>
      <c r="CC251" s="1222">
        <f t="shared" si="537"/>
        <v>25807.775556883851</v>
      </c>
      <c r="CF251" s="835">
        <f t="shared" si="533"/>
        <v>25807.775556883851</v>
      </c>
      <c r="CG251" s="835">
        <f t="shared" si="538"/>
        <v>0</v>
      </c>
      <c r="CH251" s="1222">
        <f t="shared" si="534"/>
        <v>25807.775556883851</v>
      </c>
    </row>
    <row r="252" spans="1:86" s="272" customFormat="1" ht="14.4">
      <c r="A252" s="273"/>
      <c r="B252" s="273"/>
      <c r="C252" s="273"/>
      <c r="D252" s="273" t="s">
        <v>1123</v>
      </c>
      <c r="E252" s="273"/>
      <c r="F252" s="273" t="s">
        <v>1145</v>
      </c>
      <c r="G252" s="273" t="s">
        <v>1146</v>
      </c>
      <c r="H252" s="274">
        <v>1</v>
      </c>
      <c r="I252" s="275">
        <v>6400</v>
      </c>
      <c r="J252" s="276" t="s">
        <v>671</v>
      </c>
      <c r="K252" s="277">
        <v>4054</v>
      </c>
      <c r="L252" s="277">
        <v>3379</v>
      </c>
      <c r="M252" s="277">
        <v>3638</v>
      </c>
      <c r="N252" s="277">
        <v>5690</v>
      </c>
      <c r="O252" s="278"/>
      <c r="P252" s="279"/>
      <c r="Q252" s="273"/>
      <c r="R252" s="273"/>
      <c r="S252" s="273"/>
      <c r="T252" s="273"/>
      <c r="U252" s="273"/>
      <c r="V252" s="273"/>
      <c r="W252" s="273"/>
      <c r="X252" s="273"/>
      <c r="Y252" s="273"/>
      <c r="Z252" s="273"/>
      <c r="AA252" s="273"/>
      <c r="AB252" s="273"/>
      <c r="AC252" s="273"/>
      <c r="AD252" s="273"/>
      <c r="AE252" s="273"/>
      <c r="AF252" s="273"/>
      <c r="AG252" s="273"/>
      <c r="AH252" s="273"/>
      <c r="AI252" s="273"/>
      <c r="AJ252" s="273"/>
      <c r="AK252" s="273"/>
      <c r="AL252" s="273"/>
      <c r="AM252" s="273"/>
      <c r="AN252" s="275"/>
      <c r="AO252" s="579"/>
      <c r="AP252" s="885"/>
      <c r="AQ252" s="1027"/>
      <c r="AR252" s="1022">
        <f t="shared" si="512"/>
        <v>44.594000000000001</v>
      </c>
      <c r="AS252" s="280">
        <f t="shared" si="513"/>
        <v>37.168999999999997</v>
      </c>
      <c r="AT252" s="280">
        <f t="shared" si="514"/>
        <v>40.018000000000001</v>
      </c>
      <c r="AU252" s="280">
        <f t="shared" si="539"/>
        <v>62.59</v>
      </c>
      <c r="AV252" s="280">
        <f t="shared" si="539"/>
        <v>0</v>
      </c>
      <c r="AW252" s="280">
        <f t="shared" si="539"/>
        <v>0</v>
      </c>
      <c r="AX252" s="280"/>
      <c r="AY252" s="280"/>
      <c r="AZ252" s="1018"/>
      <c r="BA252" s="1022">
        <f t="shared" si="540"/>
        <v>50.948341462465962</v>
      </c>
      <c r="BB252" s="280">
        <f t="shared" si="541"/>
        <v>41.95591666666666</v>
      </c>
      <c r="BC252" s="280">
        <f t="shared" si="542"/>
        <v>41.744362793139651</v>
      </c>
      <c r="BD252" s="280">
        <f t="shared" si="516"/>
        <v>55.150936389684816</v>
      </c>
      <c r="BE252" s="280">
        <f t="shared" si="517"/>
        <v>0</v>
      </c>
      <c r="BF252" s="280">
        <f t="shared" si="518"/>
        <v>0</v>
      </c>
      <c r="BG252" s="280">
        <f t="shared" si="519"/>
        <v>0</v>
      </c>
      <c r="BH252" s="280">
        <f t="shared" si="527"/>
        <v>0</v>
      </c>
      <c r="BI252" s="280">
        <f t="shared" si="528"/>
        <v>0</v>
      </c>
      <c r="BJ252" s="280">
        <f t="shared" si="520"/>
        <v>10.414350478342667</v>
      </c>
      <c r="BK252" s="280">
        <f t="shared" si="521"/>
        <v>8.5745306891666662</v>
      </c>
      <c r="BL252" s="280">
        <f t="shared" si="522"/>
        <v>8.5191895588239408</v>
      </c>
      <c r="BM252" s="280">
        <f t="shared" si="523"/>
        <v>11.265130266957019</v>
      </c>
      <c r="BN252" s="280">
        <f t="shared" si="524"/>
        <v>0</v>
      </c>
      <c r="BO252" s="280">
        <f t="shared" si="525"/>
        <v>0</v>
      </c>
      <c r="BP252" s="280">
        <f t="shared" si="529"/>
        <v>0</v>
      </c>
      <c r="BQ252" s="280">
        <f t="shared" si="530"/>
        <v>0</v>
      </c>
      <c r="BR252" s="280">
        <f t="shared" si="531"/>
        <v>0</v>
      </c>
      <c r="CA252" s="835">
        <f t="shared" si="535"/>
        <v>28806.366219054828</v>
      </c>
      <c r="CB252" s="835">
        <f t="shared" si="536"/>
        <v>0</v>
      </c>
      <c r="CC252" s="1222">
        <f t="shared" si="537"/>
        <v>28806.366219054828</v>
      </c>
      <c r="CF252" s="835">
        <f t="shared" si="533"/>
        <v>28806.366219054828</v>
      </c>
      <c r="CG252" s="835">
        <f t="shared" si="538"/>
        <v>0</v>
      </c>
      <c r="CH252" s="1222">
        <f t="shared" si="534"/>
        <v>28806.366219054828</v>
      </c>
    </row>
    <row r="253" spans="1:86" s="272" customFormat="1" ht="14.4">
      <c r="A253" s="273"/>
      <c r="B253" s="273"/>
      <c r="C253" s="273"/>
      <c r="D253" s="273" t="s">
        <v>1123</v>
      </c>
      <c r="E253" s="273"/>
      <c r="F253" s="273" t="s">
        <v>1147</v>
      </c>
      <c r="G253" s="273" t="s">
        <v>360</v>
      </c>
      <c r="H253" s="274">
        <v>62</v>
      </c>
      <c r="I253" s="275">
        <v>6430</v>
      </c>
      <c r="J253" s="276" t="s">
        <v>671</v>
      </c>
      <c r="K253" s="277">
        <v>21960</v>
      </c>
      <c r="L253" s="277">
        <v>26276</v>
      </c>
      <c r="M253" s="277">
        <v>23143</v>
      </c>
      <c r="N253" s="277">
        <v>23972</v>
      </c>
      <c r="O253" s="278"/>
      <c r="P253" s="279"/>
      <c r="Q253" s="273"/>
      <c r="R253" s="273"/>
      <c r="S253" s="273"/>
      <c r="T253" s="273"/>
      <c r="U253" s="273"/>
      <c r="V253" s="273"/>
      <c r="W253" s="273"/>
      <c r="X253" s="273"/>
      <c r="Y253" s="273"/>
      <c r="Z253" s="273"/>
      <c r="AA253" s="273"/>
      <c r="AB253" s="273"/>
      <c r="AC253" s="273"/>
      <c r="AD253" s="273"/>
      <c r="AE253" s="273"/>
      <c r="AF253" s="273"/>
      <c r="AG253" s="273"/>
      <c r="AH253" s="273"/>
      <c r="AI253" s="273"/>
      <c r="AJ253" s="273"/>
      <c r="AK253" s="273"/>
      <c r="AL253" s="273"/>
      <c r="AM253" s="273"/>
      <c r="AN253" s="275"/>
      <c r="AO253" s="579"/>
      <c r="AP253" s="885"/>
      <c r="AQ253" s="1027"/>
      <c r="AR253" s="1022">
        <f t="shared" si="512"/>
        <v>241.56</v>
      </c>
      <c r="AS253" s="280">
        <f t="shared" si="513"/>
        <v>289.036</v>
      </c>
      <c r="AT253" s="280">
        <f t="shared" si="514"/>
        <v>254.57300000000001</v>
      </c>
      <c r="AU253" s="280">
        <f t="shared" si="539"/>
        <v>263.69200000000001</v>
      </c>
      <c r="AV253" s="280">
        <f t="shared" si="539"/>
        <v>0</v>
      </c>
      <c r="AW253" s="280">
        <f t="shared" si="539"/>
        <v>0</v>
      </c>
      <c r="AX253" s="280"/>
      <c r="AY253" s="280"/>
      <c r="AZ253" s="1018"/>
      <c r="BA253" s="1022">
        <f t="shared" si="540"/>
        <v>275.98065577596265</v>
      </c>
      <c r="BB253" s="280">
        <f t="shared" si="541"/>
        <v>326.26033333333328</v>
      </c>
      <c r="BC253" s="280">
        <f t="shared" si="542"/>
        <v>265.55519189709486</v>
      </c>
      <c r="BD253" s="280">
        <f t="shared" si="516"/>
        <v>232.35118578796562</v>
      </c>
      <c r="BE253" s="280">
        <f t="shared" si="517"/>
        <v>0</v>
      </c>
      <c r="BF253" s="280">
        <f t="shared" si="518"/>
        <v>0</v>
      </c>
      <c r="BG253" s="280">
        <f t="shared" si="519"/>
        <v>0</v>
      </c>
      <c r="BH253" s="280">
        <f t="shared" si="527"/>
        <v>0</v>
      </c>
      <c r="BI253" s="280">
        <f t="shared" si="528"/>
        <v>0</v>
      </c>
      <c r="BJ253" s="280">
        <f t="shared" si="520"/>
        <v>56.413205847164519</v>
      </c>
      <c r="BK253" s="280">
        <f t="shared" si="521"/>
        <v>66.677824323333326</v>
      </c>
      <c r="BL253" s="280">
        <f t="shared" si="522"/>
        <v>54.194503562359124</v>
      </c>
      <c r="BM253" s="280">
        <f t="shared" si="523"/>
        <v>47.460053209049853</v>
      </c>
      <c r="BN253" s="280">
        <f t="shared" si="524"/>
        <v>0</v>
      </c>
      <c r="BO253" s="280">
        <f t="shared" si="525"/>
        <v>0</v>
      </c>
      <c r="BP253" s="280">
        <f t="shared" si="529"/>
        <v>0</v>
      </c>
      <c r="BQ253" s="280">
        <f t="shared" si="530"/>
        <v>0</v>
      </c>
      <c r="BR253" s="280">
        <f t="shared" si="531"/>
        <v>0</v>
      </c>
      <c r="CA253" s="835">
        <f t="shared" si="535"/>
        <v>156040.40507411052</v>
      </c>
      <c r="CB253" s="835">
        <f t="shared" si="536"/>
        <v>0</v>
      </c>
      <c r="CC253" s="1222">
        <f t="shared" si="537"/>
        <v>156040.40507411052</v>
      </c>
      <c r="CF253" s="835">
        <f t="shared" si="533"/>
        <v>156040.40507411052</v>
      </c>
      <c r="CG253" s="835">
        <f t="shared" si="538"/>
        <v>0</v>
      </c>
      <c r="CH253" s="1222">
        <f t="shared" si="534"/>
        <v>156040.40507411052</v>
      </c>
    </row>
    <row r="254" spans="1:86" s="272" customFormat="1">
      <c r="A254" s="273">
        <v>4548707</v>
      </c>
      <c r="B254" s="273" t="s">
        <v>617</v>
      </c>
      <c r="C254" s="273" t="s">
        <v>105</v>
      </c>
      <c r="D254" s="273" t="s">
        <v>1123</v>
      </c>
      <c r="E254" s="273">
        <v>30001798</v>
      </c>
      <c r="F254" s="273" t="s">
        <v>240</v>
      </c>
      <c r="G254" s="273" t="s">
        <v>44</v>
      </c>
      <c r="H254" s="274">
        <v>32</v>
      </c>
      <c r="I254" s="275">
        <v>6440</v>
      </c>
      <c r="J254" s="276" t="s">
        <v>671</v>
      </c>
      <c r="K254" s="277">
        <v>2584</v>
      </c>
      <c r="L254" s="277">
        <v>2845</v>
      </c>
      <c r="M254" s="277">
        <v>3356</v>
      </c>
      <c r="N254" s="277">
        <v>3370</v>
      </c>
      <c r="O254" s="278">
        <f>SUM(Q254:AB254)</f>
        <v>2215</v>
      </c>
      <c r="P254" s="279">
        <f>SUM(AC254:AN254)</f>
        <v>2402</v>
      </c>
      <c r="Q254" s="273">
        <v>411</v>
      </c>
      <c r="R254" s="273">
        <v>389</v>
      </c>
      <c r="S254" s="273">
        <v>311</v>
      </c>
      <c r="T254" s="273">
        <v>122</v>
      </c>
      <c r="U254" s="273">
        <v>89</v>
      </c>
      <c r="V254" s="273">
        <v>50</v>
      </c>
      <c r="W254" s="273">
        <v>43</v>
      </c>
      <c r="X254" s="273">
        <v>57</v>
      </c>
      <c r="Y254" s="273">
        <v>80</v>
      </c>
      <c r="Z254" s="273">
        <v>150</v>
      </c>
      <c r="AA254" s="273">
        <v>217</v>
      </c>
      <c r="AB254" s="273">
        <v>296</v>
      </c>
      <c r="AC254" s="273">
        <v>315</v>
      </c>
      <c r="AD254" s="273">
        <v>331</v>
      </c>
      <c r="AE254" s="273">
        <v>221</v>
      </c>
      <c r="AF254" s="273">
        <v>201</v>
      </c>
      <c r="AG254" s="273">
        <v>119</v>
      </c>
      <c r="AH254" s="273">
        <v>88</v>
      </c>
      <c r="AI254" s="273">
        <v>61</v>
      </c>
      <c r="AJ254" s="273">
        <v>54</v>
      </c>
      <c r="AK254" s="273">
        <v>103</v>
      </c>
      <c r="AL254" s="273">
        <v>197</v>
      </c>
      <c r="AM254" s="273">
        <v>273</v>
      </c>
      <c r="AN254" s="275">
        <v>439</v>
      </c>
      <c r="AO254" s="821">
        <v>1348</v>
      </c>
      <c r="AQ254" s="1028"/>
      <c r="AR254" s="1022">
        <f t="shared" si="512"/>
        <v>28.423999999999999</v>
      </c>
      <c r="AS254" s="280">
        <f t="shared" si="513"/>
        <v>31.295000000000002</v>
      </c>
      <c r="AT254" s="280">
        <f t="shared" si="514"/>
        <v>36.915999999999997</v>
      </c>
      <c r="AU254" s="280">
        <f t="shared" si="539"/>
        <v>37.07</v>
      </c>
      <c r="AV254" s="280">
        <f t="shared" si="539"/>
        <v>24.364999999999998</v>
      </c>
      <c r="AW254" s="280">
        <f t="shared" si="539"/>
        <v>26.422000000000001</v>
      </c>
      <c r="AX254" s="280"/>
      <c r="AY254" s="280"/>
      <c r="AZ254" s="1018"/>
      <c r="BA254" s="1022">
        <f t="shared" si="540"/>
        <v>32.474226526643328</v>
      </c>
      <c r="BB254" s="280">
        <f t="shared" si="541"/>
        <v>35.325416666666669</v>
      </c>
      <c r="BC254" s="280">
        <f t="shared" si="542"/>
        <v>38.508543577178855</v>
      </c>
      <c r="BD254" s="280">
        <f t="shared" si="516"/>
        <v>32.664087106017192</v>
      </c>
      <c r="BE254" s="280">
        <f t="shared" si="517"/>
        <v>26.61345402511078</v>
      </c>
      <c r="BF254" s="280">
        <f t="shared" si="518"/>
        <v>27.068515010281015</v>
      </c>
      <c r="BG254" s="280">
        <f t="shared" si="519"/>
        <v>0</v>
      </c>
      <c r="BH254" s="280">
        <f t="shared" si="527"/>
        <v>0</v>
      </c>
      <c r="BI254" s="280">
        <f t="shared" si="528"/>
        <v>0</v>
      </c>
      <c r="BJ254" s="280">
        <f t="shared" si="520"/>
        <v>6.6380566443111633</v>
      </c>
      <c r="BK254" s="280">
        <f t="shared" si="521"/>
        <v>7.2194554041666672</v>
      </c>
      <c r="BL254" s="280">
        <f t="shared" si="522"/>
        <v>7.8588235732306613</v>
      </c>
      <c r="BM254" s="280">
        <f t="shared" si="523"/>
        <v>6.6719664322750711</v>
      </c>
      <c r="BN254" s="280">
        <f t="shared" si="524"/>
        <v>5.4400561372728946</v>
      </c>
      <c r="BO254" s="280">
        <f t="shared" si="525"/>
        <v>5.5290148759999997</v>
      </c>
      <c r="BP254" s="280">
        <f t="shared" si="529"/>
        <v>0</v>
      </c>
      <c r="BQ254" s="280">
        <f t="shared" si="530"/>
        <v>0</v>
      </c>
      <c r="BR254" s="280">
        <f t="shared" si="531"/>
        <v>0</v>
      </c>
      <c r="CA254" s="835">
        <f t="shared" si="535"/>
        <v>18361.038556990054</v>
      </c>
      <c r="CB254" s="835">
        <f t="shared" si="536"/>
        <v>0</v>
      </c>
      <c r="CC254" s="1222">
        <f t="shared" si="537"/>
        <v>18361.038556990054</v>
      </c>
      <c r="CF254" s="835">
        <f t="shared" si="533"/>
        <v>18361.038556990054</v>
      </c>
      <c r="CG254" s="835">
        <f t="shared" si="538"/>
        <v>0</v>
      </c>
      <c r="CH254" s="1222">
        <f t="shared" si="534"/>
        <v>18361.038556990054</v>
      </c>
    </row>
    <row r="255" spans="1:86" ht="14.4">
      <c r="A255" s="13">
        <v>4503471</v>
      </c>
      <c r="B255" s="13" t="s">
        <v>617</v>
      </c>
      <c r="C255" s="114" t="s">
        <v>105</v>
      </c>
      <c r="D255" s="114">
        <v>354990</v>
      </c>
      <c r="E255" s="114">
        <v>30038649</v>
      </c>
      <c r="F255" s="114" t="s">
        <v>1984</v>
      </c>
      <c r="G255" s="114" t="s">
        <v>535</v>
      </c>
      <c r="H255" s="645">
        <v>2</v>
      </c>
      <c r="I255" s="646">
        <v>6470</v>
      </c>
      <c r="J255" s="671" t="s">
        <v>671</v>
      </c>
      <c r="K255" s="822">
        <v>4181</v>
      </c>
      <c r="L255" s="822">
        <v>3720</v>
      </c>
      <c r="M255" s="822">
        <v>3937</v>
      </c>
      <c r="N255" s="822">
        <v>4137</v>
      </c>
      <c r="O255" s="647">
        <v>4422</v>
      </c>
      <c r="P255" s="648">
        <v>5094</v>
      </c>
      <c r="Q255" s="114">
        <v>623</v>
      </c>
      <c r="R255" s="114">
        <v>590</v>
      </c>
      <c r="S255" s="114">
        <v>472</v>
      </c>
      <c r="T255" s="114">
        <v>273</v>
      </c>
      <c r="U255" s="114">
        <v>200</v>
      </c>
      <c r="V255" s="114">
        <v>111</v>
      </c>
      <c r="W255" s="114">
        <v>95</v>
      </c>
      <c r="X255" s="114">
        <v>129</v>
      </c>
      <c r="Y255" s="114">
        <v>180</v>
      </c>
      <c r="Z255" s="114">
        <v>336</v>
      </c>
      <c r="AA255" s="114">
        <v>487</v>
      </c>
      <c r="AB255" s="114">
        <v>665</v>
      </c>
      <c r="AC255" s="114">
        <v>707</v>
      </c>
      <c r="AD255" s="114">
        <v>744</v>
      </c>
      <c r="AE255" s="114">
        <v>495</v>
      </c>
      <c r="AF255" s="114">
        <v>366</v>
      </c>
      <c r="AG255" s="114">
        <v>217</v>
      </c>
      <c r="AH255" s="114">
        <v>160</v>
      </c>
      <c r="AI255" s="114">
        <v>111</v>
      </c>
      <c r="AJ255" s="114">
        <v>99</v>
      </c>
      <c r="AK255" s="114">
        <v>188</v>
      </c>
      <c r="AL255" s="114">
        <v>359</v>
      </c>
      <c r="AM255" s="114">
        <v>497</v>
      </c>
      <c r="AN255" s="646">
        <v>800</v>
      </c>
      <c r="AO255" s="648">
        <v>4786</v>
      </c>
      <c r="AP255" s="820">
        <v>3246</v>
      </c>
      <c r="AQ255" s="1029">
        <v>3513</v>
      </c>
      <c r="AR255" s="979">
        <f t="shared" ref="AR255:AW259" si="543">K255*11/1000</f>
        <v>45.991</v>
      </c>
      <c r="AS255" s="649">
        <f t="shared" si="543"/>
        <v>40.92</v>
      </c>
      <c r="AT255" s="649">
        <f t="shared" si="543"/>
        <v>43.307000000000002</v>
      </c>
      <c r="AU255" s="649">
        <f t="shared" si="543"/>
        <v>45.506999999999998</v>
      </c>
      <c r="AV255" s="649">
        <f t="shared" si="543"/>
        <v>48.642000000000003</v>
      </c>
      <c r="AW255" s="649">
        <f t="shared" si="543"/>
        <v>56.033999999999999</v>
      </c>
      <c r="AX255" s="649">
        <f>AO255*11/1000</f>
        <v>52.646000000000001</v>
      </c>
      <c r="AY255" s="649">
        <f>AP255*AY$155/1000</f>
        <v>35.706000000000003</v>
      </c>
      <c r="AZ255" s="1021">
        <f>AQ255*AZ$155/1000</f>
        <v>38.643000000000001</v>
      </c>
      <c r="BA255" s="979">
        <f>0.85*AR255/$BA$155+0.15*AR255</f>
        <v>52.544404453520031</v>
      </c>
      <c r="BB255" s="649">
        <f>0.85*AS255/$BB$155+0.15*AS255</f>
        <v>46.19</v>
      </c>
      <c r="BC255" s="649">
        <f>0.85*AT255/$BC$155+0.15*AT255</f>
        <v>45.175249124956252</v>
      </c>
      <c r="BD255" s="649">
        <f>0.85*AU255/$BD$155+0.15*AU255</f>
        <v>40.098317020057301</v>
      </c>
      <c r="BE255" s="649">
        <f>0.85*AV255/$BE$155+0.15*AV255</f>
        <v>53.130787223042837</v>
      </c>
      <c r="BF255" s="649">
        <f>0.85*AW255/$BF$155+0.15*AW255</f>
        <v>57.405085538039742</v>
      </c>
      <c r="BG255" s="649">
        <f>0.85*AX255/$BG$155+0.15*AX255</f>
        <v>53.465691791044776</v>
      </c>
      <c r="BH255" s="649">
        <f>0.85*AY255/BH$155+0.15*AY255</f>
        <v>42.347779902557853</v>
      </c>
      <c r="BI255" s="649">
        <f>0.85*AZ255/BI$155+0.15*AZ255</f>
        <v>43.132816187050359</v>
      </c>
      <c r="BJ255" s="649">
        <f>$BJ$155*BA255/1000</f>
        <v>10.740601714344029</v>
      </c>
      <c r="BK255" s="649">
        <f>$BK$155*BB255/1000</f>
        <v>9.4398502999999998</v>
      </c>
      <c r="BL255" s="649">
        <f>$BL$155*BC255/1000</f>
        <v>9.219364841421072</v>
      </c>
      <c r="BM255" s="649">
        <f>$BM$155*BD255/1000</f>
        <v>8.1904822345169048</v>
      </c>
      <c r="BN255" s="649">
        <f>$BN$155*BE255/1000</f>
        <v>10.860464216262185</v>
      </c>
      <c r="BO255" s="649">
        <f>$BO$155*BF255/1000</f>
        <v>11.725562771999998</v>
      </c>
      <c r="BP255" s="649">
        <f>$BP$155*BG255/1000</f>
        <v>10.930526029761193</v>
      </c>
      <c r="BQ255" s="649">
        <f>BQ$155*BH255/1000</f>
        <v>8.6821418356224118</v>
      </c>
      <c r="BR255" s="649">
        <f>BR$155*BI255/1000</f>
        <v>8.8601705698791378</v>
      </c>
      <c r="BS255" s="417">
        <f>$BS$155*BA255</f>
        <v>31717.71323376118</v>
      </c>
      <c r="BT255" s="417">
        <f>$BT$155*BB255</f>
        <v>27881.963636363635</v>
      </c>
      <c r="BU255" s="417">
        <f>$BU$155*BC255</f>
        <v>27269.42310815541</v>
      </c>
      <c r="BV255" s="417">
        <f>$BV$155*BD255</f>
        <v>24204.802273925499</v>
      </c>
      <c r="BW255" s="417">
        <f>$BW$155*BE255</f>
        <v>32071.675196454948</v>
      </c>
      <c r="BX255" s="417">
        <f>$BX$155*BF255</f>
        <v>35956.458123372169</v>
      </c>
      <c r="BY255" s="772"/>
      <c r="BZ255" s="772"/>
      <c r="CA255" s="835">
        <f t="shared" si="535"/>
        <v>29708.785683736616</v>
      </c>
      <c r="CB255" s="835">
        <f t="shared" si="536"/>
        <v>23943.579347636089</v>
      </c>
      <c r="CC255" s="1222">
        <f t="shared" si="537"/>
        <v>5765.2063361005276</v>
      </c>
      <c r="CD255" s="772"/>
      <c r="CE255" s="417"/>
      <c r="CF255" s="835">
        <f>$CF$155*BA255</f>
        <v>29708.785683736616</v>
      </c>
      <c r="CG255" s="835">
        <f t="shared" si="538"/>
        <v>24387.441543287681</v>
      </c>
      <c r="CH255" s="1222">
        <f t="shared" ref="CH255:CH260" si="544">CF255-CG255</f>
        <v>5321.3441404489349</v>
      </c>
    </row>
    <row r="256" spans="1:86" ht="14.4">
      <c r="A256" s="114">
        <v>4555698</v>
      </c>
      <c r="B256" s="114" t="s">
        <v>617</v>
      </c>
      <c r="C256" s="114" t="s">
        <v>1107</v>
      </c>
      <c r="D256" s="114">
        <v>318982</v>
      </c>
      <c r="E256" s="114">
        <v>30014706</v>
      </c>
      <c r="F256" s="114" t="s">
        <v>1965</v>
      </c>
      <c r="G256" s="114" t="s">
        <v>539</v>
      </c>
      <c r="H256" s="645">
        <v>21</v>
      </c>
      <c r="I256" s="646">
        <v>6400</v>
      </c>
      <c r="J256" s="671" t="s">
        <v>671</v>
      </c>
      <c r="K256" s="673">
        <v>1836</v>
      </c>
      <c r="L256" s="673">
        <v>1836</v>
      </c>
      <c r="M256" s="673">
        <v>1826</v>
      </c>
      <c r="N256" s="673">
        <v>2191</v>
      </c>
      <c r="O256" s="647">
        <f>SUM(Q256:AB256)</f>
        <v>2123</v>
      </c>
      <c r="P256" s="648">
        <f>SUM(AC256:AN256)</f>
        <v>2218</v>
      </c>
      <c r="Q256" s="114">
        <v>327</v>
      </c>
      <c r="R256" s="114">
        <v>310</v>
      </c>
      <c r="S256" s="114">
        <v>248</v>
      </c>
      <c r="T256" s="114">
        <v>136</v>
      </c>
      <c r="U256" s="114">
        <v>100</v>
      </c>
      <c r="V256" s="114">
        <v>56</v>
      </c>
      <c r="W256" s="114">
        <v>48</v>
      </c>
      <c r="X256" s="114">
        <v>64</v>
      </c>
      <c r="Y256" s="114">
        <v>90</v>
      </c>
      <c r="Z256" s="114">
        <v>168</v>
      </c>
      <c r="AA256" s="114">
        <v>244</v>
      </c>
      <c r="AB256" s="114">
        <v>332</v>
      </c>
      <c r="AC256" s="114">
        <v>353</v>
      </c>
      <c r="AD256" s="114">
        <v>372</v>
      </c>
      <c r="AE256" s="114">
        <v>248</v>
      </c>
      <c r="AF256" s="114">
        <v>163</v>
      </c>
      <c r="AG256" s="114">
        <v>97</v>
      </c>
      <c r="AH256" s="114">
        <v>71</v>
      </c>
      <c r="AI256" s="114">
        <v>49</v>
      </c>
      <c r="AJ256" s="114">
        <v>44</v>
      </c>
      <c r="AK256" s="114">
        <v>84</v>
      </c>
      <c r="AL256" s="114">
        <v>160</v>
      </c>
      <c r="AM256" s="114">
        <v>221</v>
      </c>
      <c r="AN256" s="646">
        <v>356</v>
      </c>
      <c r="AO256" s="648">
        <v>2276</v>
      </c>
      <c r="AP256" s="820">
        <v>2061</v>
      </c>
      <c r="AQ256" s="1029">
        <v>0</v>
      </c>
      <c r="AR256" s="979">
        <f t="shared" si="543"/>
        <v>20.196000000000002</v>
      </c>
      <c r="AS256" s="649">
        <f t="shared" si="543"/>
        <v>20.196000000000002</v>
      </c>
      <c r="AT256" s="649">
        <f t="shared" si="543"/>
        <v>20.085999999999999</v>
      </c>
      <c r="AU256" s="649">
        <f t="shared" si="543"/>
        <v>24.100999999999999</v>
      </c>
      <c r="AV256" s="649">
        <f t="shared" si="543"/>
        <v>23.353000000000002</v>
      </c>
      <c r="AW256" s="649">
        <f t="shared" si="543"/>
        <v>24.398</v>
      </c>
      <c r="AX256" s="649">
        <f>AO256*11/1000</f>
        <v>25.036000000000001</v>
      </c>
      <c r="AY256" s="649">
        <f>AP256*$AY$155/1000</f>
        <v>22.670999999999999</v>
      </c>
      <c r="AZ256" s="1021"/>
      <c r="BA256" s="979">
        <f>0.85*AR256/$BA$155+0.15*AR256</f>
        <v>23.073792532088682</v>
      </c>
      <c r="BB256" s="649">
        <f>0.85*AS256/$BB$155+0.15*AS256</f>
        <v>22.797000000000001</v>
      </c>
      <c r="BC256" s="649">
        <f>0.85*AT256/$BC$155+0.15*AT256</f>
        <v>20.952503150157504</v>
      </c>
      <c r="BD256" s="649">
        <f>0.85*AU256/$BD$155+0.15*AU256</f>
        <v>21.236502922636102</v>
      </c>
      <c r="BE256" s="649">
        <f>0.85*AV256/$BE$155+0.15*AV256</f>
        <v>25.508064512555393</v>
      </c>
      <c r="BF256" s="649">
        <f>0.85*AW256/$BF$155+0.15*AW256</f>
        <v>24.994990130226181</v>
      </c>
      <c r="BG256" s="649">
        <f>0.85*AX256/$BG$155+0.15*AX256</f>
        <v>25.425807462686571</v>
      </c>
      <c r="BH256" s="649">
        <f>0.85*AY256/$BH$155+0.15*AY256</f>
        <v>26.888100548112057</v>
      </c>
      <c r="BI256" s="649">
        <f t="shared" ref="BI256:BI259" si="545">0.85*AZ256/BI$155+0.15*AZ256</f>
        <v>0</v>
      </c>
      <c r="BJ256" s="649">
        <f>$BJ$155*BA256/1000</f>
        <v>4.716513931484247</v>
      </c>
      <c r="BK256" s="649">
        <f>$BK$155*BB256/1000</f>
        <v>4.6590228900000001</v>
      </c>
      <c r="BL256" s="649">
        <f>$BL$155*BC256/1000</f>
        <v>4.2759868428841434</v>
      </c>
      <c r="BM256" s="649">
        <f>$BM$155*BD256/1000</f>
        <v>4.3377680869776505</v>
      </c>
      <c r="BN256" s="649">
        <f>$BN$155*BE256/1000</f>
        <v>5.2141034670114479</v>
      </c>
      <c r="BO256" s="649">
        <f>$BO$155*BF256/1000</f>
        <v>5.1054766839999992</v>
      </c>
      <c r="BP256" s="649">
        <f>$BP$155*BG256/1000</f>
        <v>5.1980520776716421</v>
      </c>
      <c r="BQ256" s="649">
        <f>$BQ$155*BH256/1000</f>
        <v>5.5125983743739342</v>
      </c>
      <c r="BR256" s="649">
        <f t="shared" ref="BR256:BR259" si="546">BR$155*BI256/1000</f>
        <v>0</v>
      </c>
      <c r="BS256" s="417">
        <f>$BS$155*BA256</f>
        <v>13928.180219369895</v>
      </c>
      <c r="BT256" s="417">
        <f>$BT$155*BB256</f>
        <v>13761.098181818183</v>
      </c>
      <c r="BU256" s="417">
        <f>$BU$155*BC256</f>
        <v>12647.69281064053</v>
      </c>
      <c r="BV256" s="417">
        <f>$BV$155*BD256</f>
        <v>12819.125400573064</v>
      </c>
      <c r="BW256" s="417">
        <f>$BW$155*BE256</f>
        <v>15397.595305760709</v>
      </c>
      <c r="BX256" s="417">
        <f>$BX$155*BF256</f>
        <v>15655.952908841673</v>
      </c>
      <c r="BY256" s="772"/>
      <c r="BZ256" s="772"/>
      <c r="CA256" s="835">
        <f t="shared" si="535"/>
        <v>13046.001079966618</v>
      </c>
      <c r="CB256" s="835">
        <f t="shared" si="536"/>
        <v>15202.623855661732</v>
      </c>
      <c r="CC256" s="1222">
        <f t="shared" si="537"/>
        <v>-2156.6227756951139</v>
      </c>
      <c r="CD256" s="772"/>
      <c r="CE256" s="417"/>
      <c r="CF256" s="835">
        <f>$CF$155*BA256</f>
        <v>13046.001079966618</v>
      </c>
      <c r="CG256" s="835">
        <f t="shared" si="538"/>
        <v>0</v>
      </c>
      <c r="CH256" s="1222">
        <f t="shared" si="544"/>
        <v>13046.001079966618</v>
      </c>
    </row>
    <row r="257" spans="1:87" ht="14.4">
      <c r="A257" s="114">
        <v>4498233</v>
      </c>
      <c r="B257" s="114" t="s">
        <v>617</v>
      </c>
      <c r="C257" s="114" t="s">
        <v>1107</v>
      </c>
      <c r="D257" s="114">
        <v>915748</v>
      </c>
      <c r="E257" s="114">
        <v>30037422</v>
      </c>
      <c r="F257" s="114" t="s">
        <v>622</v>
      </c>
      <c r="G257" s="114" t="s">
        <v>540</v>
      </c>
      <c r="H257" s="645">
        <v>21</v>
      </c>
      <c r="I257" s="646">
        <v>6300</v>
      </c>
      <c r="J257" s="671" t="s">
        <v>671</v>
      </c>
      <c r="K257" s="649">
        <v>5761</v>
      </c>
      <c r="L257" s="649">
        <v>7392</v>
      </c>
      <c r="M257" s="673">
        <v>7531</v>
      </c>
      <c r="N257" s="673">
        <v>8936</v>
      </c>
      <c r="O257" s="647">
        <f>SUM(Q257:AB257)</f>
        <v>5776</v>
      </c>
      <c r="P257" s="648">
        <f>SUM(AC257:AN257)</f>
        <v>2162</v>
      </c>
      <c r="Q257" s="648">
        <v>1359</v>
      </c>
      <c r="R257" s="648">
        <v>1287</v>
      </c>
      <c r="S257" s="648">
        <v>1029</v>
      </c>
      <c r="T257" s="114">
        <v>231</v>
      </c>
      <c r="U257" s="114">
        <v>170</v>
      </c>
      <c r="V257" s="114">
        <v>94</v>
      </c>
      <c r="W257" s="114">
        <v>81</v>
      </c>
      <c r="X257" s="114">
        <v>109</v>
      </c>
      <c r="Y257" s="114">
        <v>153</v>
      </c>
      <c r="Z257" s="114">
        <v>285</v>
      </c>
      <c r="AA257" s="114">
        <v>414</v>
      </c>
      <c r="AB257" s="114">
        <v>564</v>
      </c>
      <c r="AC257" s="114">
        <v>600</v>
      </c>
      <c r="AD257" s="114">
        <v>631</v>
      </c>
      <c r="AE257" s="114">
        <v>420</v>
      </c>
      <c r="AF257" s="114">
        <v>67</v>
      </c>
      <c r="AG257" s="114">
        <v>40</v>
      </c>
      <c r="AH257" s="114">
        <v>29</v>
      </c>
      <c r="AI257" s="114">
        <v>20</v>
      </c>
      <c r="AJ257" s="114">
        <v>18</v>
      </c>
      <c r="AK257" s="114">
        <v>34</v>
      </c>
      <c r="AL257" s="114">
        <v>66</v>
      </c>
      <c r="AM257" s="114">
        <v>91</v>
      </c>
      <c r="AN257" s="646">
        <v>146</v>
      </c>
      <c r="AO257" s="114">
        <v>768</v>
      </c>
      <c r="AP257" s="820">
        <v>1227</v>
      </c>
      <c r="AQ257" s="1030"/>
      <c r="AR257" s="979">
        <f t="shared" si="543"/>
        <v>63.371000000000002</v>
      </c>
      <c r="AS257" s="649">
        <f t="shared" si="543"/>
        <v>81.311999999999998</v>
      </c>
      <c r="AT257" s="649">
        <f t="shared" si="543"/>
        <v>82.840999999999994</v>
      </c>
      <c r="AU257" s="649">
        <f t="shared" si="543"/>
        <v>98.296000000000006</v>
      </c>
      <c r="AV257" s="649">
        <f t="shared" si="543"/>
        <v>63.536000000000001</v>
      </c>
      <c r="AW257" s="649">
        <f t="shared" si="543"/>
        <v>23.782</v>
      </c>
      <c r="AX257" s="649">
        <f>AO257*11/1000</f>
        <v>8.4480000000000004</v>
      </c>
      <c r="AY257" s="649">
        <f>AP257*$AY$155/1000</f>
        <v>13.497</v>
      </c>
      <c r="AZ257" s="1021"/>
      <c r="BA257" s="979">
        <f>0.85*AR257/$BA$155+0.15*AR257</f>
        <v>72.400936153247756</v>
      </c>
      <c r="BB257" s="649">
        <f>0.85*AS257/$BB$155+0.15*AS257</f>
        <v>91.783999999999992</v>
      </c>
      <c r="BC257" s="649">
        <f>0.85*AT257/$BC$155+0.15*AT257</f>
        <v>86.414732324116187</v>
      </c>
      <c r="BD257" s="649">
        <f>0.85*AU257/$BD$155+0.15*AU257</f>
        <v>86.613140171919767</v>
      </c>
      <c r="BE257" s="649">
        <f>0.85*AV257/$BE$155+0.15*AV257</f>
        <v>69.399237223042832</v>
      </c>
      <c r="BF257" s="649">
        <f>0.85*AW257/$BF$155+0.15*AW257</f>
        <v>24.363917340644274</v>
      </c>
      <c r="BG257" s="649">
        <f>0.85*AX257/$BG$155+0.15*AX257</f>
        <v>8.5795343283582106</v>
      </c>
      <c r="BH257" s="649">
        <f>0.85*AY257/$BH$155+0.15*AY257</f>
        <v>16.007617356881852</v>
      </c>
      <c r="BI257" s="649">
        <f t="shared" si="545"/>
        <v>0</v>
      </c>
      <c r="BJ257" s="649">
        <f>$BJ$155*BA257/1000</f>
        <v>14.799475359085374</v>
      </c>
      <c r="BK257" s="649">
        <f>$BK$155*BB257/1000</f>
        <v>18.757896079999998</v>
      </c>
      <c r="BL257" s="649">
        <f>$BL$155*BC257/1000</f>
        <v>17.635518572705635</v>
      </c>
      <c r="BM257" s="649">
        <f>$BM$155*BD257/1000</f>
        <v>17.691600011516329</v>
      </c>
      <c r="BN257" s="649">
        <f>$BN$155*BE257/1000</f>
        <v>14.185898080762184</v>
      </c>
      <c r="BO257" s="649">
        <f>$BO$155*BF257/1000</f>
        <v>4.9765737559999987</v>
      </c>
      <c r="BP257" s="649">
        <f>$BP$155*BG257/1000</f>
        <v>1.7539999980895524</v>
      </c>
      <c r="BQ257" s="649">
        <f>$BQ$155*BH257/1000</f>
        <v>3.2818817105079172</v>
      </c>
      <c r="BR257" s="649">
        <f t="shared" si="546"/>
        <v>0</v>
      </c>
      <c r="BS257" s="417">
        <f>$BS$155*BA257</f>
        <v>43703.837823415008</v>
      </c>
      <c r="BT257" s="417">
        <f>$BT$155*BB257</f>
        <v>55404.159999999996</v>
      </c>
      <c r="BU257" s="417">
        <f>$BU$155*BC257</f>
        <v>52163.074784739227</v>
      </c>
      <c r="BV257" s="417">
        <f>$BV$155*BD257</f>
        <v>52282.840976504296</v>
      </c>
      <c r="BW257" s="417">
        <f>$BW$155*BE257</f>
        <v>41891.903196454943</v>
      </c>
      <c r="BX257" s="417">
        <f>$BX$155*BF257</f>
        <v>15260.671861549004</v>
      </c>
      <c r="BY257" s="772"/>
      <c r="BZ257" s="772"/>
      <c r="CA257" s="835">
        <f t="shared" si="535"/>
        <v>40935.736504187189</v>
      </c>
      <c r="CB257" s="835">
        <f t="shared" si="536"/>
        <v>9050.7615094114244</v>
      </c>
      <c r="CC257" s="1222">
        <f t="shared" si="537"/>
        <v>31884.974994775766</v>
      </c>
      <c r="CD257" s="772"/>
      <c r="CE257" s="417"/>
      <c r="CF257" s="835">
        <f>$CF$155*BA257</f>
        <v>40935.736504187189</v>
      </c>
      <c r="CG257" s="835">
        <f t="shared" si="538"/>
        <v>0</v>
      </c>
      <c r="CH257" s="1222">
        <f t="shared" si="544"/>
        <v>40935.736504187189</v>
      </c>
    </row>
    <row r="258" spans="1:87" ht="14.4">
      <c r="A258" s="13">
        <v>4502442</v>
      </c>
      <c r="B258" s="13" t="s">
        <v>617</v>
      </c>
      <c r="C258" s="13" t="s">
        <v>105</v>
      </c>
      <c r="D258" s="13">
        <v>333098</v>
      </c>
      <c r="E258" s="13">
        <v>30046247</v>
      </c>
      <c r="F258" s="13" t="s">
        <v>633</v>
      </c>
      <c r="G258" s="13" t="s">
        <v>405</v>
      </c>
      <c r="H258" s="14">
        <v>25</v>
      </c>
      <c r="I258" s="18">
        <v>6400</v>
      </c>
      <c r="J258" s="110" t="s">
        <v>671</v>
      </c>
      <c r="K258" s="124">
        <v>89</v>
      </c>
      <c r="L258" s="124">
        <v>119</v>
      </c>
      <c r="M258" s="124">
        <v>120</v>
      </c>
      <c r="N258" s="124">
        <v>125</v>
      </c>
      <c r="O258" s="67">
        <f>SUM(Q258:AB258)</f>
        <v>2660</v>
      </c>
      <c r="P258" s="12">
        <f>SUM(AC258:AN258)</f>
        <v>2488</v>
      </c>
      <c r="Q258" s="13">
        <v>452</v>
      </c>
      <c r="R258" s="13">
        <v>428</v>
      </c>
      <c r="S258" s="13">
        <v>342</v>
      </c>
      <c r="T258" s="13">
        <v>158</v>
      </c>
      <c r="U258" s="13">
        <v>116</v>
      </c>
      <c r="V258" s="13">
        <v>65</v>
      </c>
      <c r="W258" s="13">
        <v>55</v>
      </c>
      <c r="X258" s="13">
        <v>75</v>
      </c>
      <c r="Y258" s="13">
        <v>105</v>
      </c>
      <c r="Z258" s="13">
        <v>195</v>
      </c>
      <c r="AA258" s="13">
        <v>283</v>
      </c>
      <c r="AB258" s="13">
        <v>386</v>
      </c>
      <c r="AC258" s="13">
        <v>410</v>
      </c>
      <c r="AD258" s="13">
        <v>432</v>
      </c>
      <c r="AE258" s="13">
        <v>287</v>
      </c>
      <c r="AF258" s="13">
        <v>178</v>
      </c>
      <c r="AG258" s="13">
        <v>105</v>
      </c>
      <c r="AH258" s="13">
        <v>78</v>
      </c>
      <c r="AI258" s="13">
        <v>54</v>
      </c>
      <c r="AJ258" s="13">
        <v>48</v>
      </c>
      <c r="AK258" s="13">
        <v>91</v>
      </c>
      <c r="AL258" s="13">
        <v>175</v>
      </c>
      <c r="AM258" s="13">
        <v>241</v>
      </c>
      <c r="AN258" s="18">
        <v>389</v>
      </c>
      <c r="AO258" s="12">
        <v>2437</v>
      </c>
      <c r="AP258" s="819">
        <v>1192</v>
      </c>
      <c r="AQ258" s="1030">
        <v>0</v>
      </c>
      <c r="AR258" s="978">
        <f t="shared" ref="AR258:AW258" si="547">K258*11/1000</f>
        <v>0.97899999999999998</v>
      </c>
      <c r="AS258" s="112">
        <f t="shared" si="547"/>
        <v>1.3089999999999999</v>
      </c>
      <c r="AT258" s="112">
        <f t="shared" si="547"/>
        <v>1.32</v>
      </c>
      <c r="AU258" s="112">
        <f t="shared" si="547"/>
        <v>1.375</v>
      </c>
      <c r="AV258" s="112">
        <f t="shared" si="547"/>
        <v>29.26</v>
      </c>
      <c r="AW258" s="112">
        <f t="shared" si="547"/>
        <v>27.367999999999999</v>
      </c>
      <c r="AX258" s="112">
        <f>AO258*11/1000</f>
        <v>26.806999999999999</v>
      </c>
      <c r="AY258" s="112">
        <f>AP258*$AY$155/1000</f>
        <v>13.112</v>
      </c>
      <c r="AZ258" s="1021"/>
      <c r="BA258" s="978">
        <f>0.85*AR258/$BA$155+0.15*AR258</f>
        <v>1.118500836250486</v>
      </c>
      <c r="BB258" s="112">
        <f>0.85*AS258/$BB$155+0.15*AS258</f>
        <v>1.4775833333333332</v>
      </c>
      <c r="BC258" s="112">
        <f>0.85*AT258/$BC$155+0.15*AT258</f>
        <v>1.376944347217361</v>
      </c>
      <c r="BD258" s="112">
        <f>0.85*AU258/$BD$155+0.15*AU258</f>
        <v>1.2115759312320915</v>
      </c>
      <c r="BE258" s="112">
        <f>0.85*AV258/$BE$155+0.15*AV258</f>
        <v>31.960175036927623</v>
      </c>
      <c r="BF258" s="112">
        <f>0.85*AW258/$BF$155+0.15*AW258</f>
        <v>28.037662508567511</v>
      </c>
      <c r="BG258" s="112">
        <f>0.85*AX258/$BG$155+0.15*AX258</f>
        <v>27.224381716417909</v>
      </c>
      <c r="BH258" s="112">
        <f>0.85*AY258/$BH$155+0.15*AY258</f>
        <v>15.551002354851803</v>
      </c>
      <c r="BI258" s="649">
        <f t="shared" si="545"/>
        <v>0</v>
      </c>
      <c r="BJ258" s="112">
        <f>$BJ$155*BA258/1000</f>
        <v>0.22863275593796184</v>
      </c>
      <c r="BK258" s="112">
        <f>$BK$155*BB258/1000</f>
        <v>0.30197370583333333</v>
      </c>
      <c r="BL258" s="112">
        <f>$BL$155*BC258/1000</f>
        <v>0.28100680238011905</v>
      </c>
      <c r="BM258" s="112">
        <f>$BM$155*BD258/1000</f>
        <v>0.247476499713467</v>
      </c>
      <c r="BN258" s="112">
        <f>$BN$155*BE258/1000</f>
        <v>6.5329793792983759</v>
      </c>
      <c r="BO258" s="112">
        <f>$BO$155*BF258/1000</f>
        <v>5.726972943999999</v>
      </c>
      <c r="BP258" s="112">
        <f>$BP$155*BG258/1000</f>
        <v>5.5657525981044778</v>
      </c>
      <c r="BQ258" s="112">
        <f>$BQ$155*BH258/1000</f>
        <v>3.1882665027917167</v>
      </c>
      <c r="BR258" s="649">
        <f t="shared" si="546"/>
        <v>0</v>
      </c>
      <c r="BS258" s="417">
        <f>$BS$155*BA258</f>
        <v>675.16777751847519</v>
      </c>
      <c r="BT258" s="417">
        <f>$BT$155*BB258</f>
        <v>891.92303030303026</v>
      </c>
      <c r="BU258" s="417">
        <f>$BU$155*BC258</f>
        <v>831.17367868393433</v>
      </c>
      <c r="BV258" s="417">
        <f>$BV$155*BD258</f>
        <v>731.35128939828064</v>
      </c>
      <c r="BW258" s="417">
        <f>$BW$155*BE258</f>
        <v>19292.323840472673</v>
      </c>
      <c r="BX258" s="417">
        <f>$BX$155*BF258</f>
        <v>17561.772244002743</v>
      </c>
      <c r="BY258" s="772"/>
      <c r="BZ258" s="772"/>
      <c r="CA258" s="835">
        <f t="shared" si="535"/>
        <v>632.40419178487412</v>
      </c>
      <c r="CB258" s="835">
        <f t="shared" si="536"/>
        <v>8792.5898282138678</v>
      </c>
      <c r="CC258" s="1222">
        <f t="shared" si="537"/>
        <v>-8160.1856364289933</v>
      </c>
      <c r="CD258" s="772"/>
      <c r="CE258" s="417"/>
      <c r="CF258" s="835">
        <f>$CF$155*BA258</f>
        <v>632.40419178487412</v>
      </c>
      <c r="CG258" s="835">
        <f t="shared" si="538"/>
        <v>0</v>
      </c>
      <c r="CH258" s="1222">
        <f t="shared" si="544"/>
        <v>632.40419178487412</v>
      </c>
    </row>
    <row r="259" spans="1:87" ht="14.4">
      <c r="A259" s="13">
        <v>4513210</v>
      </c>
      <c r="B259" s="13" t="s">
        <v>617</v>
      </c>
      <c r="C259" s="13" t="s">
        <v>1107</v>
      </c>
      <c r="D259" s="13">
        <v>358961</v>
      </c>
      <c r="E259" s="13">
        <v>30042152</v>
      </c>
      <c r="F259" s="13" t="s">
        <v>327</v>
      </c>
      <c r="G259" s="13" t="s">
        <v>539</v>
      </c>
      <c r="H259" s="14">
        <v>21</v>
      </c>
      <c r="I259" s="18">
        <v>6400</v>
      </c>
      <c r="J259" s="110" t="s">
        <v>671</v>
      </c>
      <c r="K259" s="60">
        <v>4542</v>
      </c>
      <c r="L259" s="60">
        <v>4838</v>
      </c>
      <c r="M259" s="60">
        <v>5053</v>
      </c>
      <c r="N259" s="60">
        <v>6619</v>
      </c>
      <c r="O259" s="67">
        <f>SUM(Q259:AB259)</f>
        <v>3968</v>
      </c>
      <c r="P259" s="12">
        <f>SUM(AC259:AN259)</f>
        <v>4475</v>
      </c>
      <c r="Q259" s="13">
        <v>928</v>
      </c>
      <c r="R259" s="13">
        <v>869</v>
      </c>
      <c r="S259" s="13">
        <v>730</v>
      </c>
      <c r="T259" s="13">
        <v>310</v>
      </c>
      <c r="U259" s="13">
        <v>103</v>
      </c>
      <c r="V259" s="13">
        <v>57</v>
      </c>
      <c r="W259" s="13">
        <v>49</v>
      </c>
      <c r="X259" s="13">
        <v>66</v>
      </c>
      <c r="Y259" s="13">
        <v>93</v>
      </c>
      <c r="Z259" s="13">
        <v>172</v>
      </c>
      <c r="AA259" s="13">
        <v>250</v>
      </c>
      <c r="AB259" s="13">
        <v>341</v>
      </c>
      <c r="AC259" s="13">
        <v>363</v>
      </c>
      <c r="AD259" s="13">
        <v>382</v>
      </c>
      <c r="AE259" s="13">
        <v>254</v>
      </c>
      <c r="AF259" s="13">
        <v>455</v>
      </c>
      <c r="AG259" s="13">
        <v>270</v>
      </c>
      <c r="AH259" s="13">
        <v>199</v>
      </c>
      <c r="AI259" s="13">
        <v>138</v>
      </c>
      <c r="AJ259" s="13">
        <v>123</v>
      </c>
      <c r="AK259" s="13">
        <v>233</v>
      </c>
      <c r="AL259" s="13">
        <v>447</v>
      </c>
      <c r="AM259" s="13">
        <v>617</v>
      </c>
      <c r="AN259" s="18">
        <v>994</v>
      </c>
      <c r="AO259" s="12">
        <v>6245</v>
      </c>
      <c r="AP259" s="819">
        <v>5541</v>
      </c>
      <c r="AQ259" s="976"/>
      <c r="AR259" s="978">
        <f t="shared" si="543"/>
        <v>49.962000000000003</v>
      </c>
      <c r="AS259" s="112">
        <f t="shared" si="543"/>
        <v>53.218000000000004</v>
      </c>
      <c r="AT259" s="112">
        <f t="shared" si="543"/>
        <v>55.582999999999998</v>
      </c>
      <c r="AU259" s="112">
        <f t="shared" si="543"/>
        <v>72.808999999999997</v>
      </c>
      <c r="AV259" s="112">
        <f t="shared" si="543"/>
        <v>43.648000000000003</v>
      </c>
      <c r="AW259" s="112">
        <f t="shared" si="543"/>
        <v>49.225000000000001</v>
      </c>
      <c r="AX259" s="112">
        <f>AO259*11/1000</f>
        <v>68.694999999999993</v>
      </c>
      <c r="AY259" s="112">
        <f>AP259*$AY$155/1000</f>
        <v>60.951000000000001</v>
      </c>
      <c r="AZ259" s="1021"/>
      <c r="BA259" s="978">
        <f>0.85*AR259/$BA$155+0.15*AR259</f>
        <v>57.081244924154028</v>
      </c>
      <c r="BB259" s="112">
        <f>0.85*AS259/$BB$155+0.15*AS259</f>
        <v>60.071833333333338</v>
      </c>
      <c r="BC259" s="112">
        <f>0.85*AT259/$BC$155+0.15*AT259</f>
        <v>57.980831554077696</v>
      </c>
      <c r="BD259" s="112">
        <f>0.85*AU259/$BD$155+0.15*AU259</f>
        <v>64.155368710601707</v>
      </c>
      <c r="BE259" s="112">
        <f>0.85*AV259/$BE$155+0.15*AV259</f>
        <v>47.675930280649922</v>
      </c>
      <c r="BF259" s="112">
        <f>0.85*AW259/$BF$155+0.15*AW259</f>
        <v>50.429477381768336</v>
      </c>
      <c r="BG259" s="112">
        <f>0.85*AX259/$BG$155+0.15*AX259</f>
        <v>69.764572761194017</v>
      </c>
      <c r="BH259" s="112">
        <f>0.85*AY259/$BH$155+0.15*AY259</f>
        <v>72.288677892813638</v>
      </c>
      <c r="BI259" s="649">
        <f t="shared" si="545"/>
        <v>0</v>
      </c>
      <c r="BJ259" s="112">
        <f>$BJ$155*BA259/1000</f>
        <v>11.667977274946324</v>
      </c>
      <c r="BK259" s="112">
        <f>$BK$155*BB259/1000</f>
        <v>12.276880578333333</v>
      </c>
      <c r="BL259" s="112">
        <f>$BL$155*BC259/1000</f>
        <v>11.832728103556176</v>
      </c>
      <c r="BM259" s="112">
        <f>$BM$155*BD259/1000</f>
        <v>13.104375612827504</v>
      </c>
      <c r="BN259" s="112">
        <f>$BN$155*BE259/1000</f>
        <v>9.7454369086676511</v>
      </c>
      <c r="BO259" s="112">
        <f>$BO$155*BF259/1000</f>
        <v>10.300725049999999</v>
      </c>
      <c r="BP259" s="112">
        <f>$BP$155*BG259/1000</f>
        <v>14.262669255298505</v>
      </c>
      <c r="BQ259" s="112">
        <f>$BQ$155*BH259/1000</f>
        <v>14.820624741584652</v>
      </c>
      <c r="BR259" s="649">
        <f t="shared" si="546"/>
        <v>0</v>
      </c>
      <c r="BS259" s="417">
        <f>$BS$155*BA259</f>
        <v>34456.315117852973</v>
      </c>
      <c r="BT259" s="417">
        <f>$BT$155*BB259</f>
        <v>36261.54303030303</v>
      </c>
      <c r="BU259" s="417">
        <f>$BU$155*BC259</f>
        <v>34999.338319915987</v>
      </c>
      <c r="BV259" s="417">
        <f>$BV$155*BD259</f>
        <v>38726.513476217755</v>
      </c>
      <c r="BW259" s="417">
        <f>$BW$155*BE259</f>
        <v>28778.925187592315</v>
      </c>
      <c r="BX259" s="417">
        <f>$BX$155*BF259</f>
        <v>31587.190832762168</v>
      </c>
      <c r="BY259" s="772"/>
      <c r="BZ259" s="772"/>
      <c r="CA259" s="835">
        <f t="shared" si="535"/>
        <v>32273.930776257286</v>
      </c>
      <c r="CB259" s="835">
        <f t="shared" si="536"/>
        <v>40872.265300447187</v>
      </c>
      <c r="CC259" s="1222">
        <f t="shared" si="537"/>
        <v>-8598.3345241899005</v>
      </c>
      <c r="CD259" s="772"/>
      <c r="CE259" s="417"/>
      <c r="CF259" s="835">
        <f>$CF$155*BA259</f>
        <v>32273.930776257286</v>
      </c>
      <c r="CG259" s="835">
        <f t="shared" si="538"/>
        <v>0</v>
      </c>
      <c r="CH259" s="1222">
        <f t="shared" si="544"/>
        <v>32273.930776257286</v>
      </c>
    </row>
    <row r="260" spans="1:87" s="281" customFormat="1" ht="13.8" thickBot="1">
      <c r="A260" s="281" t="s">
        <v>1369</v>
      </c>
      <c r="H260" s="282"/>
      <c r="J260" s="282"/>
      <c r="K260" s="534">
        <f>SUM(K247:K259)</f>
        <v>83165</v>
      </c>
      <c r="L260" s="534">
        <f t="shared" ref="L260:P260" si="548">SUM(L247:L259)</f>
        <v>88443</v>
      </c>
      <c r="M260" s="534">
        <f t="shared" si="548"/>
        <v>89173</v>
      </c>
      <c r="N260" s="534">
        <f t="shared" si="548"/>
        <v>97096</v>
      </c>
      <c r="O260" s="534">
        <f t="shared" si="548"/>
        <v>47284</v>
      </c>
      <c r="P260" s="534">
        <f t="shared" si="548"/>
        <v>44652</v>
      </c>
      <c r="Q260" s="534">
        <f t="shared" ref="Q260" si="549">SUM(Q247:Q259)</f>
        <v>8350</v>
      </c>
      <c r="R260" s="534">
        <f t="shared" ref="R260" si="550">SUM(R247:R259)</f>
        <v>7897</v>
      </c>
      <c r="S260" s="534">
        <f t="shared" ref="S260" si="551">SUM(S247:S259)</f>
        <v>6348</v>
      </c>
      <c r="T260" s="534">
        <f t="shared" ref="T260:U260" si="552">SUM(T247:T259)</f>
        <v>2841</v>
      </c>
      <c r="U260" s="534">
        <f t="shared" si="552"/>
        <v>1962</v>
      </c>
      <c r="V260" s="534">
        <f t="shared" ref="V260" si="553">SUM(V247:V259)</f>
        <v>1090</v>
      </c>
      <c r="W260" s="534">
        <f t="shared" ref="W260" si="554">SUM(W247:W259)</f>
        <v>934</v>
      </c>
      <c r="X260" s="534">
        <f t="shared" ref="X260" si="555">SUM(X247:X259)</f>
        <v>1262</v>
      </c>
      <c r="Y260" s="534">
        <f t="shared" ref="Y260:Z260" si="556">SUM(Y247:Y259)</f>
        <v>1767</v>
      </c>
      <c r="Z260" s="534">
        <f t="shared" si="556"/>
        <v>3289</v>
      </c>
      <c r="AA260" s="534">
        <f t="shared" ref="AA260" si="557">SUM(AA247:AA259)</f>
        <v>4773</v>
      </c>
      <c r="AB260" s="534">
        <f t="shared" ref="AB260" si="558">SUM(AB247:AB259)</f>
        <v>6510</v>
      </c>
      <c r="AC260" s="534">
        <f t="shared" ref="AC260" si="559">SUM(AC247:AC259)</f>
        <v>6921</v>
      </c>
      <c r="AD260" s="534">
        <f t="shared" ref="AD260:AE260" si="560">SUM(AD247:AD259)</f>
        <v>7285</v>
      </c>
      <c r="AE260" s="534">
        <f t="shared" si="560"/>
        <v>4849</v>
      </c>
      <c r="AF260" s="534">
        <f t="shared" ref="AF260" si="561">SUM(AF247:AF259)</f>
        <v>3305</v>
      </c>
      <c r="AG260" s="534">
        <f t="shared" ref="AG260" si="562">SUM(AG247:AG259)</f>
        <v>1959</v>
      </c>
      <c r="AH260" s="534">
        <f t="shared" ref="AH260" si="563">SUM(AH247:AH259)</f>
        <v>1445</v>
      </c>
      <c r="AI260" s="534">
        <f t="shared" ref="AI260:AJ260" si="564">SUM(AI247:AI259)</f>
        <v>1001</v>
      </c>
      <c r="AJ260" s="534">
        <f t="shared" si="564"/>
        <v>894</v>
      </c>
      <c r="AK260" s="534">
        <f t="shared" ref="AK260" si="565">SUM(AK247:AK259)</f>
        <v>1695</v>
      </c>
      <c r="AL260" s="534">
        <f t="shared" ref="AL260" si="566">SUM(AL247:AL259)</f>
        <v>3244</v>
      </c>
      <c r="AM260" s="534">
        <f t="shared" ref="AM260" si="567">SUM(AM247:AM259)</f>
        <v>4483</v>
      </c>
      <c r="AN260" s="534">
        <f t="shared" ref="AN260:AO260" si="568">SUM(AN247:AN259)</f>
        <v>7220</v>
      </c>
      <c r="AO260" s="534">
        <f t="shared" si="568"/>
        <v>35513</v>
      </c>
      <c r="AP260" s="534">
        <f t="shared" ref="AP260" si="569">SUM(AP247:AP259)</f>
        <v>13267</v>
      </c>
      <c r="AQ260" s="534">
        <f t="shared" ref="AQ260" si="570">SUM(AQ247:AQ259)</f>
        <v>3513</v>
      </c>
      <c r="AR260" s="1025">
        <f>SUM(AR247:AR259)</f>
        <v>914.81499999999994</v>
      </c>
      <c r="AS260" s="534">
        <f>SUM(AS247:AS259)</f>
        <v>972.87299999999993</v>
      </c>
      <c r="AT260" s="534">
        <f t="shared" ref="AT260:AZ260" si="571">SUM(AT247:AT259)</f>
        <v>980.90300000000013</v>
      </c>
      <c r="AU260" s="534">
        <f t="shared" si="571"/>
        <v>1068.056</v>
      </c>
      <c r="AV260" s="534">
        <f t="shared" si="571"/>
        <v>520.12400000000002</v>
      </c>
      <c r="AW260" s="534">
        <f t="shared" si="571"/>
        <v>491.17200000000003</v>
      </c>
      <c r="AX260" s="534">
        <f t="shared" si="571"/>
        <v>181.63200000000001</v>
      </c>
      <c r="AY260" s="534">
        <f t="shared" si="571"/>
        <v>145.93699999999998</v>
      </c>
      <c r="AZ260" s="534">
        <f t="shared" si="571"/>
        <v>38.643000000000001</v>
      </c>
      <c r="BA260" s="1025">
        <f>SUM(BA246:BA259)</f>
        <v>1045.169910637884</v>
      </c>
      <c r="BB260" s="1025">
        <f t="shared" ref="BB260:BI260" si="572">SUM(BB246:BB259)</f>
        <v>1098.16725</v>
      </c>
      <c r="BC260" s="1025">
        <f t="shared" si="572"/>
        <v>1023.2188189534478</v>
      </c>
      <c r="BD260" s="1025">
        <f t="shared" si="572"/>
        <v>941.11341295128932</v>
      </c>
      <c r="BE260" s="1025">
        <f t="shared" si="572"/>
        <v>568.12214903988183</v>
      </c>
      <c r="BF260" s="1025">
        <f t="shared" si="572"/>
        <v>503.19039643591498</v>
      </c>
      <c r="BG260" s="1025">
        <f t="shared" si="572"/>
        <v>184.45998805970149</v>
      </c>
      <c r="BH260" s="1025">
        <f t="shared" si="572"/>
        <v>173.08317805521722</v>
      </c>
      <c r="BI260" s="1025">
        <f t="shared" si="572"/>
        <v>43.132816187050359</v>
      </c>
      <c r="BJ260" s="534">
        <f>SUM(BJ246:BJ259)</f>
        <v>213.64318143348987</v>
      </c>
      <c r="BK260" s="534">
        <f t="shared" ref="BK260:BR260" si="573">SUM(BK246:BK259)</f>
        <v>224.43244088249995</v>
      </c>
      <c r="BL260" s="534">
        <f t="shared" si="573"/>
        <v>208.81849657201965</v>
      </c>
      <c r="BM260" s="534">
        <f t="shared" si="573"/>
        <v>192.23182572943034</v>
      </c>
      <c r="BN260" s="534">
        <f t="shared" si="573"/>
        <v>116.12984848524226</v>
      </c>
      <c r="BO260" s="534">
        <f t="shared" si="573"/>
        <v>102.78167037599998</v>
      </c>
      <c r="BP260" s="534">
        <f t="shared" si="573"/>
        <v>37.71099995892537</v>
      </c>
      <c r="BQ260" s="534">
        <f t="shared" si="573"/>
        <v>35.485513164880629</v>
      </c>
      <c r="BR260" s="534">
        <f t="shared" si="573"/>
        <v>8.8601705698791378</v>
      </c>
      <c r="CA260" s="495">
        <f>SUM(CA247:CA259)</f>
        <v>590942.6360650456</v>
      </c>
      <c r="CB260" s="495">
        <f>SUM(CB247:CB259)</f>
        <v>97861.819841370292</v>
      </c>
      <c r="CC260" s="495">
        <f t="shared" si="537"/>
        <v>493080.81622367533</v>
      </c>
      <c r="CF260" s="495">
        <f>SUM(CF247:CF259)</f>
        <v>590942.6360650456</v>
      </c>
      <c r="CG260" s="495">
        <f>SUM(CG247:CG259)</f>
        <v>24387.441543287681</v>
      </c>
      <c r="CH260" s="495">
        <f t="shared" si="544"/>
        <v>566555.19452175789</v>
      </c>
    </row>
    <row r="261" spans="1:87" s="302" customFormat="1" ht="13.8" thickTop="1">
      <c r="H261" s="303"/>
      <c r="J261" s="303"/>
      <c r="K261" s="304"/>
      <c r="L261" s="304"/>
      <c r="M261" s="304"/>
      <c r="N261" s="304"/>
      <c r="O261" s="304"/>
      <c r="P261" s="304"/>
      <c r="Q261" s="304"/>
      <c r="R261" s="304"/>
      <c r="S261" s="304"/>
      <c r="T261" s="304"/>
      <c r="U261" s="304"/>
      <c r="V261" s="304"/>
      <c r="W261" s="304"/>
      <c r="X261" s="304"/>
      <c r="Y261" s="304"/>
      <c r="Z261" s="304"/>
      <c r="AA261" s="304"/>
      <c r="AB261" s="304"/>
      <c r="AC261" s="304"/>
      <c r="AD261" s="304"/>
      <c r="AE261" s="304"/>
      <c r="AF261" s="304"/>
      <c r="AG261" s="304"/>
      <c r="AH261" s="304"/>
      <c r="AI261" s="304"/>
      <c r="AJ261" s="304"/>
      <c r="AK261" s="304"/>
      <c r="AL261" s="304"/>
      <c r="AM261" s="304"/>
      <c r="AN261" s="304"/>
      <c r="AO261" s="304"/>
      <c r="AP261" s="304"/>
      <c r="AQ261" s="304"/>
      <c r="AR261" s="304"/>
      <c r="AS261" s="304"/>
      <c r="AT261" s="304"/>
      <c r="AU261" s="304"/>
      <c r="AV261" s="304"/>
      <c r="AX261" s="487"/>
      <c r="AY261" s="487"/>
      <c r="AZ261" s="304" t="s">
        <v>1694</v>
      </c>
      <c r="BA261" s="487">
        <f>BA260-BA260</f>
        <v>0</v>
      </c>
      <c r="BB261" s="487">
        <f>BA260-BB260</f>
        <v>-52.997339362116008</v>
      </c>
      <c r="BC261" s="487">
        <f>BA260-BC260</f>
        <v>21.951091684436165</v>
      </c>
      <c r="BD261" s="487">
        <f>BA260-BD260</f>
        <v>104.05649768659464</v>
      </c>
      <c r="BE261" s="487">
        <f>BA260-BE260</f>
        <v>477.04776159800213</v>
      </c>
      <c r="BF261" s="487">
        <f>BA260-BF260</f>
        <v>541.97951420196898</v>
      </c>
      <c r="BG261" s="487">
        <f>$BA$260-BG260</f>
        <v>860.7099225781825</v>
      </c>
      <c r="BH261" s="487">
        <f>$BA$260-BH260</f>
        <v>872.08673258266674</v>
      </c>
      <c r="BI261" s="487">
        <f>$BA$260-BI260</f>
        <v>1002.0370944508336</v>
      </c>
      <c r="BJ261" s="304"/>
      <c r="BK261" s="304"/>
      <c r="BL261" s="304"/>
      <c r="BM261" s="304"/>
      <c r="BN261" s="304"/>
      <c r="BQ261" s="487"/>
      <c r="BR261" s="304" t="s">
        <v>1694</v>
      </c>
      <c r="BS261" s="505">
        <f t="shared" ref="BS261:BX261" si="574">BA261*BS155</f>
        <v>0</v>
      </c>
      <c r="BT261" s="505">
        <f t="shared" si="574"/>
        <v>-31991.121214950028</v>
      </c>
      <c r="BU261" s="505">
        <f t="shared" si="574"/>
        <v>13250.477162241466</v>
      </c>
      <c r="BV261" s="505">
        <f t="shared" si="574"/>
        <v>62812.285876271671</v>
      </c>
      <c r="BW261" s="505">
        <f t="shared" si="574"/>
        <v>287963.37609188491</v>
      </c>
      <c r="BX261" s="505">
        <f t="shared" si="574"/>
        <v>339476.25935014238</v>
      </c>
      <c r="BY261" s="505"/>
      <c r="BZ261" s="505"/>
      <c r="CA261" s="505"/>
      <c r="CB261" s="505"/>
      <c r="CC261" s="505"/>
      <c r="CD261" s="505"/>
      <c r="CE261" s="505"/>
    </row>
    <row r="262" spans="1:87" s="256" customFormat="1" ht="14.4">
      <c r="H262" s="261"/>
      <c r="J262" s="261"/>
      <c r="K262" s="301"/>
      <c r="L262" s="301"/>
      <c r="M262" s="301"/>
      <c r="N262" s="301"/>
      <c r="O262" s="301"/>
      <c r="P262" s="301"/>
      <c r="Q262" s="301"/>
      <c r="R262" s="301"/>
      <c r="S262" s="301"/>
      <c r="T262" s="301"/>
      <c r="U262" s="301"/>
      <c r="V262" s="301"/>
      <c r="W262" s="301"/>
      <c r="X262" s="301"/>
      <c r="Y262" s="301"/>
      <c r="Z262" s="301"/>
      <c r="AA262" s="301"/>
      <c r="AB262" s="301"/>
      <c r="AC262" s="301"/>
      <c r="AD262" s="301"/>
      <c r="AE262" s="301"/>
      <c r="AF262" s="301"/>
      <c r="AG262" s="301"/>
      <c r="AH262" s="301"/>
      <c r="AI262" s="301"/>
      <c r="AJ262" s="301"/>
      <c r="AK262" s="301"/>
      <c r="AL262" s="301"/>
      <c r="AM262" s="301"/>
      <c r="AN262" s="301"/>
      <c r="AO262" s="301"/>
      <c r="AP262" s="301"/>
      <c r="AQ262" s="301"/>
      <c r="AR262" s="535">
        <v>2007</v>
      </c>
      <c r="AS262" s="535">
        <v>2008</v>
      </c>
      <c r="AT262" s="535">
        <v>2009</v>
      </c>
      <c r="AU262" s="535">
        <v>2010</v>
      </c>
      <c r="AV262" s="535">
        <v>2011</v>
      </c>
      <c r="AW262" s="535">
        <v>2012</v>
      </c>
      <c r="AX262" s="535">
        <v>2013</v>
      </c>
      <c r="AY262" s="535">
        <v>2014</v>
      </c>
      <c r="AZ262" s="535">
        <v>2015</v>
      </c>
      <c r="BA262" s="535">
        <v>2007</v>
      </c>
      <c r="BB262" s="535">
        <v>2008</v>
      </c>
      <c r="BC262" s="535">
        <v>2009</v>
      </c>
      <c r="BD262" s="535">
        <v>2010</v>
      </c>
      <c r="BE262" s="535">
        <v>2011</v>
      </c>
      <c r="BF262" s="535">
        <v>2012</v>
      </c>
      <c r="BG262" s="535">
        <v>2013</v>
      </c>
      <c r="BH262" s="535">
        <v>2014</v>
      </c>
      <c r="BI262" s="535">
        <v>2015</v>
      </c>
      <c r="BJ262" s="535">
        <v>2007</v>
      </c>
      <c r="BK262" s="535">
        <v>2008</v>
      </c>
      <c r="BL262" s="535">
        <v>2009</v>
      </c>
      <c r="BM262" s="535">
        <v>2010</v>
      </c>
      <c r="BN262" s="535">
        <v>2011</v>
      </c>
      <c r="BO262" s="535">
        <v>2012</v>
      </c>
      <c r="BP262" s="535">
        <v>2013</v>
      </c>
      <c r="BQ262" s="535">
        <v>2014</v>
      </c>
      <c r="BR262" s="535">
        <v>2015</v>
      </c>
      <c r="BS262" s="535">
        <v>2007</v>
      </c>
      <c r="BT262" s="535">
        <v>2008</v>
      </c>
      <c r="BU262" s="535">
        <v>2009</v>
      </c>
      <c r="BV262" s="535">
        <v>2010</v>
      </c>
      <c r="BW262" s="535">
        <v>2011</v>
      </c>
      <c r="BX262" s="535">
        <v>2012</v>
      </c>
      <c r="BY262" s="535"/>
      <c r="BZ262" s="535"/>
      <c r="CA262" s="1195">
        <f>CA3</f>
        <v>2007</v>
      </c>
      <c r="CB262" s="1195">
        <f t="shared" ref="CB262:CC262" si="575">CB3</f>
        <v>2014</v>
      </c>
      <c r="CC262" s="1195" t="str">
        <f t="shared" si="575"/>
        <v>2007-2014</v>
      </c>
      <c r="CD262" s="535"/>
      <c r="CF262" s="1195">
        <f>CF3</f>
        <v>2007</v>
      </c>
      <c r="CG262" s="1195">
        <f t="shared" ref="CG262:CH262" si="576">CG3</f>
        <v>2015</v>
      </c>
      <c r="CH262" s="1195" t="str">
        <f t="shared" si="576"/>
        <v>2007-2015</v>
      </c>
      <c r="CI262"/>
    </row>
    <row r="263" spans="1:87" s="256" customFormat="1" ht="14.4">
      <c r="A263" s="256" t="s">
        <v>1370</v>
      </c>
      <c r="H263" s="261"/>
      <c r="J263" s="261"/>
      <c r="K263" s="301"/>
      <c r="L263" s="301"/>
      <c r="M263" s="301"/>
      <c r="N263" s="301"/>
      <c r="O263" s="301"/>
      <c r="P263" s="301"/>
      <c r="Q263" s="301"/>
      <c r="R263" s="301"/>
      <c r="S263" s="301"/>
      <c r="T263" s="301"/>
      <c r="U263" s="301"/>
      <c r="V263" s="301"/>
      <c r="W263" s="301"/>
      <c r="X263" s="301"/>
      <c r="Y263" s="301"/>
      <c r="Z263" s="301"/>
      <c r="AA263" s="301"/>
      <c r="AB263" s="301"/>
      <c r="AC263" s="301"/>
      <c r="AD263" s="301"/>
      <c r="AE263" s="301"/>
      <c r="AF263" s="301"/>
      <c r="AG263" s="301"/>
      <c r="AH263" s="301"/>
      <c r="AI263" s="301"/>
      <c r="AJ263" s="301"/>
      <c r="AK263" s="301"/>
      <c r="AL263" s="301"/>
      <c r="AM263" s="301"/>
      <c r="AN263" s="301"/>
      <c r="AO263" s="301"/>
      <c r="AP263" s="301"/>
      <c r="AQ263" s="301"/>
      <c r="AR263" s="301">
        <f t="shared" ref="AR263:BR263" si="577">AR243+AR151+AR131+AR116+AR100+AR79</f>
        <v>38448.04355555556</v>
      </c>
      <c r="AS263" s="301">
        <f t="shared" si="577"/>
        <v>40400.177777777775</v>
      </c>
      <c r="AT263" s="301">
        <f t="shared" si="577"/>
        <v>40727.333444444441</v>
      </c>
      <c r="AU263" s="301">
        <f t="shared" si="577"/>
        <v>45695.268222222221</v>
      </c>
      <c r="AV263" s="301">
        <f t="shared" si="577"/>
        <v>38345.58</v>
      </c>
      <c r="AW263" s="301">
        <f t="shared" si="577"/>
        <v>39498.819555555558</v>
      </c>
      <c r="AX263" s="301">
        <f t="shared" si="577"/>
        <v>37426.555444444442</v>
      </c>
      <c r="AY263" s="301">
        <f t="shared" si="577"/>
        <v>32663.237888888885</v>
      </c>
      <c r="AZ263" s="301">
        <f t="shared" si="577"/>
        <v>32982.465666666671</v>
      </c>
      <c r="BA263" s="301">
        <f t="shared" si="577"/>
        <v>46525.911228267112</v>
      </c>
      <c r="BB263" s="301">
        <f t="shared" si="577"/>
        <v>45114.706116076457</v>
      </c>
      <c r="BC263" s="301">
        <f t="shared" si="577"/>
        <v>42632.933566182932</v>
      </c>
      <c r="BD263" s="301">
        <f t="shared" si="577"/>
        <v>41651.358207576908</v>
      </c>
      <c r="BE263" s="301">
        <f t="shared" si="577"/>
        <v>41878.563758305245</v>
      </c>
      <c r="BF263" s="301">
        <f t="shared" si="577"/>
        <v>40148.949881263718</v>
      </c>
      <c r="BG263" s="301">
        <f t="shared" si="577"/>
        <v>38440.352657086885</v>
      </c>
      <c r="BH263" s="301">
        <f t="shared" si="577"/>
        <v>38538.928198378417</v>
      </c>
      <c r="BI263" s="301">
        <f t="shared" si="577"/>
        <v>36786.572937218873</v>
      </c>
      <c r="BJ263" s="301">
        <f t="shared" si="577"/>
        <v>9146.9170524447472</v>
      </c>
      <c r="BK263" s="301">
        <f t="shared" si="577"/>
        <v>8791.1217595270264</v>
      </c>
      <c r="BL263" s="301">
        <f t="shared" si="577"/>
        <v>8419.5643399524015</v>
      </c>
      <c r="BM263" s="301">
        <f t="shared" si="577"/>
        <v>8275.9595855178959</v>
      </c>
      <c r="BN263" s="301">
        <f t="shared" si="577"/>
        <v>8202.2015618410514</v>
      </c>
      <c r="BO263" s="301">
        <f t="shared" si="577"/>
        <v>7348.2212236482055</v>
      </c>
      <c r="BP263" s="301">
        <f t="shared" si="577"/>
        <v>5857.7329337830297</v>
      </c>
      <c r="BQ263" s="301">
        <f t="shared" si="577"/>
        <v>5377.4064412615708</v>
      </c>
      <c r="BR263" s="301">
        <f t="shared" si="577"/>
        <v>5060.1041698916861</v>
      </c>
      <c r="CF263"/>
      <c r="CG263"/>
      <c r="CH263"/>
      <c r="CI263"/>
    </row>
    <row r="264" spans="1:87" ht="14.4">
      <c r="A264" s="27"/>
      <c r="B264" s="27"/>
      <c r="F264" s="27"/>
      <c r="G264" s="27"/>
      <c r="H264" s="41"/>
      <c r="I264" s="27"/>
      <c r="J264" s="41"/>
      <c r="K264" s="41"/>
      <c r="L264" s="41"/>
      <c r="M264" s="41"/>
      <c r="AR264" s="78">
        <v>2007</v>
      </c>
      <c r="AS264" s="78">
        <v>2008</v>
      </c>
      <c r="AT264" s="78">
        <v>2009</v>
      </c>
      <c r="AU264" s="78">
        <v>2010</v>
      </c>
      <c r="AV264" s="78">
        <v>2011</v>
      </c>
      <c r="AW264" s="78">
        <v>2012</v>
      </c>
      <c r="AX264" s="78">
        <v>2013</v>
      </c>
      <c r="AY264" s="78">
        <v>2014</v>
      </c>
      <c r="AZ264" s="752">
        <v>2015</v>
      </c>
      <c r="BA264" s="78">
        <v>2007</v>
      </c>
      <c r="BB264" s="78">
        <v>2008</v>
      </c>
      <c r="BC264" s="78">
        <v>2009</v>
      </c>
      <c r="BD264" s="78">
        <v>2010</v>
      </c>
      <c r="BE264" s="78">
        <v>2011</v>
      </c>
      <c r="BF264" s="78">
        <v>2012</v>
      </c>
      <c r="BG264" s="78">
        <v>2013</v>
      </c>
      <c r="BH264" s="78">
        <v>2014</v>
      </c>
      <c r="BI264" s="752">
        <v>2015</v>
      </c>
      <c r="BJ264" s="78">
        <v>2007</v>
      </c>
      <c r="BK264" s="78">
        <v>2008</v>
      </c>
      <c r="BL264" s="78">
        <v>2009</v>
      </c>
      <c r="BM264" s="78">
        <v>2010</v>
      </c>
      <c r="BN264" s="78">
        <v>2011</v>
      </c>
      <c r="BO264" s="78">
        <v>2012</v>
      </c>
      <c r="BP264" s="78">
        <v>2013</v>
      </c>
      <c r="BQ264" s="78">
        <v>2014</v>
      </c>
      <c r="BR264" s="752">
        <v>2015</v>
      </c>
      <c r="CF264"/>
      <c r="CG264"/>
      <c r="CH264"/>
      <c r="CI264"/>
    </row>
    <row r="265" spans="1:87" s="281" customFormat="1" ht="13.8" thickBot="1">
      <c r="A265" s="281" t="s">
        <v>1278</v>
      </c>
      <c r="H265" s="282"/>
      <c r="J265" s="282"/>
      <c r="K265" s="282"/>
      <c r="L265" s="282"/>
      <c r="M265" s="282"/>
      <c r="N265" s="282"/>
      <c r="O265" s="283"/>
      <c r="P265" s="283"/>
      <c r="AR265" s="284">
        <f t="shared" ref="AR265:BX265" si="578">AR260+AR243+AR151+AR131+AR116+AR100+AR79</f>
        <v>39362.858555555555</v>
      </c>
      <c r="AS265" s="284">
        <f t="shared" si="578"/>
        <v>41373.050777777782</v>
      </c>
      <c r="AT265" s="284">
        <f t="shared" si="578"/>
        <v>41708.236444444439</v>
      </c>
      <c r="AU265" s="284">
        <f t="shared" si="578"/>
        <v>46763.324222222218</v>
      </c>
      <c r="AV265" s="284">
        <f t="shared" si="578"/>
        <v>38865.703999999998</v>
      </c>
      <c r="AW265" s="284">
        <f t="shared" si="578"/>
        <v>39989.991555555549</v>
      </c>
      <c r="AX265" s="284">
        <f t="shared" si="578"/>
        <v>37608.187444444447</v>
      </c>
      <c r="AY265" s="284">
        <f t="shared" si="578"/>
        <v>32809.174888888891</v>
      </c>
      <c r="AZ265" s="534">
        <f t="shared" si="578"/>
        <v>33021.108666666674</v>
      </c>
      <c r="BA265" s="284">
        <f t="shared" si="578"/>
        <v>47571.081138904992</v>
      </c>
      <c r="BB265" s="284">
        <f t="shared" si="578"/>
        <v>46212.873366076456</v>
      </c>
      <c r="BC265" s="284">
        <f t="shared" si="578"/>
        <v>43656.152385136375</v>
      </c>
      <c r="BD265" s="284">
        <f t="shared" si="578"/>
        <v>42592.471620528195</v>
      </c>
      <c r="BE265" s="284">
        <f t="shared" si="578"/>
        <v>42446.685907345134</v>
      </c>
      <c r="BF265" s="284">
        <f t="shared" si="578"/>
        <v>40652.140277699633</v>
      </c>
      <c r="BG265" s="284">
        <f t="shared" si="578"/>
        <v>38624.81264514658</v>
      </c>
      <c r="BH265" s="284">
        <f t="shared" si="578"/>
        <v>38712.011376433627</v>
      </c>
      <c r="BI265" s="284">
        <f t="shared" si="578"/>
        <v>36829.70575340592</v>
      </c>
      <c r="BJ265" s="284">
        <f t="shared" si="578"/>
        <v>9360.5602338782373</v>
      </c>
      <c r="BK265" s="284">
        <f t="shared" si="578"/>
        <v>9015.5542004095278</v>
      </c>
      <c r="BL265" s="284">
        <f t="shared" si="578"/>
        <v>8628.3828365244208</v>
      </c>
      <c r="BM265" s="284">
        <f t="shared" si="578"/>
        <v>8468.1914112473278</v>
      </c>
      <c r="BN265" s="284">
        <f t="shared" si="578"/>
        <v>8318.3314103262946</v>
      </c>
      <c r="BO265" s="284">
        <f t="shared" si="578"/>
        <v>7451.0028940242055</v>
      </c>
      <c r="BP265" s="284">
        <f t="shared" si="578"/>
        <v>5895.4439337419544</v>
      </c>
      <c r="BQ265" s="284">
        <f t="shared" si="578"/>
        <v>5412.8919544264518</v>
      </c>
      <c r="BR265" s="284">
        <f t="shared" si="578"/>
        <v>5068.9643404615654</v>
      </c>
      <c r="BS265" s="284">
        <f t="shared" si="578"/>
        <v>16951772.587161817</v>
      </c>
      <c r="BT265" s="284">
        <f t="shared" si="578"/>
        <v>17327552.476264335</v>
      </c>
      <c r="BU265" s="284">
        <f t="shared" si="578"/>
        <v>16806687.813198738</v>
      </c>
      <c r="BV265" s="284">
        <f t="shared" si="578"/>
        <v>16309171.700791631</v>
      </c>
      <c r="BW265" s="284">
        <f t="shared" si="578"/>
        <v>16787997.4967076</v>
      </c>
      <c r="BX265" s="284">
        <f t="shared" si="578"/>
        <v>15637124.171544205</v>
      </c>
      <c r="BY265" s="284"/>
      <c r="BZ265" s="534" t="s">
        <v>2194</v>
      </c>
      <c r="CA265" s="284">
        <f>CA79+CA100+CA116+CA131+CA151+CA243+CA260</f>
        <v>19739151.299451444</v>
      </c>
      <c r="CB265" s="284">
        <f t="shared" ref="CB265:CC265" si="579">CB79+CB100+CB116+CB131+CB151+CB243+CB260</f>
        <v>15893389.039885957</v>
      </c>
      <c r="CC265" s="284">
        <f t="shared" si="579"/>
        <v>3845762.2595654847</v>
      </c>
      <c r="CD265" s="284"/>
      <c r="CE265" s="534" t="s">
        <v>2194</v>
      </c>
      <c r="CF265" s="284">
        <f>CF79+CF100+CF116+CF131+CF151+CF243+CF260</f>
        <v>19739151.299451444</v>
      </c>
      <c r="CG265" s="284">
        <f t="shared" ref="CG265:CH265" si="580">CG79+CG100+CG116+CG131+CG151+CG243+CG260</f>
        <v>15348036.948014826</v>
      </c>
      <c r="CH265" s="284">
        <f t="shared" si="580"/>
        <v>4391114.3514366206</v>
      </c>
    </row>
    <row r="266" spans="1:87" ht="14.4" thickTop="1" thickBot="1"/>
    <row r="267" spans="1:87">
      <c r="BA267" s="78">
        <v>2007</v>
      </c>
      <c r="BB267" s="78">
        <v>2008</v>
      </c>
      <c r="BC267" s="78">
        <v>2009</v>
      </c>
      <c r="BD267" s="78">
        <v>2010</v>
      </c>
      <c r="BE267" s="78">
        <v>2011</v>
      </c>
      <c r="BF267" s="78">
        <v>2012</v>
      </c>
      <c r="BG267" s="78">
        <v>2013</v>
      </c>
      <c r="BH267" s="78">
        <v>2014</v>
      </c>
      <c r="BI267" s="752">
        <v>2015</v>
      </c>
      <c r="BS267" s="78">
        <v>2007</v>
      </c>
      <c r="BT267" s="78">
        <v>2008</v>
      </c>
      <c r="BU267" s="78">
        <v>2009</v>
      </c>
      <c r="BV267" s="78">
        <v>2010</v>
      </c>
      <c r="BW267" s="78">
        <v>2011</v>
      </c>
      <c r="BX267" s="78">
        <v>2012</v>
      </c>
      <c r="BZ267" s="1179" t="s">
        <v>2245</v>
      </c>
      <c r="CA267" s="1184"/>
      <c r="CB267" s="1185"/>
      <c r="CC267" s="1186"/>
      <c r="CE267" s="1179" t="s">
        <v>2246</v>
      </c>
      <c r="CF267" s="1184"/>
      <c r="CG267" s="1185"/>
      <c r="CH267" s="1186"/>
    </row>
    <row r="268" spans="1:87">
      <c r="AX268" s="447" t="s">
        <v>1695</v>
      </c>
      <c r="AY268" s="447"/>
      <c r="AZ268" s="447"/>
      <c r="BA268" s="289">
        <f t="shared" ref="BA268:BI268" si="581">BA261+BA244+BA152+BA132+BA117+BA101+BA80</f>
        <v>0</v>
      </c>
      <c r="BB268" s="289">
        <f t="shared" si="581"/>
        <v>1358.2077728285281</v>
      </c>
      <c r="BC268" s="289">
        <f t="shared" si="581"/>
        <v>3914.9287537686141</v>
      </c>
      <c r="BD268" s="289">
        <f t="shared" si="581"/>
        <v>4978.6095183767993</v>
      </c>
      <c r="BE268" s="289">
        <f t="shared" si="581"/>
        <v>5124.3952315598617</v>
      </c>
      <c r="BF268" s="289">
        <f t="shared" si="581"/>
        <v>6918.9408612053576</v>
      </c>
      <c r="BG268" s="289">
        <f t="shared" si="581"/>
        <v>8946.2684937584054</v>
      </c>
      <c r="BH268" s="289">
        <f t="shared" si="581"/>
        <v>8859.069762471363</v>
      </c>
      <c r="BI268" s="289">
        <f t="shared" si="581"/>
        <v>10741.37538549907</v>
      </c>
      <c r="BN268" s="78" t="s">
        <v>1701</v>
      </c>
      <c r="BO268" s="447" t="s">
        <v>1696</v>
      </c>
      <c r="BP268" s="447"/>
      <c r="BQ268" s="447"/>
      <c r="BR268" s="447"/>
      <c r="BS268" s="289">
        <f t="shared" ref="BS268:BX268" si="582">(BS261+BS244+BS152+BS132+BS117+BS101+BS80)/1000</f>
        <v>0</v>
      </c>
      <c r="BT268" s="289">
        <f t="shared" si="582"/>
        <v>72.686689656589408</v>
      </c>
      <c r="BU268" s="289">
        <f t="shared" si="582"/>
        <v>1457.6307254229571</v>
      </c>
      <c r="BV268" s="289">
        <f t="shared" si="582"/>
        <v>2022.7287705999981</v>
      </c>
      <c r="BW268" s="289">
        <f t="shared" si="582"/>
        <v>2122.9845134992952</v>
      </c>
      <c r="BX268" s="289">
        <f t="shared" si="582"/>
        <v>3261.9063057379863</v>
      </c>
      <c r="BY268" s="289"/>
      <c r="BZ268" s="1187" t="s">
        <v>2240</v>
      </c>
      <c r="CA268" s="1188"/>
      <c r="CB268" s="1188"/>
      <c r="CC268" s="1189"/>
      <c r="CE268" s="1187" t="s">
        <v>2240</v>
      </c>
      <c r="CF268" s="1188"/>
      <c r="CG268" s="1188"/>
      <c r="CH268" s="1189"/>
    </row>
    <row r="269" spans="1:87">
      <c r="A269" s="2" t="s">
        <v>1981</v>
      </c>
      <c r="B269" s="3" t="s">
        <v>35</v>
      </c>
      <c r="C269" s="286">
        <v>6430</v>
      </c>
      <c r="AX269" s="78" t="s">
        <v>2236</v>
      </c>
      <c r="BA269" s="289">
        <f>BA268</f>
        <v>0</v>
      </c>
      <c r="BB269" s="289">
        <f t="shared" ref="BB269:BI269" si="583">BB268+BA269</f>
        <v>1358.2077728285281</v>
      </c>
      <c r="BC269" s="289">
        <f t="shared" si="583"/>
        <v>5273.1365265971417</v>
      </c>
      <c r="BD269" s="289">
        <f t="shared" si="583"/>
        <v>10251.746044973941</v>
      </c>
      <c r="BE269" s="289">
        <f t="shared" si="583"/>
        <v>15376.141276533803</v>
      </c>
      <c r="BF269" s="289">
        <f t="shared" si="583"/>
        <v>22295.082137739162</v>
      </c>
      <c r="BG269" s="289">
        <f t="shared" si="583"/>
        <v>31241.350631497568</v>
      </c>
      <c r="BH269" s="289">
        <f t="shared" si="583"/>
        <v>40100.420393968932</v>
      </c>
      <c r="BI269" s="289">
        <f t="shared" si="583"/>
        <v>50841.795779468004</v>
      </c>
      <c r="BO269" s="78" t="s">
        <v>1697</v>
      </c>
      <c r="BS269" s="289">
        <v>0</v>
      </c>
      <c r="BT269" s="289">
        <f>BT268+BS269</f>
        <v>72.686689656589408</v>
      </c>
      <c r="BU269" s="289">
        <f>BU268+BT269</f>
        <v>1530.3174150795464</v>
      </c>
      <c r="BV269" s="289">
        <f>BV268+BU269</f>
        <v>3553.0461856795446</v>
      </c>
      <c r="BW269" s="289">
        <f>BW268+BV269</f>
        <v>5676.0306991788402</v>
      </c>
      <c r="BX269" s="289">
        <f>BX268+BW269</f>
        <v>8937.9370049168265</v>
      </c>
      <c r="BY269" s="289"/>
      <c r="BZ269" s="1183"/>
      <c r="CA269" s="1190">
        <v>2007</v>
      </c>
      <c r="CB269" s="1190">
        <v>2014</v>
      </c>
      <c r="CC269" s="1191" t="s">
        <v>2244</v>
      </c>
      <c r="CE269" s="1183"/>
      <c r="CF269" s="1190">
        <v>2007</v>
      </c>
      <c r="CG269" s="1190">
        <v>2015</v>
      </c>
      <c r="CH269" s="1191" t="s">
        <v>2242</v>
      </c>
    </row>
    <row r="270" spans="1:87">
      <c r="BZ270" s="1180" t="s">
        <v>2239</v>
      </c>
      <c r="CA270" s="1181">
        <f>CA79+CA100+CA116+CA131+CA151</f>
        <v>10376812.262985729</v>
      </c>
      <c r="CB270" s="1181">
        <f>CB79+CB100+CB116+CB131+CB151</f>
        <v>9163974.5137954745</v>
      </c>
      <c r="CC270" s="1182">
        <f>CC79+CC100+CC116+CC131+CC151</f>
        <v>1212837.7491902523</v>
      </c>
      <c r="CE270" s="1180" t="s">
        <v>2239</v>
      </c>
      <c r="CF270" s="1181">
        <f>CF79+CF100+CF116+CF131+CF151</f>
        <v>10376812.262985729</v>
      </c>
      <c r="CG270" s="1181">
        <f>CG79+CG100+CG116+CG131+CG151</f>
        <v>9032696.1863744147</v>
      </c>
      <c r="CH270" s="1182">
        <f>CH79+CH100+CH116+CH131+CH151</f>
        <v>1344116.0766113126</v>
      </c>
    </row>
    <row r="271" spans="1:87">
      <c r="BN271" s="78" t="s">
        <v>1700</v>
      </c>
      <c r="BO271" s="78" t="s">
        <v>1698</v>
      </c>
      <c r="BS271" s="289">
        <f t="shared" ref="BS271:BX271" si="584">(BS265+(BS268)*1000)/1000</f>
        <v>16951.772587161817</v>
      </c>
      <c r="BT271" s="289">
        <f t="shared" si="584"/>
        <v>17400.239165920924</v>
      </c>
      <c r="BU271" s="289">
        <f t="shared" si="584"/>
        <v>18264.318538621694</v>
      </c>
      <c r="BV271" s="289">
        <f t="shared" si="584"/>
        <v>18331.900471391629</v>
      </c>
      <c r="BW271" s="289">
        <f t="shared" si="584"/>
        <v>18910.982010206892</v>
      </c>
      <c r="BX271" s="289">
        <f t="shared" si="584"/>
        <v>18899.030477282191</v>
      </c>
      <c r="BY271" s="289"/>
      <c r="BZ271" s="1180" t="s">
        <v>684</v>
      </c>
      <c r="CA271" s="1181">
        <f>CA243+CA260</f>
        <v>9362339.0364657138</v>
      </c>
      <c r="CB271" s="1181">
        <f>CC243+CC260</f>
        <v>2632924.5103752324</v>
      </c>
      <c r="CC271" s="1182">
        <f>CC243+CC260</f>
        <v>2632924.5103752324</v>
      </c>
      <c r="CE271" s="1180" t="s">
        <v>684</v>
      </c>
      <c r="CF271" s="1181">
        <f>CF243+CF260</f>
        <v>9362339.0364657138</v>
      </c>
      <c r="CG271" s="1181">
        <f>CG243+CG260</f>
        <v>6315340.7616404099</v>
      </c>
      <c r="CH271" s="1182">
        <f>CH243+CH260</f>
        <v>3046998.2748253075</v>
      </c>
    </row>
    <row r="272" spans="1:87" ht="13.8" thickBot="1">
      <c r="BO272" s="78" t="s">
        <v>1699</v>
      </c>
      <c r="BS272" s="289">
        <f t="shared" ref="BS272:BX272" si="585">BS265/1000</f>
        <v>16951.772587161817</v>
      </c>
      <c r="BT272" s="289">
        <f t="shared" si="585"/>
        <v>17327.552476264336</v>
      </c>
      <c r="BU272" s="289">
        <f t="shared" si="585"/>
        <v>16806.68781319874</v>
      </c>
      <c r="BV272" s="289">
        <f t="shared" si="585"/>
        <v>16309.17170079163</v>
      </c>
      <c r="BW272" s="289">
        <f t="shared" si="585"/>
        <v>16787.997496707601</v>
      </c>
      <c r="BX272" s="289">
        <f t="shared" si="585"/>
        <v>15637.124171544205</v>
      </c>
      <c r="BY272" s="289"/>
      <c r="BZ272" s="1192" t="s">
        <v>2255</v>
      </c>
      <c r="CA272" s="1193">
        <f>SUM(CA270:CA271)</f>
        <v>19739151.299451441</v>
      </c>
      <c r="CB272" s="1193">
        <f>SUM(CB270:CB271)</f>
        <v>11796899.024170708</v>
      </c>
      <c r="CC272" s="1194">
        <f>SUM(CC270:CC271)</f>
        <v>3845762.2595654847</v>
      </c>
      <c r="CE272" s="1192" t="s">
        <v>2255</v>
      </c>
      <c r="CF272" s="1193">
        <f>SUM(CF270:CF271)</f>
        <v>19739151.299451441</v>
      </c>
      <c r="CG272" s="1193">
        <f>SUM(CG270:CG271)</f>
        <v>15348036.948014826</v>
      </c>
      <c r="CH272" s="1194">
        <f>SUM(CH270:CH271)</f>
        <v>4391114.3514366206</v>
      </c>
    </row>
    <row r="273" spans="41:43" ht="13.8" thickTop="1"/>
    <row r="287" spans="41:43">
      <c r="AO287" s="535" t="s">
        <v>2235</v>
      </c>
      <c r="AQ287" s="535">
        <v>2015</v>
      </c>
    </row>
    <row r="288" spans="41:43">
      <c r="AO288" s="78" t="s">
        <v>2218</v>
      </c>
      <c r="AQ288" s="289">
        <f>AQ243-AQ289-AQ290</f>
        <v>470946</v>
      </c>
    </row>
    <row r="289" spans="41:43">
      <c r="AO289" s="78" t="s">
        <v>2219</v>
      </c>
      <c r="AQ289" s="289">
        <f>AQ160+AQ168+AQ181+AQ201+AQ205+AQ227</f>
        <v>174086</v>
      </c>
    </row>
    <row r="290" spans="41:43">
      <c r="AO290" s="78" t="s">
        <v>2220</v>
      </c>
      <c r="AQ290" s="289">
        <f>AQ163+AQ158+AQ156</f>
        <v>261177</v>
      </c>
    </row>
    <row r="291" spans="41:43">
      <c r="AO291" s="78" t="s">
        <v>2221</v>
      </c>
      <c r="AQ291" s="1156">
        <f>SUM(AQ288:AQ290)</f>
        <v>906209</v>
      </c>
    </row>
    <row r="293" spans="41:43">
      <c r="AO293" s="535" t="s">
        <v>2233</v>
      </c>
      <c r="AQ293" s="1157">
        <f>(AQ288*6.45+AQ289*6.33+AQ290*5.73)/AQ291</f>
        <v>6.2194375580026238</v>
      </c>
    </row>
    <row r="294" spans="41:43">
      <c r="AO294" s="78" t="s">
        <v>2234</v>
      </c>
    </row>
  </sheetData>
  <mergeCells count="6">
    <mergeCell ref="I4:J4"/>
    <mergeCell ref="CF1:CG1"/>
    <mergeCell ref="K1:AQ1"/>
    <mergeCell ref="AR1:AZ1"/>
    <mergeCell ref="BA1:BI1"/>
    <mergeCell ref="BJ1:BR1"/>
  </mergeCells>
  <pageMargins left="0.70866141732283472" right="0.70866141732283472" top="0.74803149606299213" bottom="0.74803149606299213" header="0.31496062992125984" footer="0.31496062992125984"/>
  <pageSetup paperSize="8" scale="19" fitToHeight="3" orientation="landscape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15"/>
  <sheetViews>
    <sheetView zoomScaleNormal="100" workbookViewId="0">
      <pane xSplit="1" topLeftCell="X1" activePane="topRight" state="frozen"/>
      <selection pane="topRight" activeCell="AM16" sqref="AM16"/>
    </sheetView>
  </sheetViews>
  <sheetFormatPr defaultColWidth="9.109375" defaultRowHeight="14.4"/>
  <cols>
    <col min="1" max="1" width="32.33203125" style="321" customWidth="1"/>
    <col min="2" max="2" width="11" style="386" bestFit="1" customWidth="1"/>
    <col min="3" max="3" width="10" style="386" bestFit="1" customWidth="1"/>
    <col min="4" max="4" width="10.44140625" style="386" bestFit="1" customWidth="1"/>
    <col min="5" max="5" width="11" style="367" bestFit="1" customWidth="1"/>
    <col min="6" max="6" width="10" style="367" bestFit="1" customWidth="1"/>
    <col min="7" max="7" width="10.44140625" style="367" bestFit="1" customWidth="1"/>
    <col min="8" max="8" width="11" style="374" bestFit="1" customWidth="1"/>
    <col min="9" max="9" width="10" style="374" bestFit="1" customWidth="1"/>
    <col min="10" max="10" width="10.44140625" style="374" bestFit="1" customWidth="1"/>
    <col min="11" max="11" width="10" style="367" bestFit="1" customWidth="1"/>
    <col min="12" max="12" width="11" style="367" bestFit="1" customWidth="1"/>
    <col min="13" max="13" width="10.44140625" style="367" bestFit="1" customWidth="1"/>
    <col min="14" max="14" width="10" style="321" bestFit="1" customWidth="1"/>
    <col min="15" max="15" width="11" style="321" bestFit="1" customWidth="1"/>
    <col min="16" max="16" width="10" style="321" bestFit="1" customWidth="1"/>
    <col min="17" max="17" width="11" style="322" bestFit="1" customWidth="1"/>
    <col min="18" max="18" width="14.6640625" style="321" bestFit="1" customWidth="1"/>
    <col min="19" max="19" width="10" style="321" bestFit="1" customWidth="1"/>
    <col min="20" max="20" width="9.109375" style="321"/>
    <col min="21" max="21" width="9.33203125" style="321" bestFit="1" customWidth="1"/>
    <col min="22" max="22" width="11" style="321" bestFit="1" customWidth="1"/>
    <col min="23" max="23" width="11.5546875" style="321" customWidth="1"/>
    <col min="24" max="28" width="11" style="321" customWidth="1"/>
    <col min="29" max="29" width="9.109375" style="321"/>
    <col min="30" max="30" width="62.33203125" style="318" bestFit="1" customWidth="1"/>
    <col min="31" max="34" width="9.109375" style="318"/>
    <col min="35" max="35" width="9.5546875" style="318" bestFit="1" customWidth="1"/>
    <col min="36" max="36" width="9.109375" style="318"/>
    <col min="37" max="37" width="9.5546875" style="318" bestFit="1" customWidth="1"/>
    <col min="38" max="44" width="9.109375" style="318"/>
  </cols>
  <sheetData>
    <row r="1" spans="1:42" s="318" customFormat="1">
      <c r="A1" s="320" t="s">
        <v>1398</v>
      </c>
      <c r="B1" s="375"/>
      <c r="C1" s="375"/>
      <c r="D1" s="375"/>
      <c r="E1" s="360"/>
      <c r="F1" s="360"/>
      <c r="G1" s="360"/>
      <c r="H1" s="343"/>
      <c r="I1" s="343"/>
      <c r="J1" s="343"/>
      <c r="K1" s="360"/>
      <c r="L1" s="360"/>
      <c r="M1" s="360"/>
      <c r="N1" s="321"/>
      <c r="O1" s="321"/>
      <c r="P1" s="321"/>
      <c r="Q1" s="322"/>
      <c r="R1" s="321"/>
      <c r="S1" s="321"/>
      <c r="T1" s="321"/>
      <c r="U1" s="321"/>
      <c r="V1" s="321"/>
      <c r="W1" s="321"/>
      <c r="X1" s="321"/>
      <c r="Y1" s="321"/>
      <c r="Z1" s="321"/>
      <c r="AA1" s="321"/>
      <c r="AB1" s="321"/>
      <c r="AC1" s="321"/>
    </row>
    <row r="2" spans="1:42" s="318" customFormat="1">
      <c r="A2" s="323" t="s">
        <v>1090</v>
      </c>
      <c r="B2" s="376"/>
      <c r="C2" s="376"/>
      <c r="D2" s="376"/>
      <c r="E2" s="328"/>
      <c r="F2" s="328"/>
      <c r="G2" s="328"/>
      <c r="H2" s="326"/>
      <c r="I2" s="326"/>
      <c r="J2" s="326"/>
      <c r="K2" s="328"/>
      <c r="L2" s="328"/>
      <c r="M2" s="328"/>
      <c r="N2" s="324"/>
      <c r="O2" s="324"/>
      <c r="P2" s="324"/>
      <c r="Q2" s="325"/>
      <c r="R2" s="324"/>
      <c r="S2" s="324"/>
      <c r="T2" s="321"/>
      <c r="U2" s="321"/>
      <c r="V2" s="321"/>
      <c r="W2" s="321"/>
      <c r="X2" s="321"/>
      <c r="Y2" s="321"/>
      <c r="Z2" s="321"/>
      <c r="AA2" s="321"/>
      <c r="AB2" s="321"/>
      <c r="AC2" s="321"/>
    </row>
    <row r="3" spans="1:42" s="359" customFormat="1">
      <c r="A3" s="354"/>
      <c r="B3" s="377">
        <v>2007</v>
      </c>
      <c r="C3" s="377">
        <v>2007</v>
      </c>
      <c r="D3" s="377">
        <v>2007</v>
      </c>
      <c r="E3" s="357">
        <v>2008</v>
      </c>
      <c r="F3" s="357">
        <v>2008</v>
      </c>
      <c r="G3" s="357">
        <v>2008</v>
      </c>
      <c r="H3" s="355">
        <v>2009</v>
      </c>
      <c r="I3" s="355">
        <v>2009</v>
      </c>
      <c r="J3" s="355">
        <v>2009</v>
      </c>
      <c r="K3" s="357">
        <v>2010</v>
      </c>
      <c r="L3" s="357">
        <v>2010</v>
      </c>
      <c r="M3" s="357">
        <v>2010</v>
      </c>
      <c r="N3" s="355">
        <v>2011</v>
      </c>
      <c r="O3" s="355">
        <v>2011</v>
      </c>
      <c r="P3" s="355">
        <v>2011</v>
      </c>
      <c r="Q3" s="356">
        <v>2012</v>
      </c>
      <c r="R3" s="357">
        <v>2012</v>
      </c>
      <c r="S3" s="357">
        <v>2012</v>
      </c>
      <c r="T3" s="622">
        <v>2013</v>
      </c>
      <c r="U3" s="355">
        <v>2013</v>
      </c>
      <c r="V3" s="355">
        <v>2013</v>
      </c>
      <c r="W3" s="357">
        <v>2014</v>
      </c>
      <c r="X3" s="357">
        <v>2014</v>
      </c>
      <c r="Y3" s="357">
        <v>2014</v>
      </c>
      <c r="Z3" s="357">
        <v>2015</v>
      </c>
      <c r="AA3" s="357">
        <v>2015</v>
      </c>
      <c r="AB3" s="355">
        <v>2015</v>
      </c>
      <c r="AC3" s="358"/>
    </row>
    <row r="4" spans="1:42" s="318" customFormat="1">
      <c r="A4" s="329"/>
      <c r="B4" s="376" t="s">
        <v>1088</v>
      </c>
      <c r="C4" s="376" t="s">
        <v>1380</v>
      </c>
      <c r="D4" s="376" t="s">
        <v>1389</v>
      </c>
      <c r="E4" s="328" t="s">
        <v>1381</v>
      </c>
      <c r="F4" s="328" t="s">
        <v>1380</v>
      </c>
      <c r="G4" s="328" t="s">
        <v>1389</v>
      </c>
      <c r="H4" s="326" t="s">
        <v>1381</v>
      </c>
      <c r="I4" s="326" t="s">
        <v>1380</v>
      </c>
      <c r="J4" s="326" t="s">
        <v>1389</v>
      </c>
      <c r="K4" s="328" t="s">
        <v>1379</v>
      </c>
      <c r="L4" s="328" t="s">
        <v>1380</v>
      </c>
      <c r="M4" s="328" t="s">
        <v>1389</v>
      </c>
      <c r="N4" s="330" t="s">
        <v>1088</v>
      </c>
      <c r="O4" s="330" t="s">
        <v>1087</v>
      </c>
      <c r="P4" s="331" t="s">
        <v>1389</v>
      </c>
      <c r="Q4" s="327" t="s">
        <v>1088</v>
      </c>
      <c r="R4" s="327" t="s">
        <v>1087</v>
      </c>
      <c r="S4" s="332" t="s">
        <v>1389</v>
      </c>
      <c r="T4" s="330" t="s">
        <v>1088</v>
      </c>
      <c r="U4" s="330" t="s">
        <v>1087</v>
      </c>
      <c r="V4" s="331" t="s">
        <v>1389</v>
      </c>
      <c r="W4" s="332"/>
      <c r="X4" s="332"/>
      <c r="Y4" s="332"/>
      <c r="Z4" s="330" t="s">
        <v>1088</v>
      </c>
      <c r="AA4" s="330" t="s">
        <v>1087</v>
      </c>
      <c r="AB4" s="331"/>
      <c r="AC4" s="321"/>
    </row>
    <row r="5" spans="1:42" s="318" customFormat="1">
      <c r="A5" s="333"/>
      <c r="B5" s="378"/>
      <c r="C5" s="378"/>
      <c r="D5" s="378"/>
      <c r="E5" s="335"/>
      <c r="F5" s="335"/>
      <c r="G5" s="335"/>
      <c r="H5" s="334"/>
      <c r="I5" s="334"/>
      <c r="J5" s="334"/>
      <c r="K5" s="335"/>
      <c r="L5" s="335"/>
      <c r="M5" s="335"/>
      <c r="N5" s="334"/>
      <c r="O5" s="334"/>
      <c r="P5" s="334"/>
      <c r="Q5" s="335"/>
      <c r="R5" s="335"/>
      <c r="S5" s="335"/>
      <c r="T5" s="334"/>
      <c r="U5" s="334"/>
      <c r="V5" s="334"/>
      <c r="W5" s="335"/>
      <c r="X5" s="335"/>
      <c r="Y5" s="335"/>
      <c r="Z5" s="334"/>
      <c r="AA5" s="334"/>
      <c r="AB5" s="334"/>
      <c r="AC5" s="321"/>
      <c r="AD5" s="342"/>
      <c r="AE5" s="382"/>
      <c r="AF5" s="382"/>
      <c r="AG5" s="382"/>
      <c r="AH5" s="363"/>
      <c r="AI5" s="363"/>
      <c r="AJ5" s="363"/>
      <c r="AK5" s="363"/>
      <c r="AL5" s="363"/>
      <c r="AM5" s="363"/>
      <c r="AN5" s="370"/>
      <c r="AO5" s="370"/>
      <c r="AP5" s="370"/>
    </row>
    <row r="6" spans="1:42" s="318" customFormat="1">
      <c r="A6" s="329" t="s">
        <v>1401</v>
      </c>
      <c r="B6" s="376"/>
      <c r="C6" s="376"/>
      <c r="D6" s="376"/>
      <c r="E6" s="328"/>
      <c r="F6" s="328"/>
      <c r="G6" s="328"/>
      <c r="H6" s="326"/>
      <c r="I6" s="326"/>
      <c r="J6" s="326"/>
      <c r="K6" s="328"/>
      <c r="L6" s="328"/>
      <c r="M6" s="328"/>
      <c r="N6" s="334">
        <v>26605</v>
      </c>
      <c r="O6" s="334">
        <v>80914</v>
      </c>
      <c r="P6" s="334"/>
      <c r="Q6" s="336">
        <v>15391</v>
      </c>
      <c r="R6" s="336">
        <v>62591</v>
      </c>
      <c r="S6" s="335"/>
      <c r="T6" s="623">
        <v>10921</v>
      </c>
      <c r="U6" s="623">
        <v>68805</v>
      </c>
      <c r="V6" s="623"/>
      <c r="W6" s="1134">
        <v>20146</v>
      </c>
      <c r="X6" s="1134">
        <v>94305</v>
      </c>
      <c r="Y6" s="1135"/>
      <c r="Z6" s="783">
        <v>14497</v>
      </c>
      <c r="AA6" s="783">
        <v>68373</v>
      </c>
      <c r="AB6" s="623"/>
      <c r="AC6" s="321"/>
      <c r="AD6" s="351" t="s">
        <v>1684</v>
      </c>
      <c r="AE6" s="719">
        <v>2007</v>
      </c>
      <c r="AF6" s="719">
        <v>2008</v>
      </c>
      <c r="AG6" s="719">
        <v>2009</v>
      </c>
      <c r="AH6" s="720">
        <v>2010</v>
      </c>
      <c r="AI6" s="720">
        <v>2011</v>
      </c>
      <c r="AJ6" s="720">
        <v>2012</v>
      </c>
      <c r="AK6" s="720" t="s">
        <v>1843</v>
      </c>
      <c r="AL6" s="720" t="s">
        <v>2049</v>
      </c>
      <c r="AM6" s="720" t="s">
        <v>2201</v>
      </c>
      <c r="AN6" s="370"/>
      <c r="AO6" s="370" t="s">
        <v>2101</v>
      </c>
      <c r="AP6" s="370"/>
    </row>
    <row r="7" spans="1:42" s="318" customFormat="1">
      <c r="A7" s="329"/>
      <c r="B7" s="376"/>
      <c r="C7" s="376"/>
      <c r="D7" s="376"/>
      <c r="E7" s="328"/>
      <c r="F7" s="328"/>
      <c r="G7" s="328"/>
      <c r="H7" s="326"/>
      <c r="I7" s="326"/>
      <c r="J7" s="326"/>
      <c r="K7" s="328"/>
      <c r="L7" s="328"/>
      <c r="M7" s="328"/>
      <c r="N7" s="334"/>
      <c r="O7" s="334"/>
      <c r="P7" s="334"/>
      <c r="Q7" s="335"/>
      <c r="R7" s="335"/>
      <c r="S7" s="335"/>
      <c r="T7" s="623"/>
      <c r="U7" s="623"/>
      <c r="V7" s="623"/>
      <c r="W7" s="1136"/>
      <c r="X7" s="1136"/>
      <c r="Y7" s="1135"/>
      <c r="Z7" s="784"/>
      <c r="AA7" s="784"/>
      <c r="AB7" s="623"/>
      <c r="AC7" s="321"/>
      <c r="AD7" s="432" t="s">
        <v>1683</v>
      </c>
      <c r="AI7" s="363">
        <f>P16</f>
        <v>329540</v>
      </c>
      <c r="AJ7" s="363">
        <f>S16</f>
        <v>369717</v>
      </c>
      <c r="AK7" s="363">
        <f>V16</f>
        <v>351102</v>
      </c>
      <c r="AL7" s="363">
        <f>Y16</f>
        <v>496491</v>
      </c>
      <c r="AM7" s="363">
        <f>AB16</f>
        <v>461606</v>
      </c>
      <c r="AN7" s="370" t="s">
        <v>1417</v>
      </c>
      <c r="AO7" s="448">
        <f>(AE8-AL7)/AE8</f>
        <v>-1.4666315585518899</v>
      </c>
      <c r="AP7" s="370" t="s">
        <v>1702</v>
      </c>
    </row>
    <row r="8" spans="1:42" s="318" customFormat="1">
      <c r="A8" s="329" t="s">
        <v>1402</v>
      </c>
      <c r="B8" s="376"/>
      <c r="C8" s="376"/>
      <c r="D8" s="376"/>
      <c r="E8" s="328"/>
      <c r="F8" s="328"/>
      <c r="G8" s="328"/>
      <c r="H8" s="326"/>
      <c r="I8" s="326"/>
      <c r="J8" s="326"/>
      <c r="K8" s="328"/>
      <c r="L8" s="328"/>
      <c r="M8" s="328"/>
      <c r="N8" s="334">
        <v>6265</v>
      </c>
      <c r="O8" s="334">
        <v>22952</v>
      </c>
      <c r="P8" s="334"/>
      <c r="Q8" s="335">
        <v>6318</v>
      </c>
      <c r="R8" s="335">
        <v>24083</v>
      </c>
      <c r="S8" s="335"/>
      <c r="T8" s="334">
        <v>8407</v>
      </c>
      <c r="U8" s="623">
        <v>28514</v>
      </c>
      <c r="V8" s="623"/>
      <c r="W8" s="1134">
        <v>6302</v>
      </c>
      <c r="X8" s="1134">
        <v>10715</v>
      </c>
      <c r="Y8" s="1135"/>
      <c r="Z8" s="783">
        <v>2913</v>
      </c>
      <c r="AA8" s="783">
        <v>6796</v>
      </c>
      <c r="AB8" s="623"/>
      <c r="AC8" s="321"/>
      <c r="AD8" s="432"/>
      <c r="AE8" s="382">
        <f>D16</f>
        <v>201282.99999999997</v>
      </c>
      <c r="AF8" s="382">
        <f>G16</f>
        <v>244806</v>
      </c>
      <c r="AG8" s="382">
        <f>J16</f>
        <v>258122</v>
      </c>
      <c r="AH8" s="363">
        <f>M16</f>
        <v>239969</v>
      </c>
      <c r="AI8" s="363"/>
      <c r="AJ8" s="363"/>
      <c r="AK8" s="363"/>
      <c r="AL8" s="363"/>
      <c r="AM8" s="363"/>
      <c r="AN8" s="370"/>
      <c r="AO8" s="448"/>
      <c r="AP8" s="370"/>
    </row>
    <row r="9" spans="1:42" s="318" customFormat="1">
      <c r="A9" s="329"/>
      <c r="B9" s="376"/>
      <c r="C9" s="376"/>
      <c r="D9" s="376"/>
      <c r="E9" s="328"/>
      <c r="F9" s="328"/>
      <c r="G9" s="328"/>
      <c r="H9" s="326"/>
      <c r="I9" s="326"/>
      <c r="J9" s="326"/>
      <c r="K9" s="328"/>
      <c r="L9" s="328"/>
      <c r="M9" s="328"/>
      <c r="N9" s="334"/>
      <c r="O9" s="334"/>
      <c r="P9" s="334"/>
      <c r="Q9" s="335"/>
      <c r="R9" s="335"/>
      <c r="S9" s="335"/>
      <c r="T9" s="623"/>
      <c r="U9" s="623"/>
      <c r="V9" s="623"/>
      <c r="W9" s="1134"/>
      <c r="X9" s="1134"/>
      <c r="Y9" s="1135"/>
      <c r="Z9" s="783"/>
      <c r="AA9" s="783"/>
      <c r="AB9" s="623"/>
      <c r="AC9" s="321"/>
      <c r="AD9" s="432" t="s">
        <v>1421</v>
      </c>
      <c r="AE9" s="382"/>
      <c r="AF9" s="382"/>
      <c r="AG9" s="382"/>
      <c r="AH9" s="363">
        <f>M24</f>
        <v>106637.4</v>
      </c>
      <c r="AI9" s="363">
        <f>P24</f>
        <v>97308.933333333334</v>
      </c>
      <c r="AJ9" s="363">
        <f>S24</f>
        <v>92882</v>
      </c>
      <c r="AK9" s="363">
        <f>V24</f>
        <v>89905.2</v>
      </c>
      <c r="AL9" s="363">
        <f>Y24</f>
        <v>96516.733333333337</v>
      </c>
      <c r="AM9" s="363">
        <f>AB24</f>
        <v>81865.933333333334</v>
      </c>
      <c r="AN9" s="370" t="s">
        <v>1417</v>
      </c>
      <c r="AO9" s="370"/>
      <c r="AP9" s="370"/>
    </row>
    <row r="10" spans="1:42" s="318" customFormat="1">
      <c r="A10" s="329" t="s">
        <v>1403</v>
      </c>
      <c r="B10" s="376"/>
      <c r="C10" s="376"/>
      <c r="D10" s="376"/>
      <c r="E10" s="328"/>
      <c r="F10" s="328"/>
      <c r="G10" s="328"/>
      <c r="H10" s="326"/>
      <c r="I10" s="326"/>
      <c r="J10" s="326"/>
      <c r="K10" s="328"/>
      <c r="L10" s="328"/>
      <c r="M10" s="328"/>
      <c r="N10" s="334">
        <v>1452</v>
      </c>
      <c r="O10" s="334">
        <v>5926</v>
      </c>
      <c r="P10" s="334"/>
      <c r="Q10" s="335">
        <v>7905</v>
      </c>
      <c r="R10" s="335">
        <v>28524</v>
      </c>
      <c r="S10" s="335"/>
      <c r="T10" s="334">
        <v>4470</v>
      </c>
      <c r="U10" s="334">
        <v>17306</v>
      </c>
      <c r="V10" s="623"/>
      <c r="W10" s="1134">
        <v>6789</v>
      </c>
      <c r="X10" s="1134">
        <v>29893</v>
      </c>
      <c r="Y10" s="1135"/>
      <c r="Z10" s="783">
        <v>6831</v>
      </c>
      <c r="AA10" s="783">
        <v>27410</v>
      </c>
      <c r="AB10" s="623"/>
      <c r="AC10" s="321"/>
      <c r="AD10" s="432" t="s">
        <v>1420</v>
      </c>
      <c r="AE10" s="382">
        <f>D31</f>
        <v>355990</v>
      </c>
      <c r="AF10" s="382">
        <f>G31</f>
        <v>304468</v>
      </c>
      <c r="AG10" s="382">
        <f>J31</f>
        <v>306938</v>
      </c>
      <c r="AH10" s="363">
        <f>M31</f>
        <v>398763</v>
      </c>
      <c r="AI10" s="363">
        <f>P31</f>
        <v>301658</v>
      </c>
      <c r="AJ10" s="363">
        <f>S31</f>
        <v>278445</v>
      </c>
      <c r="AK10" s="363">
        <f>V31</f>
        <v>285887</v>
      </c>
      <c r="AL10" s="363">
        <f>Y31</f>
        <v>278481</v>
      </c>
      <c r="AM10" s="363">
        <f>AB31</f>
        <v>273193</v>
      </c>
      <c r="AN10" s="370" t="s">
        <v>1417</v>
      </c>
      <c r="AO10" s="448">
        <f>(AE10-AL10)/AE10</f>
        <v>0.21772802606814798</v>
      </c>
      <c r="AP10" s="370" t="s">
        <v>1703</v>
      </c>
    </row>
    <row r="11" spans="1:42" s="318" customFormat="1">
      <c r="A11" s="337"/>
      <c r="B11" s="379"/>
      <c r="C11" s="379"/>
      <c r="D11" s="379"/>
      <c r="E11" s="361"/>
      <c r="F11" s="361"/>
      <c r="G11" s="361"/>
      <c r="H11" s="368"/>
      <c r="I11" s="368"/>
      <c r="J11" s="368"/>
      <c r="K11" s="361"/>
      <c r="L11" s="361"/>
      <c r="M11" s="361"/>
      <c r="N11" s="334"/>
      <c r="O11" s="334"/>
      <c r="P11" s="338"/>
      <c r="Q11" s="335"/>
      <c r="R11" s="335"/>
      <c r="S11" s="335"/>
      <c r="T11" s="623"/>
      <c r="U11" s="623"/>
      <c r="V11" s="623"/>
      <c r="W11" s="1137"/>
      <c r="X11" s="1137"/>
      <c r="Y11" s="1135"/>
      <c r="Z11" s="785"/>
      <c r="AA11" s="785"/>
      <c r="AB11" s="623"/>
      <c r="AC11" s="321"/>
      <c r="AD11" s="432" t="s">
        <v>1415</v>
      </c>
      <c r="AE11" s="382">
        <f>D35</f>
        <v>13577</v>
      </c>
      <c r="AF11" s="382">
        <f>G35</f>
        <v>17286</v>
      </c>
      <c r="AG11" s="382">
        <f>J35</f>
        <v>20270</v>
      </c>
      <c r="AH11" s="363">
        <f>M35</f>
        <v>16680</v>
      </c>
      <c r="AI11" s="363">
        <f>P35</f>
        <v>17508.960000000003</v>
      </c>
      <c r="AJ11" s="363">
        <f>S35</f>
        <v>19044.72</v>
      </c>
      <c r="AK11" s="363">
        <f>V35</f>
        <v>22370.58</v>
      </c>
      <c r="AL11" s="363">
        <f>Y35</f>
        <v>25460.460000000003</v>
      </c>
      <c r="AM11" s="363">
        <f>AB35</f>
        <v>28720.440000000002</v>
      </c>
      <c r="AN11" s="370" t="s">
        <v>1422</v>
      </c>
      <c r="AO11" s="448">
        <f>(AE11-AL11)/AE11</f>
        <v>-0.87526404949547043</v>
      </c>
      <c r="AP11" s="370" t="s">
        <v>1702</v>
      </c>
    </row>
    <row r="12" spans="1:42" s="318" customFormat="1">
      <c r="A12" s="337" t="s">
        <v>1404</v>
      </c>
      <c r="B12" s="379"/>
      <c r="C12" s="379"/>
      <c r="D12" s="379"/>
      <c r="E12" s="361"/>
      <c r="F12" s="361"/>
      <c r="G12" s="361"/>
      <c r="H12" s="368"/>
      <c r="I12" s="368"/>
      <c r="J12" s="368"/>
      <c r="K12" s="361"/>
      <c r="L12" s="361"/>
      <c r="M12" s="361"/>
      <c r="N12" s="334">
        <v>38298</v>
      </c>
      <c r="O12" s="334">
        <v>71657</v>
      </c>
      <c r="P12" s="338"/>
      <c r="Q12" s="335">
        <v>17569</v>
      </c>
      <c r="R12" s="335">
        <v>72543</v>
      </c>
      <c r="S12" s="335"/>
      <c r="T12" s="334">
        <v>64929</v>
      </c>
      <c r="U12" s="334">
        <v>10629</v>
      </c>
      <c r="V12" s="623"/>
      <c r="W12" s="1134">
        <v>107082</v>
      </c>
      <c r="X12" s="1134">
        <v>58693</v>
      </c>
      <c r="Y12" s="1135"/>
      <c r="Z12" s="783">
        <v>112938</v>
      </c>
      <c r="AA12" s="783">
        <v>55011</v>
      </c>
      <c r="AB12" s="623"/>
      <c r="AC12" s="321"/>
      <c r="AD12" s="318" t="s">
        <v>2089</v>
      </c>
      <c r="AI12" s="787">
        <f>SUM(AI7:AI10)</f>
        <v>728506.93333333335</v>
      </c>
      <c r="AJ12" s="787">
        <f t="shared" ref="AJ12:AL12" si="0">SUM(AJ7:AJ10)</f>
        <v>741044</v>
      </c>
      <c r="AK12" s="787">
        <f t="shared" si="0"/>
        <v>726894.2</v>
      </c>
      <c r="AL12" s="787">
        <f t="shared" si="0"/>
        <v>871488.7333333334</v>
      </c>
      <c r="AM12" s="787">
        <f t="shared" ref="AM12" si="1">SUM(AM7:AM10)</f>
        <v>816664.93333333335</v>
      </c>
      <c r="AN12" s="787" t="s">
        <v>1417</v>
      </c>
      <c r="AO12" s="370"/>
      <c r="AP12" s="370"/>
    </row>
    <row r="13" spans="1:42" s="318" customFormat="1">
      <c r="A13" s="339"/>
      <c r="B13" s="380"/>
      <c r="C13" s="380"/>
      <c r="D13" s="380"/>
      <c r="E13" s="362"/>
      <c r="F13" s="362"/>
      <c r="G13" s="362"/>
      <c r="H13" s="369"/>
      <c r="I13" s="369"/>
      <c r="J13" s="369"/>
      <c r="K13" s="362"/>
      <c r="L13" s="362"/>
      <c r="M13" s="362"/>
      <c r="N13" s="334"/>
      <c r="O13" s="334"/>
      <c r="P13" s="338"/>
      <c r="Q13" s="335"/>
      <c r="R13" s="335"/>
      <c r="S13" s="335"/>
      <c r="T13" s="623"/>
      <c r="U13" s="623"/>
      <c r="V13" s="623"/>
      <c r="W13" s="1135"/>
      <c r="X13" s="1135"/>
      <c r="Y13" s="1135"/>
      <c r="Z13" s="623"/>
      <c r="AA13" s="623"/>
      <c r="AB13" s="623"/>
      <c r="AC13" s="321"/>
      <c r="AD13" s="342"/>
      <c r="AE13" s="382"/>
      <c r="AF13" s="382"/>
      <c r="AG13" s="382"/>
      <c r="AH13" s="363"/>
      <c r="AI13" s="363"/>
      <c r="AJ13" s="363"/>
      <c r="AK13" s="363"/>
      <c r="AL13" s="363"/>
      <c r="AM13" s="363"/>
      <c r="AN13" s="370"/>
      <c r="AO13" s="370"/>
      <c r="AP13" s="370"/>
    </row>
    <row r="14" spans="1:42" s="318" customFormat="1">
      <c r="A14" s="329" t="s">
        <v>1405</v>
      </c>
      <c r="B14" s="376"/>
      <c r="C14" s="376"/>
      <c r="D14" s="376"/>
      <c r="E14" s="328"/>
      <c r="F14" s="328"/>
      <c r="G14" s="328"/>
      <c r="H14" s="326"/>
      <c r="I14" s="326"/>
      <c r="J14" s="326"/>
      <c r="K14" s="328"/>
      <c r="L14" s="328"/>
      <c r="M14" s="328"/>
      <c r="N14" s="334">
        <v>22205</v>
      </c>
      <c r="O14" s="334">
        <v>53266</v>
      </c>
      <c r="P14" s="334"/>
      <c r="Q14" s="335">
        <v>56182</v>
      </c>
      <c r="R14" s="335">
        <v>78611</v>
      </c>
      <c r="S14" s="335"/>
      <c r="T14" s="334">
        <v>59262</v>
      </c>
      <c r="U14" s="334">
        <v>77859</v>
      </c>
      <c r="V14" s="685">
        <f>SUM(T14:U14)</f>
        <v>137121</v>
      </c>
      <c r="W14" s="1138">
        <v>77267</v>
      </c>
      <c r="X14" s="1138">
        <v>85299</v>
      </c>
      <c r="Y14" s="1135"/>
      <c r="Z14" s="786">
        <v>61681</v>
      </c>
      <c r="AA14" s="786">
        <v>105156</v>
      </c>
      <c r="AB14" s="623"/>
      <c r="AC14" s="321"/>
      <c r="AD14" s="351" t="s">
        <v>1685</v>
      </c>
      <c r="AE14" s="719">
        <v>2007</v>
      </c>
      <c r="AF14" s="719">
        <v>2008</v>
      </c>
      <c r="AG14" s="719">
        <v>2009</v>
      </c>
      <c r="AH14" s="720">
        <v>2010</v>
      </c>
      <c r="AI14" s="720">
        <v>2011</v>
      </c>
      <c r="AJ14" s="720">
        <v>2012</v>
      </c>
      <c r="AK14" s="720" t="s">
        <v>1843</v>
      </c>
      <c r="AL14" s="720" t="s">
        <v>2049</v>
      </c>
      <c r="AM14" s="720" t="s">
        <v>2201</v>
      </c>
      <c r="AN14" s="370"/>
      <c r="AO14" s="370"/>
      <c r="AP14" s="370"/>
    </row>
    <row r="15" spans="1:42" s="318" customFormat="1">
      <c r="A15" s="324"/>
      <c r="B15" s="378"/>
      <c r="C15" s="378"/>
      <c r="D15" s="378"/>
      <c r="E15" s="335"/>
      <c r="F15" s="335"/>
      <c r="G15" s="335"/>
      <c r="H15" s="334"/>
      <c r="I15" s="334"/>
      <c r="J15" s="334"/>
      <c r="K15" s="335"/>
      <c r="L15" s="335"/>
      <c r="M15" s="335"/>
      <c r="N15" s="334"/>
      <c r="O15" s="334"/>
      <c r="P15" s="334"/>
      <c r="Q15" s="327"/>
      <c r="R15" s="335"/>
      <c r="S15" s="335"/>
      <c r="T15" s="623"/>
      <c r="U15" s="623"/>
      <c r="V15" s="623"/>
      <c r="W15" s="1135"/>
      <c r="X15" s="1135"/>
      <c r="Y15" s="1135"/>
      <c r="Z15" s="623"/>
      <c r="AA15" s="623"/>
      <c r="AB15" s="623"/>
      <c r="AC15" s="321"/>
      <c r="AD15" s="432" t="s">
        <v>1686</v>
      </c>
      <c r="AI15" s="363">
        <f>P19</f>
        <v>850.41789295000012</v>
      </c>
      <c r="AJ15" s="363">
        <f>S19</f>
        <v>954.87386001000004</v>
      </c>
      <c r="AK15" s="363">
        <f>V19</f>
        <v>894.02410639000004</v>
      </c>
      <c r="AL15" s="363">
        <f>Y19</f>
        <v>1262.1019612</v>
      </c>
      <c r="AM15" s="363">
        <f>AB19</f>
        <v>1174.3039504799999</v>
      </c>
      <c r="AN15" s="370" t="s">
        <v>1366</v>
      </c>
      <c r="AO15" s="448">
        <f>(AE16-AL15)/AE16</f>
        <v>-1.5335010627740533</v>
      </c>
      <c r="AP15" s="370" t="s">
        <v>1702</v>
      </c>
    </row>
    <row r="16" spans="1:42" s="318" customFormat="1">
      <c r="A16" s="397" t="s">
        <v>1385</v>
      </c>
      <c r="B16" s="398">
        <f>201283*0.7</f>
        <v>140898.09999999998</v>
      </c>
      <c r="C16" s="398">
        <f>201283*0.3</f>
        <v>60384.899999999994</v>
      </c>
      <c r="D16" s="408">
        <f>SUM(B16:C16)</f>
        <v>201282.99999999997</v>
      </c>
      <c r="E16" s="399">
        <f>244806*0.7</f>
        <v>171364.19999999998</v>
      </c>
      <c r="F16" s="399">
        <f>244806*0.3</f>
        <v>73441.8</v>
      </c>
      <c r="G16" s="408">
        <f>SUM(E16:F16)</f>
        <v>244806</v>
      </c>
      <c r="H16" s="400">
        <f>258122*0.7</f>
        <v>180685.4</v>
      </c>
      <c r="I16" s="400">
        <f>258122*0.3</f>
        <v>77436.599999999991</v>
      </c>
      <c r="J16" s="408">
        <f>SUM(H16:I16)</f>
        <v>258122</v>
      </c>
      <c r="K16" s="399">
        <f>0.7*239969</f>
        <v>167978.3</v>
      </c>
      <c r="L16" s="399">
        <f>0.3*239969</f>
        <v>71990.7</v>
      </c>
      <c r="M16" s="408">
        <f>SUM(K16:L16)</f>
        <v>239969</v>
      </c>
      <c r="N16" s="400">
        <f>SUM(N6:N14)</f>
        <v>94825</v>
      </c>
      <c r="O16" s="400">
        <f>SUM(O6:O14)</f>
        <v>234715</v>
      </c>
      <c r="P16" s="408">
        <f>SUM(N16:O16)</f>
        <v>329540</v>
      </c>
      <c r="Q16" s="401">
        <f>SUM(Q6:Q14)</f>
        <v>103365</v>
      </c>
      <c r="R16" s="401">
        <f>SUM(R6:R14)</f>
        <v>266352</v>
      </c>
      <c r="S16" s="409">
        <f>SUM(Q16:R16)</f>
        <v>369717</v>
      </c>
      <c r="T16" s="623">
        <f>SUM(T6:T15)</f>
        <v>147989</v>
      </c>
      <c r="U16" s="623">
        <f>SUM(U6:U15)</f>
        <v>203113</v>
      </c>
      <c r="V16" s="624">
        <f>SUM(T16:U16)</f>
        <v>351102</v>
      </c>
      <c r="W16" s="1135">
        <f>SUM(W6:W15)</f>
        <v>217586</v>
      </c>
      <c r="X16" s="1135">
        <f>SUM(X6:X15)</f>
        <v>278905</v>
      </c>
      <c r="Y16" s="624">
        <f>SUM(W16:X16)</f>
        <v>496491</v>
      </c>
      <c r="Z16" s="685">
        <f>SUM(Z6:Z14)</f>
        <v>198860</v>
      </c>
      <c r="AA16" s="685">
        <f>SUM(AA6:AA14)</f>
        <v>262746</v>
      </c>
      <c r="AB16" s="624">
        <f>SUM(Z16:AA16)</f>
        <v>461606</v>
      </c>
      <c r="AC16" s="321"/>
      <c r="AD16" s="432"/>
      <c r="AE16" s="382">
        <f>D19</f>
        <v>498.16515956699988</v>
      </c>
      <c r="AF16" s="382">
        <f>G19</f>
        <v>605.88236489399992</v>
      </c>
      <c r="AG16" s="382">
        <f>J19</f>
        <v>638.83878577799999</v>
      </c>
      <c r="AH16" s="363">
        <f>M19</f>
        <v>593.91103658099996</v>
      </c>
      <c r="AI16" s="363"/>
      <c r="AJ16" s="363"/>
      <c r="AK16" s="363"/>
      <c r="AL16" s="363"/>
      <c r="AM16" s="363"/>
      <c r="AN16" s="370"/>
      <c r="AO16" s="448"/>
      <c r="AP16" s="370"/>
    </row>
    <row r="17" spans="1:6661 15829:16384" s="318" customFormat="1">
      <c r="A17" s="443" t="s">
        <v>1690</v>
      </c>
      <c r="B17" s="398"/>
      <c r="C17" s="398"/>
      <c r="D17" s="444"/>
      <c r="E17" s="399"/>
      <c r="F17" s="399"/>
      <c r="G17" s="408"/>
      <c r="H17" s="400"/>
      <c r="I17" s="400"/>
      <c r="J17" s="444"/>
      <c r="K17" s="399"/>
      <c r="L17" s="399"/>
      <c r="M17" s="408"/>
      <c r="N17" s="400"/>
      <c r="O17" s="400"/>
      <c r="P17" s="444"/>
      <c r="Q17" s="401"/>
      <c r="R17" s="401"/>
      <c r="S17" s="409"/>
      <c r="T17" s="334"/>
      <c r="U17" s="334"/>
      <c r="V17" s="410"/>
      <c r="W17" s="1135"/>
      <c r="X17" s="1135"/>
      <c r="Y17" s="410"/>
      <c r="Z17" s="623"/>
      <c r="AA17" s="623"/>
      <c r="AB17" s="410"/>
      <c r="AC17" s="321"/>
      <c r="AD17" s="432" t="s">
        <v>1687</v>
      </c>
      <c r="AE17" s="382"/>
      <c r="AF17" s="382"/>
      <c r="AG17" s="382"/>
      <c r="AH17" s="363">
        <f>M26</f>
        <v>262.32800400000002</v>
      </c>
      <c r="AI17" s="363">
        <f>P26</f>
        <v>239.379976</v>
      </c>
      <c r="AJ17" s="363">
        <f>S26</f>
        <v>228.48972000000001</v>
      </c>
      <c r="AK17" s="363">
        <f>V26</f>
        <v>221.16679199999999</v>
      </c>
      <c r="AL17" s="363">
        <f>Y26</f>
        <v>237.431164</v>
      </c>
      <c r="AM17" s="363">
        <f>AB26</f>
        <v>201.390196</v>
      </c>
      <c r="AN17" s="370" t="s">
        <v>1366</v>
      </c>
      <c r="AO17" s="448"/>
      <c r="AP17" s="370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pans="1:6661 15829:16384" s="318" customFormat="1">
      <c r="A18" s="443" t="s">
        <v>1691</v>
      </c>
      <c r="B18" s="398"/>
      <c r="C18" s="398"/>
      <c r="D18" s="444"/>
      <c r="E18" s="399"/>
      <c r="F18" s="399"/>
      <c r="G18" s="408"/>
      <c r="H18" s="400"/>
      <c r="I18" s="400"/>
      <c r="J18" s="444"/>
      <c r="K18" s="399"/>
      <c r="L18" s="399"/>
      <c r="M18" s="408"/>
      <c r="N18" s="400"/>
      <c r="O18" s="400"/>
      <c r="P18" s="444"/>
      <c r="Q18" s="401"/>
      <c r="R18" s="401"/>
      <c r="S18" s="409"/>
      <c r="T18" s="334"/>
      <c r="U18" s="334"/>
      <c r="V18" s="410"/>
      <c r="W18" s="1135"/>
      <c r="X18" s="1135"/>
      <c r="Y18" s="410"/>
      <c r="Z18" s="623"/>
      <c r="AA18" s="623"/>
      <c r="AB18" s="410"/>
      <c r="AC18" s="321"/>
      <c r="AD18" s="432" t="s">
        <v>1688</v>
      </c>
      <c r="AE18" s="382">
        <f>D32</f>
        <v>941.89368772000012</v>
      </c>
      <c r="AF18" s="382">
        <f>G32</f>
        <v>805.13472135999996</v>
      </c>
      <c r="AG18" s="382">
        <f>J32</f>
        <v>812.39748544000008</v>
      </c>
      <c r="AH18" s="363">
        <f>M32</f>
        <v>1056.6478199500002</v>
      </c>
      <c r="AI18" s="363">
        <f>P32</f>
        <v>799.81755071000009</v>
      </c>
      <c r="AJ18" s="363">
        <f>S32</f>
        <v>738.6912744</v>
      </c>
      <c r="AK18" s="363">
        <f>V32</f>
        <v>758.09630522999998</v>
      </c>
      <c r="AL18" s="363">
        <f>Y32</f>
        <v>667.81136204999996</v>
      </c>
      <c r="AM18" s="363">
        <f>AB32</f>
        <v>655.13047365000011</v>
      </c>
      <c r="AN18" s="370" t="s">
        <v>1366</v>
      </c>
      <c r="AO18" s="448">
        <f>(AE18-AL18)/AE18</f>
        <v>0.290990723521525</v>
      </c>
      <c r="AP18" s="370" t="s">
        <v>1703</v>
      </c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pans="1:6661 15829:16384" s="404" customFormat="1" ht="15" thickBot="1">
      <c r="A19" s="402" t="s">
        <v>1406</v>
      </c>
      <c r="B19" s="403">
        <f>$B$43*B16/1000</f>
        <v>337.8806887049999</v>
      </c>
      <c r="C19" s="403">
        <f>C16*$B$44/1000</f>
        <v>160.28447086199998</v>
      </c>
      <c r="D19" s="406">
        <f>SUM(B19:C19)</f>
        <v>498.16515956699988</v>
      </c>
      <c r="E19" s="394">
        <f>$B$43*E16/1000</f>
        <v>410.93991980999994</v>
      </c>
      <c r="F19" s="394">
        <f>F16*$B$44/1000</f>
        <v>194.94244508400004</v>
      </c>
      <c r="G19" s="407">
        <f>SUM(E19:F19)</f>
        <v>605.88236489399992</v>
      </c>
      <c r="H19" s="403">
        <f>$B$43*H16/1000</f>
        <v>433.29262346999997</v>
      </c>
      <c r="I19" s="403">
        <f>I16*$B$44/1000</f>
        <v>205.54616230799999</v>
      </c>
      <c r="J19" s="406">
        <f>SUM(H19:I19)</f>
        <v>638.83878577799999</v>
      </c>
      <c r="K19" s="394">
        <f>$B$43*K16/1000</f>
        <v>402.82036231499995</v>
      </c>
      <c r="L19" s="394">
        <f>L16*$B$44/1000</f>
        <v>191.09067426600001</v>
      </c>
      <c r="M19" s="407">
        <f>SUM(K19:L19)</f>
        <v>593.91103658099996</v>
      </c>
      <c r="N19" s="403">
        <f>$B$43*N16/1000</f>
        <v>227.39509125000001</v>
      </c>
      <c r="O19" s="403">
        <f>O16*$B$44/1000</f>
        <v>623.02280170000006</v>
      </c>
      <c r="P19" s="406">
        <f>SUM(N19:O19)</f>
        <v>850.41789295000012</v>
      </c>
      <c r="Q19" s="394">
        <f>$B$43*Q16/1000</f>
        <v>247.87443825</v>
      </c>
      <c r="R19" s="394">
        <f>R16*$B$44/1000</f>
        <v>706.99942176000002</v>
      </c>
      <c r="S19" s="407">
        <f>SUM(Q19:R19)</f>
        <v>954.87386001000004</v>
      </c>
      <c r="T19" s="393">
        <f>$B$43*T16/1000</f>
        <v>354.88502145000001</v>
      </c>
      <c r="U19" s="393">
        <f>U16*$B$44/1000</f>
        <v>539.13908494000009</v>
      </c>
      <c r="V19" s="407">
        <f>SUM(T19:U19)</f>
        <v>894.02410639000004</v>
      </c>
      <c r="W19" s="393">
        <f>$B$43*W16/1000</f>
        <v>521.78210730000001</v>
      </c>
      <c r="X19" s="393">
        <f>X16*$B$44/1000</f>
        <v>740.31985390000011</v>
      </c>
      <c r="Y19" s="407">
        <f>SUM(W19:X19)</f>
        <v>1262.1019612</v>
      </c>
      <c r="Z19" s="393">
        <f>$B$43*Z16/1000</f>
        <v>476.87622299999998</v>
      </c>
      <c r="AA19" s="393">
        <f>AA16*$B$44/1000</f>
        <v>697.42772748000004</v>
      </c>
      <c r="AB19" s="407">
        <f>SUM(Z19:AA19)</f>
        <v>1174.3039504799999</v>
      </c>
      <c r="AC19"/>
      <c r="AD19" s="432" t="s">
        <v>1689</v>
      </c>
      <c r="AE19" s="382">
        <f>D36</f>
        <v>40.595230000000001</v>
      </c>
      <c r="AF19" s="382">
        <f>G36</f>
        <v>51.685139999999997</v>
      </c>
      <c r="AG19" s="382">
        <f>J36</f>
        <v>60.607300000000002</v>
      </c>
      <c r="AH19" s="363">
        <f>M36</f>
        <v>49.873199999999997</v>
      </c>
      <c r="AI19" s="363">
        <f>P36</f>
        <v>52.351790400000006</v>
      </c>
      <c r="AJ19" s="363">
        <f>S36</f>
        <v>56.943712800000007</v>
      </c>
      <c r="AK19" s="363">
        <f>V36</f>
        <v>66.888034200000007</v>
      </c>
      <c r="AL19" s="363">
        <f>Y36</f>
        <v>76.1267754</v>
      </c>
      <c r="AM19" s="363">
        <f>AB36</f>
        <v>85.87411560000001</v>
      </c>
      <c r="AN19" s="370" t="s">
        <v>1366</v>
      </c>
      <c r="AO19" s="448">
        <f>(AE19-AL19)/AE19</f>
        <v>-0.87526404949547021</v>
      </c>
      <c r="AP19" s="370" t="s">
        <v>1702</v>
      </c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pans="1:6661 15829:16384" s="318" customFormat="1" ht="15" thickTop="1">
      <c r="A20" s="387"/>
      <c r="B20" s="388"/>
      <c r="C20" s="388"/>
      <c r="D20" s="388"/>
      <c r="E20" s="389"/>
      <c r="F20" s="389"/>
      <c r="G20" s="389"/>
      <c r="H20" s="390"/>
      <c r="I20" s="390"/>
      <c r="J20" s="390"/>
      <c r="K20" s="389"/>
      <c r="L20" s="389"/>
      <c r="M20" s="389"/>
      <c r="N20" s="390"/>
      <c r="O20" s="390"/>
      <c r="P20" s="390"/>
      <c r="Q20" s="391"/>
      <c r="R20" s="391"/>
      <c r="S20" s="365"/>
      <c r="T20" s="321"/>
      <c r="U20" s="321"/>
      <c r="V20" s="321"/>
      <c r="W20" s="321"/>
      <c r="X20" s="321"/>
      <c r="Y20" s="321"/>
      <c r="Z20" s="321"/>
      <c r="AA20" s="321"/>
      <c r="AB20" s="321"/>
      <c r="AC20"/>
      <c r="AD20" s="342" t="s">
        <v>2090</v>
      </c>
      <c r="AE20" s="382"/>
      <c r="AF20" s="382"/>
      <c r="AG20" s="382"/>
      <c r="AH20" s="363"/>
      <c r="AI20" s="788">
        <f>SUM(AI15:AI19)</f>
        <v>1941.9672100600001</v>
      </c>
      <c r="AJ20" s="788">
        <f t="shared" ref="AJ20:AL20" si="2">SUM(AJ15:AJ19)</f>
        <v>1978.9985672100001</v>
      </c>
      <c r="AK20" s="788">
        <f t="shared" si="2"/>
        <v>1940.1752378200001</v>
      </c>
      <c r="AL20" s="788">
        <f t="shared" si="2"/>
        <v>2243.47126265</v>
      </c>
      <c r="AM20" s="788">
        <f t="shared" ref="AM20" si="3">SUM(AM15:AM19)</f>
        <v>2116.69873573</v>
      </c>
      <c r="AN20" s="370" t="s">
        <v>1366</v>
      </c>
      <c r="AO20" s="370"/>
      <c r="AP20" s="37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pans="1:6661 15829:16384" s="329" customFormat="1">
      <c r="A21" s="323" t="s">
        <v>1392</v>
      </c>
      <c r="B21" s="376" t="s">
        <v>1393</v>
      </c>
      <c r="C21" s="376" t="s">
        <v>1394</v>
      </c>
      <c r="D21" s="376" t="s">
        <v>1389</v>
      </c>
      <c r="E21" s="328" t="s">
        <v>1395</v>
      </c>
      <c r="F21" s="328" t="s">
        <v>1394</v>
      </c>
      <c r="G21" s="328" t="s">
        <v>1389</v>
      </c>
      <c r="H21" s="376" t="s">
        <v>1393</v>
      </c>
      <c r="I21" s="376" t="s">
        <v>1394</v>
      </c>
      <c r="J21" s="376" t="s">
        <v>1389</v>
      </c>
      <c r="K21" s="328" t="s">
        <v>1951</v>
      </c>
      <c r="L21" s="328" t="s">
        <v>1952</v>
      </c>
      <c r="M21" s="328" t="s">
        <v>1389</v>
      </c>
      <c r="N21" s="376" t="s">
        <v>1951</v>
      </c>
      <c r="O21" s="376" t="s">
        <v>1952</v>
      </c>
      <c r="P21" s="376" t="s">
        <v>1389</v>
      </c>
      <c r="Q21" s="328" t="s">
        <v>1951</v>
      </c>
      <c r="R21" s="328" t="s">
        <v>1952</v>
      </c>
      <c r="S21" s="328" t="s">
        <v>1389</v>
      </c>
      <c r="T21" s="376" t="s">
        <v>1951</v>
      </c>
      <c r="U21" s="376" t="s">
        <v>1952</v>
      </c>
      <c r="V21" s="376" t="s">
        <v>1389</v>
      </c>
      <c r="W21" s="357" t="s">
        <v>2057</v>
      </c>
      <c r="X21" s="357" t="s">
        <v>2058</v>
      </c>
      <c r="Y21" s="357" t="s">
        <v>2059</v>
      </c>
      <c r="Z21" s="357" t="s">
        <v>2198</v>
      </c>
      <c r="AA21" s="357" t="s">
        <v>2199</v>
      </c>
      <c r="AB21" s="357" t="s">
        <v>2200</v>
      </c>
      <c r="AC21"/>
      <c r="AD21"/>
      <c r="AE21"/>
      <c r="AF21"/>
      <c r="AG21"/>
      <c r="AH21"/>
      <c r="AI21"/>
      <c r="AJ21"/>
      <c r="AK21"/>
      <c r="AL21"/>
      <c r="AM21" s="738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pans="1:6661 15829:16384" s="333" customFormat="1">
      <c r="A22" s="324" t="s">
        <v>2056</v>
      </c>
      <c r="B22" s="378"/>
      <c r="C22" s="378"/>
      <c r="D22" s="378"/>
      <c r="E22" s="335"/>
      <c r="F22" s="335"/>
      <c r="G22" s="335"/>
      <c r="H22" s="334"/>
      <c r="I22" s="334"/>
      <c r="J22" s="334"/>
      <c r="K22" s="335">
        <v>191967</v>
      </c>
      <c r="L22" s="335">
        <v>1407594</v>
      </c>
      <c r="M22" s="410">
        <f>SUM(K22:L22)</f>
        <v>1599561</v>
      </c>
      <c r="N22" s="334">
        <v>658155</v>
      </c>
      <c r="O22" s="334">
        <v>801479</v>
      </c>
      <c r="P22" s="410">
        <f>SUM(N22:O22)</f>
        <v>1459634</v>
      </c>
      <c r="Q22" s="335">
        <v>638060</v>
      </c>
      <c r="R22" s="335">
        <v>755170</v>
      </c>
      <c r="S22" s="410">
        <f>SUM(Q22:R22)</f>
        <v>1393230</v>
      </c>
      <c r="T22" s="335">
        <v>493334</v>
      </c>
      <c r="U22" s="335">
        <v>855244</v>
      </c>
      <c r="V22" s="410">
        <f>SUM(T22:U22)</f>
        <v>1348578</v>
      </c>
      <c r="W22" s="335">
        <v>536150</v>
      </c>
      <c r="X22" s="335">
        <v>911601</v>
      </c>
      <c r="Y22" s="410">
        <f>SUM(W22:X22)</f>
        <v>1447751</v>
      </c>
      <c r="Z22" s="335">
        <v>507336</v>
      </c>
      <c r="AA22" s="335">
        <v>720653</v>
      </c>
      <c r="AB22" s="410">
        <f>SUM(Z22:AA22)</f>
        <v>1227989</v>
      </c>
      <c r="AC22"/>
      <c r="AD22"/>
      <c r="AE22"/>
      <c r="AF22"/>
      <c r="AG22"/>
      <c r="AH22"/>
      <c r="AI22"/>
      <c r="AJ22"/>
      <c r="AK22"/>
      <c r="AL22"/>
      <c r="AM22" s="738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pans="1:6661 15829:16384" s="333" customFormat="1">
      <c r="A23" s="324" t="s">
        <v>2230</v>
      </c>
      <c r="B23" s="378"/>
      <c r="C23" s="378"/>
      <c r="D23" s="378"/>
      <c r="E23" s="335"/>
      <c r="F23" s="335"/>
      <c r="G23" s="335"/>
      <c r="H23" s="334"/>
      <c r="I23" s="334"/>
      <c r="J23" s="334"/>
      <c r="K23" s="335">
        <v>15</v>
      </c>
      <c r="L23" s="335">
        <v>15</v>
      </c>
      <c r="M23" s="335">
        <v>15</v>
      </c>
      <c r="N23" s="334">
        <v>15</v>
      </c>
      <c r="O23" s="334">
        <v>15</v>
      </c>
      <c r="P23" s="334">
        <v>15</v>
      </c>
      <c r="Q23" s="335">
        <v>15</v>
      </c>
      <c r="R23" s="335">
        <v>15</v>
      </c>
      <c r="S23" s="335">
        <v>15</v>
      </c>
      <c r="T23" s="335">
        <v>15</v>
      </c>
      <c r="U23" s="335">
        <v>15</v>
      </c>
      <c r="V23" s="335">
        <v>15</v>
      </c>
      <c r="W23" s="335">
        <v>15</v>
      </c>
      <c r="X23" s="335">
        <v>15</v>
      </c>
      <c r="Y23" s="335">
        <v>15</v>
      </c>
      <c r="Z23" s="335">
        <v>15</v>
      </c>
      <c r="AA23" s="335">
        <v>15</v>
      </c>
      <c r="AB23" s="335">
        <v>15</v>
      </c>
      <c r="AC23"/>
      <c r="AD23"/>
      <c r="AE23"/>
      <c r="AF23"/>
      <c r="AG23"/>
      <c r="AH23"/>
      <c r="AI23"/>
      <c r="AJ23"/>
      <c r="AK23"/>
      <c r="AL23"/>
      <c r="AM23" s="738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pans="1:6661 15829:16384" s="333" customFormat="1">
      <c r="A24" s="324" t="s">
        <v>1419</v>
      </c>
      <c r="B24" s="378"/>
      <c r="C24" s="378"/>
      <c r="D24" s="378"/>
      <c r="E24" s="335"/>
      <c r="F24" s="335"/>
      <c r="G24" s="335"/>
      <c r="H24" s="334"/>
      <c r="I24" s="334"/>
      <c r="J24" s="334"/>
      <c r="K24" s="335">
        <f>K22/K23</f>
        <v>12797.8</v>
      </c>
      <c r="L24" s="335">
        <f>L22/L23</f>
        <v>93839.6</v>
      </c>
      <c r="M24" s="410">
        <f>M22/M23</f>
        <v>106637.4</v>
      </c>
      <c r="N24" s="335">
        <f t="shared" ref="N24:S24" si="4">N22/N23</f>
        <v>43877</v>
      </c>
      <c r="O24" s="335">
        <f t="shared" si="4"/>
        <v>53431.933333333334</v>
      </c>
      <c r="P24" s="410">
        <f t="shared" si="4"/>
        <v>97308.933333333334</v>
      </c>
      <c r="Q24" s="335">
        <f t="shared" si="4"/>
        <v>42537.333333333336</v>
      </c>
      <c r="R24" s="335">
        <f t="shared" si="4"/>
        <v>50344.666666666664</v>
      </c>
      <c r="S24" s="410">
        <f t="shared" si="4"/>
        <v>92882</v>
      </c>
      <c r="T24" s="335">
        <f t="shared" ref="T24:V24" si="5">T22/T23</f>
        <v>32888.933333333334</v>
      </c>
      <c r="U24" s="335">
        <f t="shared" si="5"/>
        <v>57016.26666666667</v>
      </c>
      <c r="V24" s="410">
        <f t="shared" si="5"/>
        <v>89905.2</v>
      </c>
      <c r="W24" s="335">
        <f t="shared" ref="W24:X24" si="6">W22/W23</f>
        <v>35743.333333333336</v>
      </c>
      <c r="X24" s="335">
        <f t="shared" si="6"/>
        <v>60773.4</v>
      </c>
      <c r="Y24" s="410">
        <f t="shared" ref="Y24:AA24" si="7">Y22/Y23</f>
        <v>96516.733333333337</v>
      </c>
      <c r="Z24" s="335">
        <f t="shared" si="7"/>
        <v>33822.400000000001</v>
      </c>
      <c r="AA24" s="335">
        <f t="shared" si="7"/>
        <v>48043.533333333333</v>
      </c>
      <c r="AB24" s="410">
        <f t="shared" ref="AB24" si="8">AB22/AB23</f>
        <v>81865.933333333334</v>
      </c>
      <c r="AC24"/>
      <c r="AD24"/>
      <c r="AE24"/>
      <c r="AF24"/>
      <c r="AG24"/>
      <c r="AH24"/>
      <c r="AI24"/>
      <c r="AJ24"/>
      <c r="AK24"/>
      <c r="AL24"/>
      <c r="AM24" s="738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pans="1:6661 15829:16384" s="333" customFormat="1">
      <c r="A25" s="324" t="s">
        <v>1396</v>
      </c>
      <c r="B25" s="378"/>
      <c r="C25" s="378"/>
      <c r="D25" s="378"/>
      <c r="E25" s="335"/>
      <c r="F25" s="335"/>
      <c r="G25" s="335"/>
      <c r="H25" s="334"/>
      <c r="I25" s="334"/>
      <c r="J25" s="334"/>
      <c r="K25" s="335">
        <v>164</v>
      </c>
      <c r="L25" s="335">
        <v>164</v>
      </c>
      <c r="M25" s="335">
        <v>164</v>
      </c>
      <c r="N25" s="334">
        <v>164</v>
      </c>
      <c r="O25" s="334">
        <v>164</v>
      </c>
      <c r="P25" s="334">
        <v>164</v>
      </c>
      <c r="Q25" s="335">
        <v>164</v>
      </c>
      <c r="R25" s="335">
        <v>164</v>
      </c>
      <c r="S25" s="335">
        <v>164</v>
      </c>
      <c r="T25" s="335">
        <v>164</v>
      </c>
      <c r="U25" s="335">
        <v>164</v>
      </c>
      <c r="V25" s="335">
        <v>164</v>
      </c>
      <c r="W25" s="335">
        <v>164</v>
      </c>
      <c r="X25" s="335">
        <v>164</v>
      </c>
      <c r="Y25" s="335">
        <v>164</v>
      </c>
      <c r="Z25" s="335">
        <v>164</v>
      </c>
      <c r="AA25" s="335">
        <v>164</v>
      </c>
      <c r="AB25" s="335">
        <v>164</v>
      </c>
      <c r="AC25"/>
      <c r="AD25"/>
      <c r="AE25"/>
      <c r="AF25"/>
      <c r="AG25"/>
      <c r="AH25"/>
      <c r="AI25"/>
      <c r="AJ25"/>
      <c r="AK25"/>
      <c r="AL25"/>
      <c r="AM25" s="738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pans="1:6661 15829:16384" s="396" customFormat="1" ht="15" thickBot="1">
      <c r="A26" s="392" t="s">
        <v>1397</v>
      </c>
      <c r="B26" s="393"/>
      <c r="C26" s="393"/>
      <c r="D26" s="393"/>
      <c r="E26" s="394"/>
      <c r="F26" s="394"/>
      <c r="G26" s="394"/>
      <c r="H26" s="395"/>
      <c r="I26" s="395"/>
      <c r="J26" s="395"/>
      <c r="K26" s="394">
        <f t="shared" ref="K26:S26" si="9">K25*K22/1000000</f>
        <v>31.482588</v>
      </c>
      <c r="L26" s="394">
        <f t="shared" si="9"/>
        <v>230.845416</v>
      </c>
      <c r="M26" s="407">
        <f t="shared" si="9"/>
        <v>262.32800400000002</v>
      </c>
      <c r="N26" s="395">
        <f t="shared" si="9"/>
        <v>107.93742</v>
      </c>
      <c r="O26" s="395">
        <f t="shared" si="9"/>
        <v>131.442556</v>
      </c>
      <c r="P26" s="407">
        <f t="shared" si="9"/>
        <v>239.379976</v>
      </c>
      <c r="Q26" s="394">
        <f t="shared" si="9"/>
        <v>104.64184</v>
      </c>
      <c r="R26" s="394">
        <f t="shared" si="9"/>
        <v>123.84788</v>
      </c>
      <c r="S26" s="407">
        <f t="shared" si="9"/>
        <v>228.48972000000001</v>
      </c>
      <c r="T26" s="394">
        <f t="shared" ref="T26:V26" si="10">T25*T22/1000000</f>
        <v>80.906775999999994</v>
      </c>
      <c r="U26" s="394">
        <f t="shared" si="10"/>
        <v>140.26001600000001</v>
      </c>
      <c r="V26" s="407">
        <f t="shared" si="10"/>
        <v>221.16679199999999</v>
      </c>
      <c r="W26" s="394">
        <f t="shared" ref="W26:X26" si="11">W25*W22/1000000</f>
        <v>87.928600000000003</v>
      </c>
      <c r="X26" s="394">
        <f t="shared" si="11"/>
        <v>149.50256400000001</v>
      </c>
      <c r="Y26" s="407">
        <f t="shared" ref="Y26:AA26" si="12">Y25*Y22/1000000</f>
        <v>237.431164</v>
      </c>
      <c r="Z26" s="394">
        <f t="shared" si="12"/>
        <v>83.203103999999996</v>
      </c>
      <c r="AA26" s="394">
        <f t="shared" si="12"/>
        <v>118.18709200000001</v>
      </c>
      <c r="AB26" s="407">
        <f t="shared" ref="AB26" si="13">AB25*AB22/1000000</f>
        <v>201.390196</v>
      </c>
      <c r="AC26"/>
      <c r="AD26"/>
      <c r="AE26"/>
      <c r="AF26"/>
      <c r="AG26"/>
      <c r="AH26"/>
      <c r="AI26"/>
      <c r="AJ26"/>
      <c r="AK26"/>
      <c r="AL26"/>
      <c r="AM26" s="738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pans="1:6661 15829:16384" s="318" customFormat="1" ht="15" thickTop="1">
      <c r="A27" s="321"/>
      <c r="B27" s="386"/>
      <c r="C27" s="386"/>
      <c r="D27" s="386"/>
      <c r="E27" s="367"/>
      <c r="F27" s="367"/>
      <c r="G27" s="367"/>
      <c r="H27" s="374"/>
      <c r="I27" s="374"/>
      <c r="J27" s="374"/>
      <c r="K27" s="367"/>
      <c r="L27" s="367"/>
      <c r="M27" s="367"/>
      <c r="N27" s="321"/>
      <c r="O27" s="321"/>
      <c r="P27" s="321"/>
      <c r="Q27" s="322"/>
      <c r="R27" s="321"/>
      <c r="S27" s="321"/>
      <c r="T27" s="321"/>
      <c r="U27" s="321"/>
      <c r="V27" s="321"/>
      <c r="W27" s="321"/>
      <c r="X27" s="321"/>
      <c r="Y27" s="321"/>
      <c r="Z27" s="321"/>
      <c r="AA27" s="321"/>
      <c r="AB27" s="321"/>
      <c r="AC27" s="321"/>
      <c r="AD27"/>
      <c r="AE27"/>
      <c r="AF27"/>
      <c r="AG27"/>
      <c r="AH27"/>
      <c r="AI27"/>
      <c r="AJ27"/>
      <c r="AK27"/>
      <c r="AL27"/>
      <c r="AM27" s="738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9" spans="1:6661 15829:16384" s="359" customFormat="1">
      <c r="A29" s="354" t="s">
        <v>1391</v>
      </c>
      <c r="B29" s="377">
        <v>2007</v>
      </c>
      <c r="C29" s="377">
        <v>2007</v>
      </c>
      <c r="D29" s="377">
        <v>2007</v>
      </c>
      <c r="E29" s="357">
        <v>2008</v>
      </c>
      <c r="F29" s="357">
        <v>2008</v>
      </c>
      <c r="G29" s="357">
        <v>2008</v>
      </c>
      <c r="H29" s="355">
        <v>2009</v>
      </c>
      <c r="I29" s="355">
        <v>2009</v>
      </c>
      <c r="J29" s="355">
        <v>2009</v>
      </c>
      <c r="K29" s="357">
        <v>2010</v>
      </c>
      <c r="L29" s="357">
        <v>2010</v>
      </c>
      <c r="M29" s="357">
        <v>2010</v>
      </c>
      <c r="N29" s="355">
        <v>2011</v>
      </c>
      <c r="O29" s="355">
        <v>2011</v>
      </c>
      <c r="P29" s="355">
        <v>2011</v>
      </c>
      <c r="Q29" s="356">
        <v>2012</v>
      </c>
      <c r="R29" s="357">
        <v>2012</v>
      </c>
      <c r="S29" s="357">
        <v>2012</v>
      </c>
      <c r="T29" s="356">
        <v>2013</v>
      </c>
      <c r="U29" s="357">
        <v>2013</v>
      </c>
      <c r="V29" s="357">
        <v>2013</v>
      </c>
      <c r="W29" s="357">
        <v>2014</v>
      </c>
      <c r="X29" s="357">
        <v>2014</v>
      </c>
      <c r="Y29" s="357">
        <v>2014</v>
      </c>
      <c r="Z29" s="357">
        <v>2015</v>
      </c>
      <c r="AA29" s="357">
        <v>2015</v>
      </c>
      <c r="AB29" s="357">
        <v>2015</v>
      </c>
      <c r="AC29" s="358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pans="1:6661 15829:16384" s="318" customFormat="1">
      <c r="A30" s="329"/>
      <c r="B30" s="376" t="s">
        <v>1088</v>
      </c>
      <c r="C30" s="376" t="s">
        <v>1380</v>
      </c>
      <c r="D30" s="376" t="s">
        <v>1389</v>
      </c>
      <c r="E30" s="328" t="s">
        <v>1381</v>
      </c>
      <c r="F30" s="328" t="s">
        <v>1380</v>
      </c>
      <c r="G30" s="328" t="s">
        <v>1389</v>
      </c>
      <c r="H30" s="326" t="s">
        <v>1381</v>
      </c>
      <c r="I30" s="326" t="s">
        <v>1380</v>
      </c>
      <c r="J30" s="326" t="s">
        <v>1389</v>
      </c>
      <c r="K30" s="328" t="s">
        <v>1379</v>
      </c>
      <c r="L30" s="328" t="s">
        <v>1380</v>
      </c>
      <c r="M30" s="328" t="s">
        <v>1389</v>
      </c>
      <c r="N30" s="330" t="s">
        <v>1088</v>
      </c>
      <c r="O30" s="330" t="s">
        <v>1087</v>
      </c>
      <c r="P30" s="331" t="s">
        <v>1389</v>
      </c>
      <c r="Q30" s="327" t="s">
        <v>1088</v>
      </c>
      <c r="R30" s="327" t="s">
        <v>1087</v>
      </c>
      <c r="S30" s="332" t="s">
        <v>1389</v>
      </c>
      <c r="T30" s="327" t="s">
        <v>1088</v>
      </c>
      <c r="U30" s="327" t="s">
        <v>1087</v>
      </c>
      <c r="V30" s="332" t="s">
        <v>1389</v>
      </c>
      <c r="W30" s="332"/>
      <c r="X30" s="332"/>
      <c r="Y30" s="332"/>
      <c r="Z30" s="332"/>
      <c r="AA30" s="332"/>
      <c r="AB30" s="332"/>
      <c r="AC30" s="321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pans="1:6661 15829:16384" s="318" customFormat="1">
      <c r="A31" s="319" t="s">
        <v>1400</v>
      </c>
      <c r="B31" s="381">
        <v>11856</v>
      </c>
      <c r="C31" s="381">
        <v>344134</v>
      </c>
      <c r="D31" s="411">
        <f>SUM(B31:C31)</f>
        <v>355990</v>
      </c>
      <c r="E31" s="344">
        <v>11856</v>
      </c>
      <c r="F31" s="344">
        <v>292612</v>
      </c>
      <c r="G31" s="411">
        <f>SUM(E31:F31)</f>
        <v>304468</v>
      </c>
      <c r="H31" s="340">
        <v>9100</v>
      </c>
      <c r="I31" s="340">
        <v>297838</v>
      </c>
      <c r="J31" s="411">
        <f>SUM(H31:I31)</f>
        <v>306938</v>
      </c>
      <c r="K31" s="344">
        <v>7103</v>
      </c>
      <c r="L31" s="344">
        <v>391660</v>
      </c>
      <c r="M31" s="411">
        <f>SUM(K31:L31)</f>
        <v>398763</v>
      </c>
      <c r="N31" s="343">
        <v>3501</v>
      </c>
      <c r="O31" s="330">
        <v>298157</v>
      </c>
      <c r="P31" s="411">
        <f>SUM(N31:O31)</f>
        <v>301658</v>
      </c>
      <c r="Q31" s="327">
        <v>1590</v>
      </c>
      <c r="R31" s="405">
        <v>276855</v>
      </c>
      <c r="S31" s="410">
        <f>SUM(Q31:R31)</f>
        <v>278445</v>
      </c>
      <c r="T31" s="327">
        <v>2951</v>
      </c>
      <c r="U31" s="405">
        <v>282936</v>
      </c>
      <c r="V31" s="410">
        <f>SUM(T31:U31)</f>
        <v>285887</v>
      </c>
      <c r="W31" s="1145"/>
      <c r="X31" s="1145"/>
      <c r="Y31" s="410">
        <v>278481</v>
      </c>
      <c r="Z31" s="1145">
        <v>0</v>
      </c>
      <c r="AA31" s="1145">
        <v>273193</v>
      </c>
      <c r="AB31" s="410">
        <f>SUM(Z31:AA31)</f>
        <v>273193</v>
      </c>
      <c r="AC31" s="32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pans="1:6661 15829:16384" s="318" customFormat="1">
      <c r="A32" s="319" t="s">
        <v>1399</v>
      </c>
      <c r="B32" s="381">
        <f>$B$43*B31/1000</f>
        <v>28.4312808</v>
      </c>
      <c r="C32" s="381">
        <f>C31*$B$44/1000</f>
        <v>913.46240692000015</v>
      </c>
      <c r="D32" s="411">
        <f>SUM(B32:C32)</f>
        <v>941.89368772000012</v>
      </c>
      <c r="E32" s="344">
        <f>$B$43*E31/1000</f>
        <v>28.4312808</v>
      </c>
      <c r="F32" s="344">
        <f>F31*$B$44/1000</f>
        <v>776.70344055999999</v>
      </c>
      <c r="G32" s="411">
        <f>SUM(E32:F32)</f>
        <v>805.13472135999996</v>
      </c>
      <c r="H32" s="381">
        <f>$B$43*H31/1000</f>
        <v>21.822255000000002</v>
      </c>
      <c r="I32" s="381">
        <f>I31*$B$44/1000</f>
        <v>790.57523044000004</v>
      </c>
      <c r="J32" s="411">
        <f>SUM(H32:I32)</f>
        <v>812.39748544000008</v>
      </c>
      <c r="K32" s="344">
        <f>$B$43*K31/1000</f>
        <v>17.033349150000003</v>
      </c>
      <c r="L32" s="344">
        <f>L31*$B$44/1000</f>
        <v>1039.6144708000002</v>
      </c>
      <c r="M32" s="411">
        <f>SUM(K32:L32)</f>
        <v>1056.6478199500002</v>
      </c>
      <c r="N32" s="381">
        <f>$B$43*N31/1000</f>
        <v>8.3955730500000012</v>
      </c>
      <c r="O32" s="381">
        <f>O31*$B$44/1000</f>
        <v>791.42197766000004</v>
      </c>
      <c r="P32" s="411">
        <f>SUM(N32:O32)</f>
        <v>799.81755071000009</v>
      </c>
      <c r="Q32" s="344">
        <f>$B$43*Q31/1000</f>
        <v>3.8128994999999999</v>
      </c>
      <c r="R32" s="344">
        <f>R31*$B$44/1000</f>
        <v>734.87837490000004</v>
      </c>
      <c r="S32" s="414">
        <f>SUM(Q32:R32)</f>
        <v>738.6912744</v>
      </c>
      <c r="T32" s="344">
        <f>$B$43*T31/1000</f>
        <v>7.0766455500000003</v>
      </c>
      <c r="U32" s="344">
        <f>U31*$B$44/1000</f>
        <v>751.01965968000002</v>
      </c>
      <c r="V32" s="414">
        <f>SUM(T32:U32)</f>
        <v>758.09630522999998</v>
      </c>
      <c r="W32" s="1146"/>
      <c r="X32" s="1146"/>
      <c r="Y32" s="414">
        <f>$B$43*Y31/1000</f>
        <v>667.81136204999996</v>
      </c>
      <c r="Z32" s="1145">
        <v>0</v>
      </c>
      <c r="AA32" s="1146">
        <f>$B$43*AA31/1000</f>
        <v>655.13047365000011</v>
      </c>
      <c r="AB32" s="414">
        <f>$B$43*AB31/1000</f>
        <v>655.13047365000011</v>
      </c>
      <c r="AC32" s="321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pans="1:30" s="318" customFormat="1">
      <c r="A33" s="319"/>
      <c r="B33" s="381"/>
      <c r="C33" s="381"/>
      <c r="D33" s="381"/>
      <c r="E33" s="344"/>
      <c r="F33" s="344"/>
      <c r="G33" s="344"/>
      <c r="H33" s="340"/>
      <c r="I33" s="340"/>
      <c r="J33" s="340"/>
      <c r="K33" s="344"/>
      <c r="L33" s="344"/>
      <c r="M33" s="344"/>
      <c r="N33" s="343"/>
      <c r="O33" s="340"/>
      <c r="P33" s="340"/>
      <c r="Q33" s="327"/>
      <c r="R33" s="341"/>
      <c r="S33" s="344"/>
      <c r="T33" s="327"/>
      <c r="U33" s="341"/>
      <c r="V33" s="344"/>
      <c r="W33" s="1147"/>
      <c r="X33" s="1147"/>
      <c r="Y33" s="344"/>
      <c r="Z33" s="1147"/>
      <c r="AA33" s="1147"/>
      <c r="AB33" s="344"/>
      <c r="AC33" s="321"/>
    </row>
    <row r="34" spans="1:30" s="359" customFormat="1">
      <c r="A34" s="354" t="s">
        <v>1391</v>
      </c>
      <c r="B34" s="377">
        <v>2007</v>
      </c>
      <c r="C34" s="377">
        <v>2007</v>
      </c>
      <c r="D34" s="377">
        <v>2007</v>
      </c>
      <c r="E34" s="357">
        <v>2008</v>
      </c>
      <c r="F34" s="357">
        <v>2008</v>
      </c>
      <c r="G34" s="357">
        <v>2008</v>
      </c>
      <c r="H34" s="355">
        <v>2009</v>
      </c>
      <c r="I34" s="355">
        <v>2009</v>
      </c>
      <c r="J34" s="355">
        <v>2009</v>
      </c>
      <c r="K34" s="357">
        <v>2010</v>
      </c>
      <c r="L34" s="357">
        <v>2010</v>
      </c>
      <c r="M34" s="357">
        <v>2010</v>
      </c>
      <c r="N34" s="355">
        <v>2011</v>
      </c>
      <c r="O34" s="355">
        <v>2011</v>
      </c>
      <c r="P34" s="355">
        <v>2011</v>
      </c>
      <c r="Q34" s="356">
        <v>2012</v>
      </c>
      <c r="R34" s="357">
        <v>2012</v>
      </c>
      <c r="S34" s="357">
        <v>2012</v>
      </c>
      <c r="T34" s="356">
        <v>2013</v>
      </c>
      <c r="U34" s="357">
        <v>2013</v>
      </c>
      <c r="V34" s="357">
        <v>2013</v>
      </c>
      <c r="W34" s="1148"/>
      <c r="X34" s="1148"/>
      <c r="Y34" s="357"/>
      <c r="Z34" s="1148"/>
      <c r="AA34" s="1148"/>
      <c r="AB34" s="357"/>
      <c r="AC34" s="358"/>
    </row>
    <row r="35" spans="1:30" s="318" customFormat="1">
      <c r="A35" s="319" t="s">
        <v>1382</v>
      </c>
      <c r="B35" s="381"/>
      <c r="C35" s="381"/>
      <c r="D35" s="411">
        <v>13577</v>
      </c>
      <c r="E35" s="344"/>
      <c r="F35" s="344"/>
      <c r="G35" s="411">
        <v>17286</v>
      </c>
      <c r="H35" s="340"/>
      <c r="I35" s="340"/>
      <c r="J35" s="411">
        <v>20270</v>
      </c>
      <c r="K35" s="344"/>
      <c r="L35" s="344"/>
      <c r="M35" s="411">
        <v>16680</v>
      </c>
      <c r="N35" s="338"/>
      <c r="O35" s="340"/>
      <c r="P35" s="413">
        <f>32424*E47</f>
        <v>17508.960000000003</v>
      </c>
      <c r="Q35" s="327"/>
      <c r="R35" s="335"/>
      <c r="S35" s="412">
        <f>35268*E47</f>
        <v>19044.72</v>
      </c>
      <c r="T35" s="327"/>
      <c r="U35" s="335"/>
      <c r="V35" s="412">
        <f>41427*E47</f>
        <v>22370.58</v>
      </c>
      <c r="W35" s="1149"/>
      <c r="X35" s="1149"/>
      <c r="Y35" s="412">
        <f>47149*E47</f>
        <v>25460.460000000003</v>
      </c>
      <c r="Z35" s="1149"/>
      <c r="AA35" s="1149"/>
      <c r="AB35" s="412">
        <f>53186*E47</f>
        <v>28720.440000000002</v>
      </c>
      <c r="AC35" s="321"/>
      <c r="AD35" s="318" t="s">
        <v>2207</v>
      </c>
    </row>
    <row r="36" spans="1:30" s="318" customFormat="1">
      <c r="A36" s="319" t="s">
        <v>1390</v>
      </c>
      <c r="B36" s="381"/>
      <c r="C36" s="381"/>
      <c r="D36" s="411">
        <f>D35*$B$45/1000000</f>
        <v>40.595230000000001</v>
      </c>
      <c r="E36" s="344"/>
      <c r="F36" s="344"/>
      <c r="G36" s="411">
        <f>G35*$B$45/1000000</f>
        <v>51.685139999999997</v>
      </c>
      <c r="H36" s="340"/>
      <c r="I36" s="340"/>
      <c r="J36" s="411">
        <f>J35*$B$45/1000000</f>
        <v>60.607300000000002</v>
      </c>
      <c r="K36" s="344"/>
      <c r="L36" s="344"/>
      <c r="M36" s="411">
        <f>M35*$B$45/1000000</f>
        <v>49.873199999999997</v>
      </c>
      <c r="N36" s="338"/>
      <c r="O36" s="340"/>
      <c r="P36" s="411">
        <f>P35*$B$45/1000000</f>
        <v>52.351790400000006</v>
      </c>
      <c r="Q36" s="327"/>
      <c r="R36" s="335"/>
      <c r="S36" s="411">
        <f>S35*$B$45/1000000</f>
        <v>56.943712800000007</v>
      </c>
      <c r="T36" s="327"/>
      <c r="U36" s="335"/>
      <c r="V36" s="411">
        <f>V35*$B$45/1000000</f>
        <v>66.888034200000007</v>
      </c>
      <c r="W36" s="1147"/>
      <c r="X36" s="1147"/>
      <c r="Y36" s="411">
        <f>Y35*$B$45/1000000</f>
        <v>76.1267754</v>
      </c>
      <c r="Z36" s="1147"/>
      <c r="AA36" s="1147"/>
      <c r="AB36" s="411">
        <f>AB35*$B$45/1000000</f>
        <v>85.87411560000001</v>
      </c>
      <c r="AC36" s="321"/>
    </row>
    <row r="37" spans="1:30" s="318" customFormat="1">
      <c r="A37" s="342"/>
      <c r="B37" s="382"/>
      <c r="C37" s="382"/>
      <c r="D37" s="382"/>
      <c r="E37" s="363"/>
      <c r="F37" s="363"/>
      <c r="G37" s="363"/>
      <c r="H37" s="370"/>
      <c r="I37" s="370"/>
      <c r="J37" s="370"/>
      <c r="K37" s="363"/>
      <c r="L37" s="363"/>
      <c r="M37" s="363"/>
      <c r="N37" s="342"/>
      <c r="O37" s="342"/>
      <c r="P37" s="342"/>
      <c r="Q37" s="345"/>
      <c r="R37" s="321"/>
      <c r="S37" s="321"/>
      <c r="T37" s="321"/>
      <c r="U37" s="321"/>
      <c r="V37" s="321"/>
      <c r="W37" s="321"/>
      <c r="X37" s="321"/>
      <c r="Y37" s="321"/>
      <c r="Z37" s="321"/>
      <c r="AA37" s="321"/>
      <c r="AB37" s="321"/>
      <c r="AC37" s="321"/>
    </row>
    <row r="38" spans="1:30" s="318" customFormat="1">
      <c r="A38" s="342" t="s">
        <v>1383</v>
      </c>
      <c r="B38" s="382"/>
      <c r="C38" s="382"/>
      <c r="D38" s="382"/>
      <c r="E38" s="363"/>
      <c r="F38" s="363"/>
      <c r="G38" s="363"/>
      <c r="H38" s="370"/>
      <c r="I38" s="370"/>
      <c r="J38" s="370"/>
      <c r="K38" s="363"/>
      <c r="L38" s="363"/>
      <c r="M38" s="363"/>
      <c r="N38" s="342"/>
      <c r="O38" s="321"/>
      <c r="P38" s="321"/>
      <c r="Q38" s="322"/>
      <c r="R38" s="321"/>
      <c r="S38" s="321"/>
      <c r="T38" s="321"/>
      <c r="U38" s="321"/>
      <c r="V38" s="321"/>
      <c r="W38" s="321"/>
      <c r="X38" s="321"/>
      <c r="Y38" s="321"/>
      <c r="Z38" s="321"/>
      <c r="AA38" s="321"/>
      <c r="AB38" s="321"/>
      <c r="AC38" s="321"/>
    </row>
    <row r="39" spans="1:30" s="318" customFormat="1">
      <c r="A39" s="342" t="s">
        <v>1384</v>
      </c>
      <c r="B39" s="382"/>
      <c r="C39" s="382"/>
      <c r="D39" s="382"/>
      <c r="E39" s="363"/>
      <c r="F39" s="363"/>
      <c r="G39" s="363"/>
      <c r="H39" s="370"/>
      <c r="I39" s="370"/>
      <c r="J39" s="370"/>
      <c r="K39" s="363"/>
      <c r="L39" s="363"/>
      <c r="M39" s="363"/>
      <c r="N39" s="342"/>
      <c r="O39" s="321"/>
      <c r="P39" s="321"/>
      <c r="Q39" s="322"/>
      <c r="R39" s="321"/>
      <c r="S39" s="321"/>
      <c r="T39" s="321"/>
      <c r="U39" s="321"/>
      <c r="V39" s="321"/>
      <c r="W39" s="321"/>
      <c r="X39" s="321"/>
      <c r="Y39" s="321"/>
      <c r="Z39" s="321"/>
      <c r="AA39" s="321"/>
      <c r="AB39" s="321"/>
      <c r="AC39" s="321"/>
    </row>
    <row r="40" spans="1:30" s="318" customFormat="1">
      <c r="A40" s="342" t="s">
        <v>1418</v>
      </c>
      <c r="B40" s="382"/>
      <c r="C40" s="382"/>
      <c r="D40" s="382"/>
      <c r="E40" s="363"/>
      <c r="F40" s="363"/>
      <c r="G40" s="363"/>
      <c r="H40" s="370"/>
      <c r="I40" s="370"/>
      <c r="J40" s="370"/>
      <c r="K40" s="363"/>
      <c r="L40" s="363"/>
      <c r="M40" s="363"/>
      <c r="N40" s="342"/>
      <c r="O40" s="342"/>
      <c r="P40" s="342"/>
      <c r="Q40" s="345"/>
      <c r="R40" s="321"/>
      <c r="S40" s="321"/>
      <c r="T40" s="321"/>
      <c r="U40" s="321"/>
      <c r="V40" s="321"/>
      <c r="W40" s="321"/>
      <c r="X40" s="321"/>
      <c r="Y40" s="321"/>
      <c r="Z40" s="321"/>
      <c r="AA40" s="321"/>
      <c r="AB40" s="321"/>
      <c r="AC40" s="321"/>
    </row>
    <row r="41" spans="1:30" s="318" customFormat="1">
      <c r="A41" s="342"/>
      <c r="B41" s="382"/>
      <c r="C41" s="382"/>
      <c r="D41" s="382"/>
      <c r="E41" s="363"/>
      <c r="F41" s="363"/>
      <c r="G41" s="363"/>
      <c r="H41" s="370"/>
      <c r="I41" s="370"/>
      <c r="J41" s="370"/>
      <c r="K41" s="363"/>
      <c r="L41" s="363"/>
      <c r="M41" s="363"/>
      <c r="N41" s="342"/>
      <c r="R41" s="321"/>
      <c r="S41" s="321"/>
      <c r="T41" s="321"/>
      <c r="U41" s="321"/>
      <c r="V41" s="321"/>
      <c r="W41" s="321"/>
      <c r="X41" s="321"/>
      <c r="Y41" s="321"/>
      <c r="Z41" s="321"/>
      <c r="AA41" s="321"/>
      <c r="AB41" s="321"/>
      <c r="AC41" s="321"/>
    </row>
    <row r="42" spans="1:30" s="318" customFormat="1">
      <c r="A42" s="42"/>
      <c r="C42" s="382"/>
      <c r="D42" s="382"/>
      <c r="E42" s="363"/>
      <c r="F42" s="363"/>
      <c r="G42" s="363"/>
      <c r="H42" s="370"/>
      <c r="I42" s="370"/>
      <c r="J42" s="370"/>
      <c r="K42" s="363"/>
      <c r="L42" s="363"/>
      <c r="M42" s="363"/>
      <c r="N42" s="342"/>
      <c r="P42" s="347"/>
      <c r="Q42" s="347"/>
      <c r="R42" s="321"/>
      <c r="S42" s="342"/>
      <c r="T42" s="321"/>
      <c r="U42" s="321"/>
      <c r="V42" s="321"/>
      <c r="W42" s="321"/>
      <c r="X42" s="321"/>
      <c r="Y42" s="321"/>
      <c r="Z42" s="321"/>
      <c r="AA42" s="321"/>
      <c r="AB42" s="321"/>
      <c r="AC42" s="321"/>
    </row>
    <row r="43" spans="1:30" s="318" customFormat="1">
      <c r="A43" s="287" t="s">
        <v>1088</v>
      </c>
      <c r="B43" s="162">
        <v>2.39805</v>
      </c>
      <c r="C43" s="42" t="s">
        <v>2100</v>
      </c>
      <c r="D43" s="816"/>
      <c r="E43" s="816"/>
      <c r="F43" s="816"/>
      <c r="G43" s="816"/>
      <c r="H43" s="370"/>
      <c r="I43" s="370"/>
      <c r="J43" s="370"/>
      <c r="K43" s="363"/>
      <c r="L43" s="363"/>
      <c r="M43" s="363"/>
      <c r="N43" s="342"/>
      <c r="R43" s="321"/>
      <c r="S43" s="342"/>
      <c r="T43" s="321"/>
      <c r="U43" s="321"/>
      <c r="V43" s="321"/>
      <c r="W43" s="321"/>
      <c r="X43" s="321"/>
      <c r="Y43" s="321"/>
      <c r="Z43" s="321"/>
      <c r="AA43" s="321"/>
      <c r="AB43" s="321"/>
      <c r="AC43" s="321"/>
    </row>
    <row r="44" spans="1:30" s="318" customFormat="1">
      <c r="A44" s="287" t="s">
        <v>1087</v>
      </c>
      <c r="B44" s="162">
        <v>2.6543800000000002</v>
      </c>
      <c r="C44" s="42" t="s">
        <v>1375</v>
      </c>
      <c r="D44" s="382"/>
      <c r="E44" s="363"/>
      <c r="F44" s="363"/>
      <c r="G44" s="363"/>
      <c r="H44" s="370"/>
      <c r="I44" s="370"/>
      <c r="J44" s="370"/>
      <c r="K44" s="363"/>
      <c r="L44" s="363"/>
      <c r="M44" s="363"/>
      <c r="N44" s="342"/>
      <c r="R44" s="321"/>
      <c r="S44" s="321"/>
      <c r="T44" s="321"/>
      <c r="U44" s="321"/>
      <c r="V44" s="321"/>
      <c r="W44" s="321"/>
      <c r="X44" s="321"/>
      <c r="Y44" s="321"/>
      <c r="Z44" s="321"/>
      <c r="AA44" s="321"/>
      <c r="AB44" s="321"/>
      <c r="AC44" s="321"/>
    </row>
    <row r="45" spans="1:30" s="318" customFormat="1">
      <c r="A45" s="342" t="s">
        <v>1169</v>
      </c>
      <c r="B45" s="317">
        <v>2990</v>
      </c>
      <c r="C45" s="317" t="s">
        <v>2206</v>
      </c>
      <c r="E45" s="363"/>
      <c r="F45" s="363"/>
      <c r="G45" s="363"/>
      <c r="H45" s="370"/>
      <c r="I45" s="370"/>
      <c r="J45" s="370"/>
      <c r="K45" s="363"/>
      <c r="L45" s="363"/>
      <c r="M45" s="363"/>
      <c r="N45" s="342"/>
      <c r="R45" s="321"/>
      <c r="S45" s="321"/>
      <c r="T45" s="321"/>
      <c r="U45" s="321"/>
      <c r="V45" s="321"/>
      <c r="W45" s="321"/>
      <c r="X45" s="321"/>
      <c r="Y45" s="321"/>
      <c r="Z45" s="321"/>
      <c r="AA45" s="321"/>
      <c r="AB45" s="321"/>
      <c r="AC45" s="321"/>
    </row>
    <row r="46" spans="1:30" s="318" customFormat="1">
      <c r="A46" s="342"/>
      <c r="B46" s="382"/>
      <c r="C46" s="382"/>
      <c r="D46" s="382"/>
      <c r="E46" s="363"/>
      <c r="F46" s="363"/>
      <c r="G46" s="363"/>
      <c r="H46" s="370"/>
      <c r="I46" s="370"/>
      <c r="J46" s="370"/>
      <c r="K46" s="363"/>
      <c r="L46" s="363"/>
      <c r="M46" s="363"/>
      <c r="N46" s="342"/>
      <c r="R46" s="321"/>
      <c r="S46" s="321"/>
      <c r="T46" s="321"/>
      <c r="U46" s="321"/>
      <c r="V46" s="321"/>
      <c r="W46" s="321"/>
      <c r="X46" s="321"/>
      <c r="Y46" s="321"/>
      <c r="Z46" s="321"/>
      <c r="AA46" s="321"/>
      <c r="AB46" s="321"/>
      <c r="AC46" s="321"/>
    </row>
    <row r="47" spans="1:30" s="318" customFormat="1">
      <c r="A47" s="346" t="s">
        <v>1169</v>
      </c>
      <c r="B47" s="346">
        <v>2990</v>
      </c>
      <c r="C47" s="346" t="s">
        <v>1203</v>
      </c>
      <c r="D47" s="346" t="s">
        <v>1376</v>
      </c>
      <c r="E47" s="619">
        <v>0.54</v>
      </c>
      <c r="F47" s="346" t="s">
        <v>1377</v>
      </c>
      <c r="G47" s="318">
        <f>E47*B47</f>
        <v>1614.6000000000001</v>
      </c>
      <c r="H47" s="346" t="s">
        <v>1378</v>
      </c>
      <c r="I47" s="370"/>
      <c r="J47" s="370"/>
      <c r="K47" s="363"/>
      <c r="L47" s="363"/>
      <c r="M47" s="363"/>
      <c r="N47" s="342"/>
      <c r="O47" s="342"/>
      <c r="P47" s="342"/>
      <c r="Q47" s="345"/>
      <c r="R47" s="321"/>
      <c r="S47" s="321"/>
      <c r="T47" s="321"/>
      <c r="U47" s="321"/>
      <c r="V47" s="321"/>
      <c r="W47" s="321"/>
      <c r="X47" s="321"/>
      <c r="Y47" s="321"/>
      <c r="Z47" s="321"/>
      <c r="AA47" s="321"/>
      <c r="AB47" s="321"/>
      <c r="AC47" s="321"/>
    </row>
    <row r="48" spans="1:30" s="318" customFormat="1">
      <c r="B48" s="346" t="s">
        <v>2102</v>
      </c>
      <c r="I48" s="370"/>
      <c r="J48" s="370"/>
      <c r="K48" s="363"/>
      <c r="L48" s="363"/>
      <c r="M48" s="363"/>
      <c r="N48" s="342"/>
      <c r="O48" s="342"/>
      <c r="P48" s="342"/>
      <c r="Q48" s="345"/>
      <c r="R48" s="321"/>
      <c r="S48" s="321"/>
      <c r="T48" s="321"/>
      <c r="U48" s="321"/>
      <c r="V48" s="321"/>
      <c r="W48" s="321"/>
      <c r="X48" s="321"/>
      <c r="Y48" s="321"/>
      <c r="Z48" s="321"/>
      <c r="AA48" s="321"/>
      <c r="AB48" s="321"/>
      <c r="AC48" s="321"/>
    </row>
    <row r="49" spans="1:29" s="318" customFormat="1">
      <c r="A49" s="321"/>
      <c r="B49" s="386"/>
      <c r="C49" s="386"/>
      <c r="D49" s="386"/>
      <c r="E49" s="367"/>
      <c r="F49" s="367"/>
      <c r="G49" s="367"/>
      <c r="H49" s="374"/>
      <c r="I49" s="374"/>
      <c r="J49" s="374"/>
      <c r="K49" s="363"/>
      <c r="L49" s="363"/>
      <c r="M49" s="363"/>
      <c r="N49" s="342"/>
      <c r="O49" s="342"/>
      <c r="P49" s="342"/>
      <c r="Q49" s="345"/>
      <c r="R49" s="321"/>
      <c r="S49" s="342"/>
      <c r="T49" s="321"/>
      <c r="U49" s="321"/>
      <c r="V49" s="321"/>
      <c r="W49" s="321"/>
      <c r="X49" s="321"/>
      <c r="Y49" s="321"/>
      <c r="Z49" s="321"/>
      <c r="AA49" s="321"/>
      <c r="AB49" s="321"/>
      <c r="AC49" s="321"/>
    </row>
    <row r="50" spans="1:29" s="318" customFormat="1">
      <c r="A50" s="321"/>
      <c r="B50" s="386"/>
      <c r="C50" s="386"/>
      <c r="D50" s="386"/>
      <c r="E50" s="367"/>
      <c r="F50" s="367"/>
      <c r="G50" s="367"/>
      <c r="H50" s="374"/>
      <c r="I50" s="374"/>
      <c r="J50" s="374"/>
      <c r="K50" s="363"/>
      <c r="L50" s="363"/>
      <c r="M50" s="363"/>
      <c r="N50" s="342"/>
      <c r="O50" s="342"/>
      <c r="P50" s="342"/>
      <c r="Q50" s="345"/>
      <c r="R50" s="321"/>
      <c r="S50" s="321"/>
      <c r="T50" s="321"/>
      <c r="U50" s="321"/>
      <c r="V50" s="321"/>
      <c r="W50" s="321"/>
      <c r="X50" s="321"/>
      <c r="Y50" s="321"/>
      <c r="Z50" s="321"/>
      <c r="AA50" s="321"/>
      <c r="AB50" s="321"/>
      <c r="AC50" s="321"/>
    </row>
    <row r="51" spans="1:29" s="318" customFormat="1">
      <c r="A51" s="321"/>
      <c r="B51" s="386"/>
      <c r="C51" s="386"/>
      <c r="D51" s="386"/>
      <c r="E51" s="367"/>
      <c r="F51" s="367"/>
      <c r="G51" s="367"/>
      <c r="H51" s="374"/>
      <c r="I51" s="374"/>
      <c r="J51" s="374"/>
      <c r="K51" s="363"/>
      <c r="L51" s="363"/>
      <c r="M51" s="363"/>
      <c r="N51" s="342"/>
      <c r="O51" s="342"/>
      <c r="P51" s="342"/>
      <c r="Q51" s="345"/>
      <c r="R51" s="321"/>
      <c r="S51" s="321"/>
      <c r="T51" s="321"/>
      <c r="U51" s="321"/>
      <c r="V51" s="321"/>
      <c r="W51" s="321"/>
      <c r="X51" s="321"/>
      <c r="Y51" s="321"/>
      <c r="Z51" s="321"/>
      <c r="AA51" s="321"/>
      <c r="AB51" s="321"/>
      <c r="AC51" s="321"/>
    </row>
    <row r="52" spans="1:29" s="318" customFormat="1">
      <c r="A52" s="321"/>
      <c r="B52" s="386"/>
      <c r="C52" s="386"/>
      <c r="D52" s="386"/>
      <c r="E52" s="367"/>
      <c r="F52" s="367"/>
      <c r="G52" s="367"/>
      <c r="H52" s="374"/>
      <c r="I52" s="374"/>
      <c r="J52" s="374"/>
      <c r="K52" s="363"/>
      <c r="L52" s="363"/>
      <c r="M52" s="363"/>
      <c r="N52" s="342"/>
      <c r="O52" s="342"/>
      <c r="P52" s="342"/>
      <c r="Q52" s="345"/>
      <c r="R52" s="321"/>
      <c r="S52" s="321"/>
      <c r="T52" s="321"/>
      <c r="U52" s="321"/>
      <c r="V52" s="321"/>
      <c r="W52" s="321"/>
      <c r="X52" s="321"/>
      <c r="Y52" s="321"/>
      <c r="Z52" s="321"/>
      <c r="AA52" s="321"/>
      <c r="AB52" s="321"/>
      <c r="AC52" s="321"/>
    </row>
    <row r="53" spans="1:29" s="318" customFormat="1">
      <c r="A53" s="321"/>
      <c r="B53" s="386"/>
      <c r="C53" s="386"/>
      <c r="D53" s="386"/>
      <c r="E53" s="367"/>
      <c r="F53" s="367"/>
      <c r="G53" s="367"/>
      <c r="H53" s="374"/>
      <c r="I53" s="374"/>
      <c r="J53" s="374"/>
      <c r="K53" s="363"/>
      <c r="L53" s="363"/>
      <c r="M53" s="363"/>
      <c r="N53" s="342"/>
      <c r="O53" s="342"/>
      <c r="P53" s="342"/>
      <c r="Q53" s="345"/>
      <c r="R53" s="321"/>
      <c r="S53" s="321"/>
      <c r="T53" s="321"/>
      <c r="U53" s="321"/>
      <c r="V53" s="321"/>
      <c r="W53" s="321"/>
      <c r="X53" s="321"/>
      <c r="Y53" s="321"/>
      <c r="Z53" s="321"/>
      <c r="AA53" s="321"/>
      <c r="AB53" s="321"/>
      <c r="AC53" s="321"/>
    </row>
    <row r="54" spans="1:29" s="318" customFormat="1">
      <c r="A54" s="321"/>
      <c r="B54" s="386"/>
      <c r="C54" s="386"/>
      <c r="D54" s="386"/>
      <c r="E54" s="367"/>
      <c r="F54" s="367"/>
      <c r="G54" s="367"/>
      <c r="H54" s="374"/>
      <c r="I54" s="374"/>
      <c r="J54" s="374"/>
      <c r="K54" s="363"/>
      <c r="L54" s="363"/>
      <c r="M54" s="363"/>
      <c r="N54" s="342"/>
      <c r="O54" s="342"/>
      <c r="P54" s="342"/>
      <c r="Q54" s="345"/>
      <c r="R54" s="321"/>
      <c r="S54" s="321"/>
      <c r="T54" s="321"/>
      <c r="U54" s="321"/>
      <c r="V54" s="321"/>
      <c r="W54" s="321"/>
      <c r="X54" s="321"/>
      <c r="Y54" s="321"/>
      <c r="Z54" s="321"/>
      <c r="AA54" s="321"/>
      <c r="AB54" s="321"/>
      <c r="AC54" s="321"/>
    </row>
    <row r="55" spans="1:29" s="318" customFormat="1">
      <c r="A55" s="321"/>
      <c r="B55" s="386"/>
      <c r="C55" s="386"/>
      <c r="D55" s="386"/>
      <c r="E55" s="367"/>
      <c r="F55" s="367"/>
      <c r="G55" s="367"/>
      <c r="H55" s="374"/>
      <c r="I55" s="374"/>
      <c r="J55" s="374"/>
      <c r="K55" s="363"/>
      <c r="L55" s="363"/>
      <c r="M55" s="363"/>
      <c r="N55" s="342"/>
      <c r="O55" s="342"/>
      <c r="P55" s="342"/>
      <c r="Q55" s="345"/>
      <c r="R55" s="321"/>
      <c r="S55" s="321"/>
      <c r="T55" s="321"/>
      <c r="U55" s="321"/>
      <c r="V55" s="321"/>
      <c r="W55" s="321"/>
      <c r="X55" s="321"/>
      <c r="Y55" s="321"/>
      <c r="Z55" s="321"/>
      <c r="AA55" s="321"/>
      <c r="AB55" s="321"/>
      <c r="AC55" s="321"/>
    </row>
    <row r="56" spans="1:29" s="318" customFormat="1">
      <c r="A56" s="321"/>
      <c r="B56" s="386"/>
      <c r="C56" s="386"/>
      <c r="D56" s="386"/>
      <c r="E56" s="367"/>
      <c r="F56" s="367"/>
      <c r="G56" s="367"/>
      <c r="H56" s="374"/>
      <c r="I56" s="374"/>
      <c r="J56" s="374"/>
      <c r="K56" s="363"/>
      <c r="L56" s="363"/>
      <c r="M56" s="363"/>
      <c r="N56" s="342"/>
      <c r="O56" s="342"/>
      <c r="P56" s="342"/>
      <c r="Q56" s="345"/>
      <c r="R56" s="321"/>
      <c r="S56" s="321"/>
      <c r="T56" s="321"/>
      <c r="U56" s="321"/>
      <c r="V56" s="321"/>
      <c r="W56" s="321"/>
      <c r="X56" s="321"/>
      <c r="Y56" s="321"/>
      <c r="Z56" s="321"/>
      <c r="AA56" s="321"/>
      <c r="AB56" s="321"/>
      <c r="AC56" s="321"/>
    </row>
    <row r="57" spans="1:29" s="318" customFormat="1">
      <c r="A57" s="321"/>
      <c r="B57" s="386"/>
      <c r="C57" s="386"/>
      <c r="D57" s="386"/>
      <c r="E57" s="367"/>
      <c r="F57" s="367"/>
      <c r="G57" s="367"/>
      <c r="H57" s="374"/>
      <c r="I57" s="374"/>
      <c r="J57" s="374"/>
      <c r="K57" s="363"/>
      <c r="L57" s="363"/>
      <c r="M57" s="363"/>
      <c r="N57" s="342"/>
      <c r="O57" s="342"/>
      <c r="P57" s="342"/>
      <c r="Q57" s="345"/>
      <c r="R57" s="321"/>
      <c r="S57" s="321"/>
      <c r="T57" s="321"/>
      <c r="U57" s="321"/>
      <c r="V57" s="321"/>
      <c r="W57" s="321"/>
      <c r="X57" s="321"/>
      <c r="Y57" s="321"/>
      <c r="Z57" s="321"/>
      <c r="AA57" s="321"/>
      <c r="AB57" s="321"/>
      <c r="AC57" s="321"/>
    </row>
    <row r="58" spans="1:29" s="318" customFormat="1">
      <c r="A58" s="321"/>
      <c r="B58" s="386"/>
      <c r="C58" s="386"/>
      <c r="D58" s="386"/>
      <c r="E58" s="367"/>
      <c r="F58" s="367"/>
      <c r="G58" s="367"/>
      <c r="H58" s="374"/>
      <c r="I58" s="374"/>
      <c r="J58" s="374"/>
      <c r="K58" s="363"/>
      <c r="L58" s="363"/>
      <c r="M58" s="363"/>
      <c r="N58" s="342"/>
      <c r="O58" s="342"/>
      <c r="P58" s="342"/>
      <c r="Q58" s="345"/>
      <c r="R58" s="321"/>
      <c r="S58" s="321"/>
      <c r="T58" s="321"/>
      <c r="U58" s="321"/>
      <c r="V58" s="321"/>
      <c r="W58" s="321"/>
      <c r="X58" s="321"/>
      <c r="Y58" s="321"/>
      <c r="Z58" s="321"/>
      <c r="AA58" s="321"/>
      <c r="AB58" s="321"/>
      <c r="AC58" s="321"/>
    </row>
    <row r="59" spans="1:29" s="318" customFormat="1">
      <c r="A59" s="321"/>
      <c r="B59" s="386"/>
      <c r="C59" s="386"/>
      <c r="D59" s="386"/>
      <c r="E59" s="367"/>
      <c r="F59" s="367"/>
      <c r="G59" s="367"/>
      <c r="H59" s="374"/>
      <c r="I59" s="374"/>
      <c r="J59" s="374"/>
      <c r="K59" s="363"/>
      <c r="L59" s="363"/>
      <c r="M59" s="363"/>
      <c r="N59" s="342"/>
      <c r="O59" s="342"/>
      <c r="P59" s="342"/>
      <c r="Q59" s="345"/>
      <c r="R59" s="321"/>
      <c r="S59" s="321"/>
      <c r="T59" s="321"/>
      <c r="U59" s="321"/>
      <c r="V59" s="321"/>
      <c r="W59" s="321"/>
      <c r="X59" s="321"/>
      <c r="Y59" s="321"/>
      <c r="Z59" s="321"/>
      <c r="AA59" s="321"/>
      <c r="AB59" s="321"/>
      <c r="AC59" s="321"/>
    </row>
    <row r="60" spans="1:29" s="318" customFormat="1">
      <c r="A60" s="321"/>
      <c r="B60" s="386"/>
      <c r="C60" s="386"/>
      <c r="D60" s="386"/>
      <c r="E60" s="367"/>
      <c r="F60" s="367"/>
      <c r="G60" s="367"/>
      <c r="H60" s="374"/>
      <c r="I60" s="374"/>
      <c r="J60" s="374"/>
      <c r="K60" s="363"/>
      <c r="L60" s="363"/>
      <c r="M60" s="363"/>
      <c r="N60" s="342"/>
      <c r="O60" s="342"/>
      <c r="P60" s="342"/>
      <c r="Q60" s="345"/>
      <c r="R60" s="321"/>
      <c r="S60" s="321"/>
      <c r="T60" s="321"/>
      <c r="U60" s="321"/>
      <c r="V60" s="321"/>
      <c r="W60" s="321"/>
      <c r="X60" s="321"/>
      <c r="Y60" s="321"/>
      <c r="Z60" s="321"/>
      <c r="AA60" s="321"/>
      <c r="AB60" s="321"/>
      <c r="AC60" s="321"/>
    </row>
    <row r="61" spans="1:29" s="318" customFormat="1">
      <c r="A61" s="321"/>
      <c r="B61" s="386"/>
      <c r="C61" s="386"/>
      <c r="D61" s="386"/>
      <c r="E61" s="367"/>
      <c r="F61" s="367"/>
      <c r="G61" s="367"/>
      <c r="H61" s="374"/>
      <c r="I61" s="374"/>
      <c r="J61" s="374"/>
      <c r="K61" s="363"/>
      <c r="L61" s="363"/>
      <c r="M61" s="363"/>
      <c r="N61" s="342"/>
      <c r="O61" s="342"/>
      <c r="P61" s="342"/>
      <c r="Q61" s="345"/>
      <c r="R61" s="321"/>
      <c r="S61" s="321"/>
      <c r="T61" s="321"/>
      <c r="U61" s="321"/>
      <c r="V61" s="321"/>
      <c r="W61" s="321"/>
      <c r="X61" s="321"/>
      <c r="Y61" s="321"/>
      <c r="Z61" s="321"/>
      <c r="AA61" s="321"/>
      <c r="AB61" s="321"/>
      <c r="AC61" s="321"/>
    </row>
    <row r="62" spans="1:29" s="318" customFormat="1">
      <c r="A62" s="321"/>
      <c r="B62" s="386"/>
      <c r="C62" s="386"/>
      <c r="D62" s="386"/>
      <c r="E62" s="367"/>
      <c r="F62" s="367"/>
      <c r="G62" s="367"/>
      <c r="H62" s="374"/>
      <c r="I62" s="374"/>
      <c r="J62" s="374"/>
      <c r="K62" s="363"/>
      <c r="L62" s="363"/>
      <c r="M62" s="363"/>
      <c r="N62" s="342"/>
      <c r="O62" s="342"/>
      <c r="P62" s="342"/>
      <c r="Q62" s="345"/>
      <c r="R62" s="321"/>
      <c r="S62" s="321"/>
      <c r="T62" s="321"/>
      <c r="U62" s="321"/>
      <c r="V62" s="321"/>
      <c r="W62" s="321"/>
      <c r="X62" s="321"/>
      <c r="Y62" s="321"/>
      <c r="Z62" s="321"/>
      <c r="AA62" s="321"/>
      <c r="AB62" s="321"/>
      <c r="AC62" s="321"/>
    </row>
    <row r="63" spans="1:29" s="318" customFormat="1">
      <c r="A63" s="321"/>
      <c r="B63" s="386"/>
      <c r="C63" s="386"/>
      <c r="D63" s="386"/>
      <c r="E63" s="367"/>
      <c r="F63" s="367"/>
      <c r="G63" s="367"/>
      <c r="H63" s="374"/>
      <c r="I63" s="374"/>
      <c r="J63" s="374"/>
      <c r="K63" s="363"/>
      <c r="L63" s="363"/>
      <c r="M63" s="363"/>
      <c r="N63" s="342"/>
      <c r="O63" s="342"/>
      <c r="P63" s="342"/>
      <c r="Q63" s="345"/>
      <c r="R63" s="321"/>
      <c r="S63" s="321"/>
      <c r="T63" s="321"/>
      <c r="U63" s="321"/>
      <c r="V63" s="321"/>
      <c r="W63" s="321"/>
      <c r="X63" s="321"/>
      <c r="Y63" s="321"/>
      <c r="Z63" s="321"/>
      <c r="AA63" s="321"/>
      <c r="AB63" s="321"/>
      <c r="AC63" s="321"/>
    </row>
    <row r="64" spans="1:29" s="318" customFormat="1">
      <c r="A64" s="321"/>
      <c r="B64" s="386"/>
      <c r="C64" s="386"/>
      <c r="D64" s="386"/>
      <c r="E64" s="367"/>
      <c r="F64" s="367"/>
      <c r="G64" s="367"/>
      <c r="H64" s="374"/>
      <c r="I64" s="374"/>
      <c r="J64" s="374"/>
      <c r="K64" s="363"/>
      <c r="L64" s="363"/>
      <c r="M64" s="363"/>
      <c r="N64" s="342"/>
      <c r="O64" s="342"/>
      <c r="P64" s="342"/>
      <c r="Q64" s="345"/>
      <c r="R64" s="321"/>
      <c r="S64" s="321"/>
      <c r="T64" s="321"/>
      <c r="U64" s="321"/>
      <c r="V64" s="321"/>
      <c r="W64" s="321"/>
      <c r="X64" s="321"/>
      <c r="Y64" s="321"/>
      <c r="Z64" s="321"/>
      <c r="AA64" s="321"/>
      <c r="AB64" s="321"/>
      <c r="AC64" s="321"/>
    </row>
    <row r="65" spans="1:29" s="318" customFormat="1">
      <c r="A65" s="342"/>
      <c r="B65" s="382"/>
      <c r="C65" s="382"/>
      <c r="D65" s="382"/>
      <c r="E65" s="363"/>
      <c r="F65" s="363"/>
      <c r="G65" s="363"/>
      <c r="H65" s="370"/>
      <c r="I65" s="370"/>
      <c r="J65" s="370"/>
      <c r="K65" s="363"/>
      <c r="L65" s="363"/>
      <c r="M65" s="363"/>
      <c r="N65" s="342"/>
      <c r="O65" s="342"/>
      <c r="P65" s="342"/>
      <c r="Q65" s="345"/>
      <c r="R65" s="321"/>
      <c r="S65" s="321"/>
      <c r="T65" s="321"/>
      <c r="U65" s="321"/>
      <c r="V65" s="321"/>
      <c r="W65" s="321"/>
      <c r="X65" s="321"/>
      <c r="Y65" s="321"/>
      <c r="Z65" s="321"/>
      <c r="AA65" s="321"/>
      <c r="AB65" s="321"/>
      <c r="AC65" s="321"/>
    </row>
    <row r="67" spans="1:29" s="318" customFormat="1">
      <c r="A67" s="348"/>
      <c r="B67" s="383"/>
      <c r="C67" s="383"/>
      <c r="D67" s="383"/>
      <c r="E67" s="364"/>
      <c r="F67" s="364"/>
      <c r="G67" s="364"/>
      <c r="H67" s="371"/>
      <c r="I67" s="371"/>
      <c r="J67" s="371"/>
      <c r="K67" s="364"/>
      <c r="L67" s="364"/>
      <c r="M67" s="364"/>
      <c r="N67" s="348"/>
      <c r="O67" s="348"/>
      <c r="P67" s="348"/>
      <c r="Q67" s="349"/>
      <c r="R67" s="321"/>
      <c r="S67" s="321"/>
      <c r="T67" s="321"/>
      <c r="U67" s="321"/>
      <c r="V67" s="321"/>
      <c r="W67" s="321"/>
      <c r="X67" s="321"/>
      <c r="Y67" s="321"/>
      <c r="Z67" s="321"/>
      <c r="AA67" s="321"/>
      <c r="AB67" s="321"/>
      <c r="AC67" s="321"/>
    </row>
    <row r="68" spans="1:29" s="318" customFormat="1">
      <c r="A68" s="342"/>
      <c r="B68" s="382"/>
      <c r="C68" s="382"/>
      <c r="D68" s="382"/>
      <c r="E68" s="363"/>
      <c r="F68" s="363"/>
      <c r="G68" s="363"/>
      <c r="H68" s="370"/>
      <c r="I68" s="370"/>
      <c r="J68" s="370"/>
      <c r="K68" s="363"/>
      <c r="L68" s="363"/>
      <c r="M68" s="363"/>
      <c r="N68" s="342"/>
      <c r="O68" s="342"/>
      <c r="P68" s="342"/>
      <c r="Q68" s="345"/>
      <c r="R68" s="321"/>
      <c r="S68" s="321"/>
      <c r="T68" s="321"/>
      <c r="U68" s="321"/>
      <c r="V68" s="321"/>
      <c r="W68" s="321"/>
      <c r="X68" s="321"/>
      <c r="Y68" s="321"/>
      <c r="Z68" s="321"/>
      <c r="AA68" s="321"/>
      <c r="AB68" s="321"/>
      <c r="AC68" s="321"/>
    </row>
    <row r="69" spans="1:29" s="318" customFormat="1">
      <c r="A69" s="342"/>
      <c r="B69" s="382"/>
      <c r="C69" s="382"/>
      <c r="D69" s="382"/>
      <c r="E69" s="363"/>
      <c r="F69" s="363"/>
      <c r="G69" s="363"/>
      <c r="H69" s="370"/>
      <c r="I69" s="370"/>
      <c r="J69" s="370"/>
      <c r="K69" s="363"/>
      <c r="L69" s="363"/>
      <c r="M69" s="363"/>
      <c r="N69" s="342"/>
      <c r="O69" s="342"/>
      <c r="P69" s="342"/>
      <c r="Q69" s="345"/>
      <c r="R69" s="321"/>
      <c r="S69" s="321"/>
      <c r="T69" s="321"/>
      <c r="U69" s="321"/>
      <c r="V69" s="321"/>
      <c r="W69" s="321"/>
      <c r="X69" s="321"/>
      <c r="Y69" s="321"/>
      <c r="Z69" s="321"/>
      <c r="AA69" s="321"/>
      <c r="AB69" s="321"/>
      <c r="AC69" s="321"/>
    </row>
    <row r="70" spans="1:29" s="318" customFormat="1">
      <c r="A70" s="342"/>
      <c r="B70" s="382"/>
      <c r="C70" s="382"/>
      <c r="D70" s="382"/>
      <c r="E70" s="363"/>
      <c r="F70" s="363"/>
      <c r="G70" s="363"/>
      <c r="H70" s="370"/>
      <c r="I70" s="370"/>
      <c r="J70" s="370"/>
      <c r="K70" s="363"/>
      <c r="L70" s="363"/>
      <c r="M70" s="363"/>
      <c r="N70" s="342"/>
      <c r="O70" s="342"/>
      <c r="P70" s="342"/>
      <c r="Q70" s="345"/>
      <c r="R70" s="321"/>
      <c r="S70" s="321"/>
      <c r="T70" s="321"/>
      <c r="U70" s="321"/>
      <c r="V70" s="321"/>
      <c r="W70" s="321"/>
      <c r="X70" s="321"/>
      <c r="Y70" s="321"/>
      <c r="Z70" s="321"/>
      <c r="AA70" s="321"/>
      <c r="AB70" s="321"/>
      <c r="AC70" s="321"/>
    </row>
    <row r="71" spans="1:29" s="318" customFormat="1">
      <c r="A71" s="342"/>
      <c r="B71" s="382"/>
      <c r="C71" s="382"/>
      <c r="D71" s="382"/>
      <c r="E71" s="363"/>
      <c r="F71" s="363"/>
      <c r="G71" s="363"/>
      <c r="H71" s="370"/>
      <c r="I71" s="370"/>
      <c r="J71" s="370"/>
      <c r="K71" s="363"/>
      <c r="L71" s="363"/>
      <c r="M71" s="363"/>
      <c r="N71" s="342"/>
      <c r="O71" s="342"/>
      <c r="P71" s="342"/>
      <c r="Q71" s="345"/>
      <c r="R71" s="321"/>
      <c r="S71" s="321"/>
      <c r="T71" s="321"/>
      <c r="U71" s="321"/>
      <c r="V71" s="321"/>
      <c r="W71" s="321"/>
      <c r="X71" s="321"/>
      <c r="Y71" s="321"/>
      <c r="Z71" s="321"/>
      <c r="AA71" s="321"/>
      <c r="AB71" s="321"/>
      <c r="AC71" s="321"/>
    </row>
    <row r="72" spans="1:29" s="318" customFormat="1">
      <c r="A72" s="342"/>
      <c r="B72" s="382"/>
      <c r="C72" s="382"/>
      <c r="D72" s="382"/>
      <c r="E72" s="363"/>
      <c r="F72" s="363"/>
      <c r="G72" s="363"/>
      <c r="H72" s="370"/>
      <c r="I72" s="370"/>
      <c r="J72" s="370"/>
      <c r="K72" s="363"/>
      <c r="L72" s="363"/>
      <c r="M72" s="363"/>
      <c r="N72" s="342"/>
      <c r="O72" s="342"/>
      <c r="P72" s="342"/>
      <c r="Q72" s="345"/>
      <c r="R72" s="321"/>
      <c r="S72" s="321"/>
      <c r="T72" s="321"/>
      <c r="U72" s="321"/>
      <c r="V72" s="321"/>
      <c r="W72" s="321"/>
      <c r="X72" s="321"/>
      <c r="Y72" s="321"/>
      <c r="Z72" s="321"/>
      <c r="AA72" s="321"/>
      <c r="AB72" s="321"/>
      <c r="AC72" s="321"/>
    </row>
    <row r="73" spans="1:29" s="318" customFormat="1">
      <c r="A73" s="342"/>
      <c r="B73" s="382"/>
      <c r="C73" s="382"/>
      <c r="D73" s="382"/>
      <c r="E73" s="363"/>
      <c r="F73" s="363"/>
      <c r="G73" s="363"/>
      <c r="H73" s="370"/>
      <c r="I73" s="370"/>
      <c r="J73" s="370"/>
      <c r="K73" s="363"/>
      <c r="L73" s="363"/>
      <c r="M73" s="363"/>
      <c r="N73" s="342"/>
      <c r="O73" s="342"/>
      <c r="P73" s="342"/>
      <c r="Q73" s="345"/>
      <c r="R73" s="321"/>
      <c r="S73" s="321"/>
      <c r="T73" s="321"/>
      <c r="U73" s="321"/>
      <c r="V73" s="321"/>
      <c r="W73" s="321"/>
      <c r="X73" s="321"/>
      <c r="Y73" s="321"/>
      <c r="Z73" s="321"/>
      <c r="AA73" s="321"/>
      <c r="AB73" s="321"/>
      <c r="AC73" s="321"/>
    </row>
    <row r="74" spans="1:29" s="318" customFormat="1">
      <c r="A74" s="342"/>
      <c r="B74" s="382"/>
      <c r="C74" s="382"/>
      <c r="D74" s="382"/>
      <c r="E74" s="363"/>
      <c r="F74" s="363"/>
      <c r="G74" s="363"/>
      <c r="H74" s="370"/>
      <c r="I74" s="370"/>
      <c r="J74" s="370"/>
      <c r="K74" s="363"/>
      <c r="L74" s="363"/>
      <c r="M74" s="363"/>
      <c r="N74" s="342"/>
      <c r="O74" s="342"/>
      <c r="P74" s="342"/>
      <c r="Q74" s="345"/>
      <c r="R74" s="321"/>
      <c r="S74" s="321"/>
      <c r="T74" s="321"/>
      <c r="U74" s="321"/>
      <c r="V74" s="321"/>
      <c r="W74" s="321"/>
      <c r="X74" s="321"/>
      <c r="Y74" s="321"/>
      <c r="Z74" s="321"/>
      <c r="AA74" s="321"/>
      <c r="AB74" s="321"/>
      <c r="AC74" s="321"/>
    </row>
    <row r="75" spans="1:29" s="318" customFormat="1">
      <c r="A75" s="342"/>
      <c r="B75" s="382"/>
      <c r="C75" s="382"/>
      <c r="D75" s="382"/>
      <c r="E75" s="363"/>
      <c r="F75" s="363"/>
      <c r="G75" s="363"/>
      <c r="H75" s="370"/>
      <c r="I75" s="370"/>
      <c r="J75" s="370"/>
      <c r="K75" s="363"/>
      <c r="L75" s="363"/>
      <c r="M75" s="363"/>
      <c r="N75" s="342"/>
      <c r="O75" s="342"/>
      <c r="P75" s="342"/>
      <c r="Q75" s="345"/>
      <c r="R75" s="321"/>
      <c r="S75" s="321"/>
      <c r="T75" s="321"/>
      <c r="U75" s="321"/>
      <c r="V75" s="321"/>
      <c r="W75" s="321"/>
      <c r="X75" s="321"/>
      <c r="Y75" s="321"/>
      <c r="Z75" s="321"/>
      <c r="AA75" s="321"/>
      <c r="AB75" s="321"/>
      <c r="AC75" s="321"/>
    </row>
    <row r="76" spans="1:29" s="318" customFormat="1">
      <c r="A76" s="342"/>
      <c r="B76" s="382"/>
      <c r="C76" s="382"/>
      <c r="D76" s="382"/>
      <c r="E76" s="363"/>
      <c r="F76" s="363"/>
      <c r="G76" s="363"/>
      <c r="H76" s="370"/>
      <c r="I76" s="370"/>
      <c r="J76" s="370"/>
      <c r="K76" s="363"/>
      <c r="L76" s="363"/>
      <c r="M76" s="363"/>
      <c r="N76" s="342"/>
      <c r="O76" s="342"/>
      <c r="P76" s="342"/>
      <c r="Q76" s="345"/>
      <c r="R76" s="321"/>
      <c r="S76" s="321"/>
      <c r="T76" s="321"/>
      <c r="U76" s="321"/>
      <c r="V76" s="321"/>
      <c r="W76" s="321"/>
      <c r="X76" s="321"/>
      <c r="Y76" s="321"/>
      <c r="Z76" s="321"/>
      <c r="AA76" s="321"/>
      <c r="AB76" s="321"/>
      <c r="AC76" s="321"/>
    </row>
    <row r="77" spans="1:29" s="318" customFormat="1">
      <c r="A77" s="342"/>
      <c r="B77" s="382"/>
      <c r="C77" s="382"/>
      <c r="D77" s="382"/>
      <c r="E77" s="363"/>
      <c r="F77" s="363"/>
      <c r="G77" s="363"/>
      <c r="H77" s="370"/>
      <c r="I77" s="370"/>
      <c r="J77" s="370"/>
      <c r="K77" s="363"/>
      <c r="L77" s="363"/>
      <c r="M77" s="363"/>
      <c r="N77" s="342"/>
      <c r="O77" s="342"/>
      <c r="P77" s="342"/>
      <c r="Q77" s="345"/>
      <c r="R77" s="321"/>
      <c r="S77" s="321"/>
      <c r="T77" s="321"/>
      <c r="U77" s="321"/>
      <c r="V77" s="321"/>
      <c r="W77" s="321"/>
      <c r="X77" s="321"/>
      <c r="Y77" s="321"/>
      <c r="Z77" s="321"/>
      <c r="AA77" s="321"/>
      <c r="AB77" s="321"/>
      <c r="AC77" s="321"/>
    </row>
    <row r="78" spans="1:29" s="318" customFormat="1">
      <c r="A78" s="342"/>
      <c r="B78" s="382"/>
      <c r="C78" s="382"/>
      <c r="D78" s="382"/>
      <c r="E78" s="363"/>
      <c r="F78" s="363"/>
      <c r="G78" s="363"/>
      <c r="H78" s="370"/>
      <c r="I78" s="370"/>
      <c r="J78" s="370"/>
      <c r="K78" s="363"/>
      <c r="L78" s="363"/>
      <c r="M78" s="363"/>
      <c r="N78" s="342"/>
      <c r="O78" s="342"/>
      <c r="P78" s="342"/>
      <c r="Q78" s="345"/>
      <c r="R78" s="321"/>
      <c r="S78" s="321"/>
      <c r="T78" s="321"/>
      <c r="U78" s="321"/>
      <c r="V78" s="321"/>
      <c r="W78" s="321"/>
      <c r="X78" s="321"/>
      <c r="Y78" s="321"/>
      <c r="Z78" s="321"/>
      <c r="AA78" s="321"/>
      <c r="AB78" s="321"/>
      <c r="AC78" s="321"/>
    </row>
    <row r="79" spans="1:29" s="318" customFormat="1">
      <c r="A79" s="342"/>
      <c r="B79" s="382"/>
      <c r="C79" s="382"/>
      <c r="D79" s="382"/>
      <c r="E79" s="363"/>
      <c r="F79" s="363"/>
      <c r="G79" s="363"/>
      <c r="H79" s="370"/>
      <c r="I79" s="370"/>
      <c r="J79" s="370"/>
      <c r="K79" s="363"/>
      <c r="L79" s="363"/>
      <c r="M79" s="363"/>
      <c r="N79" s="342"/>
      <c r="O79" s="342"/>
      <c r="P79" s="342"/>
      <c r="Q79" s="345"/>
      <c r="R79" s="321"/>
      <c r="S79" s="321"/>
      <c r="T79" s="321"/>
      <c r="U79" s="321"/>
      <c r="V79" s="321"/>
      <c r="W79" s="321"/>
      <c r="X79" s="321"/>
      <c r="Y79" s="321"/>
      <c r="Z79" s="321"/>
      <c r="AA79" s="321"/>
      <c r="AB79" s="321"/>
      <c r="AC79" s="321"/>
    </row>
    <row r="80" spans="1:29" s="318" customFormat="1">
      <c r="A80" s="342"/>
      <c r="B80" s="382"/>
      <c r="C80" s="382"/>
      <c r="D80" s="382"/>
      <c r="E80" s="363"/>
      <c r="F80" s="363"/>
      <c r="G80" s="363"/>
      <c r="H80" s="370"/>
      <c r="I80" s="370"/>
      <c r="J80" s="370"/>
      <c r="K80" s="363"/>
      <c r="L80" s="363"/>
      <c r="M80" s="363"/>
      <c r="N80" s="342"/>
      <c r="O80" s="342"/>
      <c r="P80" s="342"/>
      <c r="Q80" s="345"/>
      <c r="R80" s="321"/>
      <c r="S80" s="321"/>
      <c r="T80" s="321"/>
      <c r="U80" s="321"/>
      <c r="V80" s="321"/>
      <c r="W80" s="321"/>
      <c r="X80" s="321"/>
      <c r="Y80" s="321"/>
      <c r="Z80" s="321"/>
      <c r="AA80" s="321"/>
      <c r="AB80" s="321"/>
      <c r="AC80" s="321"/>
    </row>
    <row r="81" spans="1:29" s="318" customFormat="1">
      <c r="A81" s="342"/>
      <c r="B81" s="382"/>
      <c r="C81" s="382"/>
      <c r="D81" s="382"/>
      <c r="E81" s="363"/>
      <c r="F81" s="363"/>
      <c r="G81" s="363"/>
      <c r="H81" s="370"/>
      <c r="I81" s="370"/>
      <c r="J81" s="370"/>
      <c r="K81" s="363"/>
      <c r="L81" s="363"/>
      <c r="M81" s="363"/>
      <c r="N81" s="342"/>
      <c r="O81" s="342"/>
      <c r="P81" s="342"/>
      <c r="Q81" s="345"/>
      <c r="R81" s="321"/>
      <c r="S81" s="321"/>
      <c r="T81" s="321"/>
      <c r="U81" s="321"/>
      <c r="V81" s="321"/>
      <c r="W81" s="321"/>
      <c r="X81" s="321"/>
      <c r="Y81" s="321"/>
      <c r="Z81" s="321"/>
      <c r="AA81" s="321"/>
      <c r="AB81" s="321"/>
      <c r="AC81" s="321"/>
    </row>
    <row r="82" spans="1:29" s="318" customFormat="1">
      <c r="A82" s="342"/>
      <c r="B82" s="382"/>
      <c r="C82" s="382"/>
      <c r="D82" s="382"/>
      <c r="E82" s="363"/>
      <c r="F82" s="363"/>
      <c r="G82" s="363"/>
      <c r="H82" s="370"/>
      <c r="I82" s="370"/>
      <c r="J82" s="370"/>
      <c r="K82" s="363"/>
      <c r="L82" s="363"/>
      <c r="M82" s="363"/>
      <c r="N82" s="342"/>
      <c r="O82" s="342"/>
      <c r="P82" s="342"/>
      <c r="Q82" s="345"/>
      <c r="R82" s="321"/>
      <c r="S82" s="321"/>
      <c r="T82" s="321"/>
      <c r="U82" s="321"/>
      <c r="V82" s="321"/>
      <c r="W82" s="321"/>
      <c r="X82" s="321"/>
      <c r="Y82" s="321"/>
      <c r="Z82" s="321"/>
      <c r="AA82" s="321"/>
      <c r="AB82" s="321"/>
      <c r="AC82" s="321"/>
    </row>
    <row r="83" spans="1:29" s="318" customFormat="1">
      <c r="A83" s="342"/>
      <c r="B83" s="382"/>
      <c r="C83" s="382"/>
      <c r="D83" s="382"/>
      <c r="E83" s="363"/>
      <c r="F83" s="363"/>
      <c r="G83" s="363"/>
      <c r="H83" s="370"/>
      <c r="I83" s="370"/>
      <c r="J83" s="370"/>
      <c r="K83" s="363"/>
      <c r="L83" s="363"/>
      <c r="M83" s="363"/>
      <c r="N83" s="342"/>
      <c r="O83" s="342"/>
      <c r="P83" s="342"/>
      <c r="Q83" s="345"/>
      <c r="R83" s="350"/>
      <c r="S83" s="342"/>
      <c r="T83" s="321"/>
      <c r="U83" s="321"/>
      <c r="V83" s="321"/>
      <c r="W83" s="321"/>
      <c r="X83" s="321"/>
      <c r="Y83" s="321"/>
      <c r="Z83" s="321"/>
      <c r="AA83" s="321"/>
      <c r="AB83" s="321"/>
      <c r="AC83" s="321"/>
    </row>
    <row r="84" spans="1:29" s="318" customFormat="1">
      <c r="A84" s="342"/>
      <c r="B84" s="382"/>
      <c r="C84" s="382"/>
      <c r="D84" s="382"/>
      <c r="E84" s="363"/>
      <c r="F84" s="363"/>
      <c r="G84" s="363"/>
      <c r="H84" s="370"/>
      <c r="I84" s="370"/>
      <c r="J84" s="370"/>
      <c r="K84" s="363"/>
      <c r="L84" s="363"/>
      <c r="M84" s="363"/>
      <c r="N84" s="342"/>
      <c r="O84" s="342"/>
      <c r="P84" s="342"/>
      <c r="Q84" s="345"/>
      <c r="R84" s="321"/>
      <c r="S84" s="321"/>
      <c r="T84" s="321"/>
      <c r="U84" s="321"/>
      <c r="V84" s="321"/>
      <c r="W84" s="321"/>
      <c r="X84" s="321"/>
      <c r="Y84" s="321"/>
      <c r="Z84" s="321"/>
      <c r="AA84" s="321"/>
      <c r="AB84" s="321"/>
      <c r="AC84" s="321"/>
    </row>
    <row r="85" spans="1:29" s="318" customFormat="1">
      <c r="A85" s="342"/>
      <c r="B85" s="382"/>
      <c r="C85" s="382"/>
      <c r="D85" s="382"/>
      <c r="E85" s="363"/>
      <c r="F85" s="363"/>
      <c r="G85" s="363"/>
      <c r="H85" s="370"/>
      <c r="I85" s="370"/>
      <c r="J85" s="370"/>
      <c r="K85" s="363"/>
      <c r="L85" s="363"/>
      <c r="M85" s="363"/>
      <c r="N85" s="342"/>
      <c r="O85" s="342"/>
      <c r="P85" s="342"/>
      <c r="Q85" s="345"/>
      <c r="R85" s="321"/>
      <c r="S85" s="321"/>
      <c r="T85" s="321"/>
      <c r="U85" s="321"/>
      <c r="V85" s="321"/>
      <c r="W85" s="321"/>
      <c r="X85" s="321"/>
      <c r="Y85" s="321"/>
      <c r="Z85" s="321"/>
      <c r="AA85" s="321"/>
      <c r="AB85" s="321"/>
      <c r="AC85" s="321"/>
    </row>
    <row r="86" spans="1:29" s="318" customFormat="1">
      <c r="A86" s="342"/>
      <c r="B86" s="382"/>
      <c r="C86" s="382"/>
      <c r="D86" s="382"/>
      <c r="E86" s="363"/>
      <c r="F86" s="363"/>
      <c r="G86" s="363"/>
      <c r="H86" s="370"/>
      <c r="I86" s="370"/>
      <c r="J86" s="370"/>
      <c r="K86" s="363"/>
      <c r="L86" s="363"/>
      <c r="M86" s="363"/>
      <c r="N86" s="342"/>
      <c r="O86" s="342"/>
      <c r="P86" s="342"/>
      <c r="Q86" s="345"/>
      <c r="R86" s="321"/>
      <c r="S86" s="342"/>
      <c r="T86" s="321"/>
      <c r="U86" s="321"/>
      <c r="V86" s="321"/>
      <c r="W86" s="321"/>
      <c r="X86" s="321"/>
      <c r="Y86" s="321"/>
      <c r="Z86" s="321"/>
      <c r="AA86" s="321"/>
      <c r="AB86" s="321"/>
      <c r="AC86" s="321"/>
    </row>
    <row r="87" spans="1:29" s="318" customFormat="1">
      <c r="A87" s="342"/>
      <c r="B87" s="382"/>
      <c r="C87" s="382"/>
      <c r="D87" s="382"/>
      <c r="E87" s="363"/>
      <c r="F87" s="363"/>
      <c r="G87" s="363"/>
      <c r="H87" s="370"/>
      <c r="I87" s="370"/>
      <c r="J87" s="370"/>
      <c r="K87" s="363"/>
      <c r="L87" s="363"/>
      <c r="M87" s="363"/>
      <c r="N87" s="342"/>
      <c r="O87" s="342"/>
      <c r="P87" s="342"/>
      <c r="Q87" s="345"/>
      <c r="R87" s="321"/>
      <c r="S87" s="321"/>
      <c r="T87" s="321"/>
      <c r="U87" s="321"/>
      <c r="V87" s="321"/>
      <c r="W87" s="321"/>
      <c r="X87" s="321"/>
      <c r="Y87" s="321"/>
      <c r="Z87" s="321"/>
      <c r="AA87" s="321"/>
      <c r="AB87" s="321"/>
      <c r="AC87" s="321"/>
    </row>
    <row r="88" spans="1:29" s="318" customFormat="1">
      <c r="A88" s="342"/>
      <c r="B88" s="382"/>
      <c r="C88" s="382"/>
      <c r="D88" s="382"/>
      <c r="E88" s="363"/>
      <c r="F88" s="363"/>
      <c r="G88" s="363"/>
      <c r="H88" s="370"/>
      <c r="I88" s="370"/>
      <c r="J88" s="370"/>
      <c r="K88" s="363"/>
      <c r="L88" s="363"/>
      <c r="M88" s="363"/>
      <c r="N88" s="342"/>
      <c r="O88" s="342"/>
      <c r="P88" s="342"/>
      <c r="Q88" s="345"/>
      <c r="R88" s="321"/>
      <c r="S88" s="321"/>
      <c r="T88" s="321"/>
      <c r="U88" s="321"/>
      <c r="V88" s="321"/>
      <c r="W88" s="321"/>
      <c r="X88" s="321"/>
      <c r="Y88" s="321"/>
      <c r="Z88" s="321"/>
      <c r="AA88" s="321"/>
      <c r="AB88" s="321"/>
      <c r="AC88" s="321"/>
    </row>
    <row r="89" spans="1:29" s="318" customFormat="1">
      <c r="A89" s="342"/>
      <c r="B89" s="382"/>
      <c r="C89" s="382"/>
      <c r="D89" s="382"/>
      <c r="E89" s="363"/>
      <c r="F89" s="363"/>
      <c r="G89" s="363"/>
      <c r="H89" s="370"/>
      <c r="I89" s="370"/>
      <c r="J89" s="370"/>
      <c r="K89" s="363"/>
      <c r="L89" s="363"/>
      <c r="M89" s="363"/>
      <c r="N89" s="342"/>
      <c r="O89" s="342"/>
      <c r="P89" s="342"/>
      <c r="Q89" s="345"/>
      <c r="R89" s="321"/>
      <c r="S89" s="321"/>
      <c r="T89" s="321"/>
      <c r="U89" s="321"/>
      <c r="V89" s="321"/>
      <c r="W89" s="321"/>
      <c r="X89" s="321"/>
      <c r="Y89" s="321"/>
      <c r="Z89" s="321"/>
      <c r="AA89" s="321"/>
      <c r="AB89" s="321"/>
      <c r="AC89" s="321"/>
    </row>
    <row r="90" spans="1:29" s="318" customFormat="1">
      <c r="A90" s="351"/>
      <c r="B90" s="384"/>
      <c r="C90" s="384"/>
      <c r="D90" s="384"/>
      <c r="E90" s="365"/>
      <c r="F90" s="365"/>
      <c r="G90" s="365"/>
      <c r="H90" s="372"/>
      <c r="I90" s="372"/>
      <c r="J90" s="372"/>
      <c r="K90" s="365"/>
      <c r="L90" s="365"/>
      <c r="M90" s="365"/>
      <c r="N90" s="351"/>
      <c r="O90" s="351"/>
      <c r="P90" s="351"/>
      <c r="Q90" s="352"/>
      <c r="R90" s="321"/>
      <c r="S90" s="321"/>
      <c r="T90" s="321"/>
      <c r="U90" s="321"/>
      <c r="V90" s="321"/>
      <c r="W90" s="321"/>
      <c r="X90" s="321"/>
      <c r="Y90" s="321"/>
      <c r="Z90" s="321"/>
      <c r="AA90" s="321"/>
      <c r="AB90" s="321"/>
      <c r="AC90" s="321"/>
    </row>
    <row r="91" spans="1:29" s="318" customFormat="1">
      <c r="A91" s="342"/>
      <c r="B91" s="382"/>
      <c r="C91" s="382"/>
      <c r="D91" s="382"/>
      <c r="E91" s="363"/>
      <c r="F91" s="363"/>
      <c r="G91" s="363"/>
      <c r="H91" s="370"/>
      <c r="I91" s="370"/>
      <c r="J91" s="370"/>
      <c r="K91" s="363"/>
      <c r="L91" s="363"/>
      <c r="M91" s="363"/>
      <c r="N91" s="342"/>
      <c r="O91" s="342"/>
      <c r="P91" s="342"/>
      <c r="Q91" s="345"/>
      <c r="R91" s="321"/>
      <c r="S91" s="321"/>
      <c r="T91" s="321"/>
      <c r="U91" s="321"/>
      <c r="V91" s="321"/>
      <c r="W91" s="321"/>
      <c r="X91" s="321"/>
      <c r="Y91" s="321"/>
      <c r="Z91" s="321"/>
      <c r="AA91" s="321"/>
      <c r="AB91" s="321"/>
      <c r="AC91" s="321"/>
    </row>
    <row r="92" spans="1:29" s="318" customFormat="1">
      <c r="A92" s="342"/>
      <c r="B92" s="382"/>
      <c r="C92" s="382"/>
      <c r="D92" s="382"/>
      <c r="E92" s="363"/>
      <c r="F92" s="363"/>
      <c r="G92" s="363"/>
      <c r="H92" s="370"/>
      <c r="I92" s="370"/>
      <c r="J92" s="370"/>
      <c r="K92" s="363"/>
      <c r="L92" s="363"/>
      <c r="M92" s="363"/>
      <c r="N92" s="342"/>
      <c r="O92" s="342"/>
      <c r="P92" s="342"/>
      <c r="Q92" s="345"/>
      <c r="R92" s="321"/>
      <c r="S92" s="321"/>
      <c r="T92" s="321"/>
      <c r="U92" s="321"/>
      <c r="V92" s="321"/>
      <c r="W92" s="321"/>
      <c r="X92" s="321"/>
      <c r="Y92" s="321"/>
      <c r="Z92" s="321"/>
      <c r="AA92" s="321"/>
      <c r="AB92" s="321"/>
      <c r="AC92" s="321"/>
    </row>
    <row r="93" spans="1:29" s="318" customFormat="1">
      <c r="A93" s="342"/>
      <c r="B93" s="382"/>
      <c r="C93" s="382"/>
      <c r="D93" s="382"/>
      <c r="E93" s="363"/>
      <c r="F93" s="363"/>
      <c r="G93" s="363"/>
      <c r="H93" s="370"/>
      <c r="I93" s="370"/>
      <c r="J93" s="370"/>
      <c r="K93" s="363"/>
      <c r="L93" s="363"/>
      <c r="M93" s="363"/>
      <c r="N93" s="342"/>
      <c r="O93" s="342"/>
      <c r="P93" s="342"/>
      <c r="Q93" s="345"/>
      <c r="R93" s="321"/>
      <c r="S93" s="321"/>
      <c r="T93" s="321"/>
      <c r="U93" s="321"/>
      <c r="V93" s="321"/>
      <c r="W93" s="321"/>
      <c r="X93" s="321"/>
      <c r="Y93" s="321"/>
      <c r="Z93" s="321"/>
      <c r="AA93" s="321"/>
      <c r="AB93" s="321"/>
      <c r="AC93" s="321"/>
    </row>
    <row r="94" spans="1:29" s="318" customFormat="1">
      <c r="A94" s="342"/>
      <c r="B94" s="382"/>
      <c r="C94" s="382"/>
      <c r="D94" s="382"/>
      <c r="E94" s="363"/>
      <c r="F94" s="363"/>
      <c r="G94" s="363"/>
      <c r="H94" s="370"/>
      <c r="I94" s="370"/>
      <c r="J94" s="370"/>
      <c r="K94" s="363"/>
      <c r="L94" s="363"/>
      <c r="M94" s="363"/>
      <c r="N94" s="342"/>
      <c r="O94" s="342"/>
      <c r="P94" s="342"/>
      <c r="Q94" s="345"/>
      <c r="R94" s="321"/>
      <c r="S94" s="321"/>
      <c r="T94" s="321"/>
      <c r="U94" s="321"/>
      <c r="V94" s="321"/>
      <c r="W94" s="321"/>
      <c r="X94" s="321"/>
      <c r="Y94" s="321"/>
      <c r="Z94" s="321"/>
      <c r="AA94" s="321"/>
      <c r="AB94" s="321"/>
      <c r="AC94" s="321"/>
    </row>
    <row r="95" spans="1:29" s="318" customFormat="1">
      <c r="A95" s="342"/>
      <c r="B95" s="382"/>
      <c r="C95" s="382"/>
      <c r="D95" s="382"/>
      <c r="E95" s="363"/>
      <c r="F95" s="363"/>
      <c r="G95" s="363"/>
      <c r="H95" s="370"/>
      <c r="I95" s="370"/>
      <c r="J95" s="370"/>
      <c r="K95" s="363"/>
      <c r="L95" s="363"/>
      <c r="M95" s="363"/>
      <c r="N95" s="342"/>
      <c r="O95" s="342"/>
      <c r="P95" s="342"/>
      <c r="Q95" s="345"/>
      <c r="R95" s="321"/>
      <c r="S95" s="321"/>
      <c r="T95" s="321"/>
      <c r="U95" s="321"/>
      <c r="V95" s="321"/>
      <c r="W95" s="321"/>
      <c r="X95" s="321"/>
      <c r="Y95" s="321"/>
      <c r="Z95" s="321"/>
      <c r="AA95" s="321"/>
      <c r="AB95" s="321"/>
      <c r="AC95" s="321"/>
    </row>
    <row r="96" spans="1:29" s="318" customFormat="1">
      <c r="A96" s="342"/>
      <c r="B96" s="382"/>
      <c r="C96" s="382"/>
      <c r="D96" s="382"/>
      <c r="E96" s="363"/>
      <c r="F96" s="363"/>
      <c r="G96" s="363"/>
      <c r="H96" s="370"/>
      <c r="I96" s="370"/>
      <c r="J96" s="370"/>
      <c r="K96" s="363"/>
      <c r="L96" s="363"/>
      <c r="M96" s="363"/>
      <c r="N96" s="342"/>
      <c r="O96" s="342"/>
      <c r="P96" s="342"/>
      <c r="Q96" s="345"/>
      <c r="R96" s="321"/>
      <c r="S96" s="321"/>
      <c r="T96" s="321"/>
      <c r="U96" s="321"/>
      <c r="V96" s="321"/>
      <c r="W96" s="321"/>
      <c r="X96" s="321"/>
      <c r="Y96" s="321"/>
      <c r="Z96" s="321"/>
      <c r="AA96" s="321"/>
      <c r="AB96" s="321"/>
      <c r="AC96" s="321"/>
    </row>
    <row r="97" spans="1:29" s="318" customFormat="1">
      <c r="A97" s="342"/>
      <c r="B97" s="382"/>
      <c r="C97" s="382"/>
      <c r="D97" s="382"/>
      <c r="E97" s="363"/>
      <c r="F97" s="363"/>
      <c r="G97" s="363"/>
      <c r="H97" s="370"/>
      <c r="I97" s="370"/>
      <c r="J97" s="370"/>
      <c r="K97" s="363"/>
      <c r="L97" s="363"/>
      <c r="M97" s="363"/>
      <c r="N97" s="342"/>
      <c r="O97" s="342"/>
      <c r="P97" s="342"/>
      <c r="Q97" s="345"/>
      <c r="R97" s="321"/>
      <c r="S97" s="321"/>
      <c r="T97" s="321"/>
      <c r="U97" s="321"/>
      <c r="V97" s="321"/>
      <c r="W97" s="321"/>
      <c r="X97" s="321"/>
      <c r="Y97" s="321"/>
      <c r="Z97" s="321"/>
      <c r="AA97" s="321"/>
      <c r="AB97" s="321"/>
      <c r="AC97" s="321"/>
    </row>
    <row r="98" spans="1:29" s="318" customFormat="1">
      <c r="A98" s="342"/>
      <c r="B98" s="382"/>
      <c r="C98" s="382"/>
      <c r="D98" s="382"/>
      <c r="E98" s="363"/>
      <c r="F98" s="363"/>
      <c r="G98" s="363"/>
      <c r="H98" s="370"/>
      <c r="I98" s="370"/>
      <c r="J98" s="370"/>
      <c r="K98" s="363"/>
      <c r="L98" s="363"/>
      <c r="M98" s="363"/>
      <c r="N98" s="342"/>
      <c r="O98" s="342"/>
      <c r="P98" s="342"/>
      <c r="Q98" s="345"/>
      <c r="R98" s="321"/>
      <c r="S98" s="321"/>
      <c r="T98" s="321"/>
      <c r="U98" s="321"/>
      <c r="V98" s="321"/>
      <c r="W98" s="321"/>
      <c r="X98" s="321"/>
      <c r="Y98" s="321"/>
      <c r="Z98" s="321"/>
      <c r="AA98" s="321"/>
      <c r="AB98" s="321"/>
      <c r="AC98" s="321"/>
    </row>
    <row r="99" spans="1:29" s="318" customFormat="1">
      <c r="A99" s="342"/>
      <c r="B99" s="382"/>
      <c r="C99" s="382"/>
      <c r="D99" s="382"/>
      <c r="E99" s="363"/>
      <c r="F99" s="363"/>
      <c r="G99" s="363"/>
      <c r="H99" s="370"/>
      <c r="I99" s="370"/>
      <c r="J99" s="370"/>
      <c r="K99" s="363"/>
      <c r="L99" s="363"/>
      <c r="M99" s="363"/>
      <c r="N99" s="342"/>
      <c r="O99" s="342"/>
      <c r="P99" s="342"/>
      <c r="Q99" s="345"/>
      <c r="R99" s="321"/>
      <c r="S99" s="321"/>
      <c r="T99" s="321"/>
      <c r="U99" s="321"/>
      <c r="V99" s="321"/>
      <c r="W99" s="321"/>
      <c r="X99" s="321"/>
      <c r="Y99" s="321"/>
      <c r="Z99" s="321"/>
      <c r="AA99" s="321"/>
      <c r="AB99" s="321"/>
      <c r="AC99" s="321"/>
    </row>
    <row r="100" spans="1:29" s="318" customFormat="1">
      <c r="A100" s="353"/>
      <c r="B100" s="385"/>
      <c r="C100" s="385"/>
      <c r="D100" s="385"/>
      <c r="E100" s="366"/>
      <c r="F100" s="366"/>
      <c r="G100" s="366"/>
      <c r="H100" s="373"/>
      <c r="I100" s="373"/>
      <c r="J100" s="373"/>
      <c r="K100" s="366"/>
      <c r="L100" s="366"/>
      <c r="M100" s="366"/>
      <c r="N100" s="353"/>
      <c r="O100" s="353"/>
      <c r="P100" s="353"/>
      <c r="Q100" s="345"/>
      <c r="R100" s="321"/>
      <c r="S100" s="321"/>
      <c r="T100" s="321"/>
      <c r="U100" s="321"/>
      <c r="V100" s="321"/>
      <c r="W100" s="321"/>
      <c r="X100" s="321"/>
      <c r="Y100" s="321"/>
      <c r="Z100" s="321"/>
      <c r="AA100" s="321"/>
      <c r="AB100" s="321"/>
      <c r="AC100" s="321"/>
    </row>
    <row r="101" spans="1:29" s="318" customFormat="1">
      <c r="A101" s="342"/>
      <c r="B101" s="382"/>
      <c r="C101" s="382"/>
      <c r="D101" s="382"/>
      <c r="E101" s="363"/>
      <c r="F101" s="363"/>
      <c r="G101" s="363"/>
      <c r="H101" s="370"/>
      <c r="I101" s="370"/>
      <c r="J101" s="370"/>
      <c r="K101" s="363"/>
      <c r="L101" s="363"/>
      <c r="M101" s="363"/>
      <c r="N101" s="342"/>
      <c r="O101" s="342"/>
      <c r="P101" s="342"/>
      <c r="Q101" s="345"/>
      <c r="R101" s="321"/>
      <c r="S101" s="321"/>
      <c r="T101" s="321"/>
      <c r="U101" s="321"/>
      <c r="V101" s="321"/>
      <c r="W101" s="321"/>
      <c r="X101" s="321"/>
      <c r="Y101" s="321"/>
      <c r="Z101" s="321"/>
      <c r="AA101" s="321"/>
      <c r="AB101" s="321"/>
      <c r="AC101" s="321"/>
    </row>
    <row r="102" spans="1:29" s="318" customFormat="1">
      <c r="A102" s="342"/>
      <c r="B102" s="382"/>
      <c r="C102" s="382"/>
      <c r="D102" s="382"/>
      <c r="E102" s="363"/>
      <c r="F102" s="363"/>
      <c r="G102" s="363"/>
      <c r="H102" s="370"/>
      <c r="I102" s="370"/>
      <c r="J102" s="370"/>
      <c r="K102" s="363"/>
      <c r="L102" s="363"/>
      <c r="M102" s="363"/>
      <c r="N102" s="342"/>
      <c r="O102" s="342"/>
      <c r="P102" s="342"/>
      <c r="Q102" s="345"/>
      <c r="R102" s="321"/>
      <c r="S102" s="321"/>
      <c r="T102" s="321"/>
      <c r="U102" s="321"/>
      <c r="V102" s="321"/>
      <c r="W102" s="321"/>
      <c r="X102" s="321"/>
      <c r="Y102" s="321"/>
      <c r="Z102" s="321"/>
      <c r="AA102" s="321"/>
      <c r="AB102" s="321"/>
      <c r="AC102" s="321"/>
    </row>
    <row r="103" spans="1:29" s="318" customFormat="1">
      <c r="A103" s="342"/>
      <c r="B103" s="382"/>
      <c r="C103" s="382"/>
      <c r="D103" s="382"/>
      <c r="E103" s="363"/>
      <c r="F103" s="363"/>
      <c r="G103" s="363"/>
      <c r="H103" s="370"/>
      <c r="I103" s="370"/>
      <c r="J103" s="370"/>
      <c r="K103" s="363"/>
      <c r="L103" s="363"/>
      <c r="M103" s="363"/>
      <c r="N103" s="342"/>
      <c r="O103" s="342"/>
      <c r="P103" s="342"/>
      <c r="Q103" s="345"/>
      <c r="R103" s="321"/>
      <c r="S103" s="321"/>
      <c r="T103" s="321"/>
      <c r="U103" s="321"/>
      <c r="V103" s="321"/>
      <c r="W103" s="321"/>
      <c r="X103" s="321"/>
      <c r="Y103" s="321"/>
      <c r="Z103" s="321"/>
      <c r="AA103" s="321"/>
      <c r="AB103" s="321"/>
      <c r="AC103" s="321"/>
    </row>
    <row r="104" spans="1:29" s="318" customFormat="1">
      <c r="A104" s="342"/>
      <c r="B104" s="382"/>
      <c r="C104" s="382"/>
      <c r="D104" s="382"/>
      <c r="E104" s="363"/>
      <c r="F104" s="363"/>
      <c r="G104" s="363"/>
      <c r="H104" s="370"/>
      <c r="I104" s="370"/>
      <c r="J104" s="370"/>
      <c r="K104" s="363"/>
      <c r="L104" s="363"/>
      <c r="M104" s="363"/>
      <c r="N104" s="342"/>
      <c r="O104" s="342"/>
      <c r="P104" s="342"/>
      <c r="Q104" s="345"/>
      <c r="R104" s="321"/>
      <c r="S104" s="321"/>
      <c r="T104" s="321"/>
      <c r="U104" s="321"/>
      <c r="V104" s="321"/>
      <c r="W104" s="321"/>
      <c r="X104" s="321"/>
      <c r="Y104" s="321"/>
      <c r="Z104" s="321"/>
      <c r="AA104" s="321"/>
      <c r="AB104" s="321"/>
      <c r="AC104" s="321"/>
    </row>
    <row r="105" spans="1:29" s="318" customFormat="1">
      <c r="A105" s="342"/>
      <c r="B105" s="382"/>
      <c r="C105" s="382"/>
      <c r="D105" s="382"/>
      <c r="E105" s="363"/>
      <c r="F105" s="363"/>
      <c r="G105" s="363"/>
      <c r="H105" s="370"/>
      <c r="I105" s="370"/>
      <c r="J105" s="370"/>
      <c r="K105" s="363"/>
      <c r="L105" s="363"/>
      <c r="M105" s="363"/>
      <c r="N105" s="342"/>
      <c r="O105" s="342"/>
      <c r="P105" s="342"/>
      <c r="Q105" s="345"/>
      <c r="R105" s="321"/>
      <c r="S105" s="321"/>
      <c r="T105" s="321"/>
      <c r="U105" s="321"/>
      <c r="V105" s="321"/>
      <c r="W105" s="321"/>
      <c r="X105" s="321"/>
      <c r="Y105" s="321"/>
      <c r="Z105" s="321"/>
      <c r="AA105" s="321"/>
      <c r="AB105" s="321"/>
      <c r="AC105" s="321"/>
    </row>
    <row r="106" spans="1:29" s="318" customFormat="1">
      <c r="A106" s="342"/>
      <c r="B106" s="382"/>
      <c r="C106" s="382"/>
      <c r="D106" s="382"/>
      <c r="E106" s="363"/>
      <c r="F106" s="363"/>
      <c r="G106" s="363"/>
      <c r="H106" s="370"/>
      <c r="I106" s="370"/>
      <c r="J106" s="370"/>
      <c r="K106" s="363"/>
      <c r="L106" s="363"/>
      <c r="M106" s="363"/>
      <c r="N106" s="342"/>
      <c r="O106" s="342"/>
      <c r="P106" s="342"/>
      <c r="Q106" s="345"/>
      <c r="R106" s="321"/>
      <c r="S106" s="321"/>
      <c r="T106" s="321"/>
      <c r="U106" s="321"/>
      <c r="V106" s="321"/>
      <c r="W106" s="321"/>
      <c r="X106" s="321"/>
      <c r="Y106" s="321"/>
      <c r="Z106" s="321"/>
      <c r="AA106" s="321"/>
      <c r="AB106" s="321"/>
      <c r="AC106" s="321"/>
    </row>
    <row r="107" spans="1:29" s="318" customFormat="1">
      <c r="A107" s="342"/>
      <c r="B107" s="382"/>
      <c r="C107" s="382"/>
      <c r="D107" s="382"/>
      <c r="E107" s="363"/>
      <c r="F107" s="363"/>
      <c r="G107" s="363"/>
      <c r="H107" s="370"/>
      <c r="I107" s="370"/>
      <c r="J107" s="370"/>
      <c r="K107" s="363"/>
      <c r="L107" s="363"/>
      <c r="M107" s="363"/>
      <c r="N107" s="342"/>
      <c r="O107" s="342"/>
      <c r="P107" s="342"/>
      <c r="Q107" s="345"/>
      <c r="R107" s="321"/>
      <c r="S107" s="321"/>
      <c r="T107" s="321"/>
      <c r="U107" s="321"/>
      <c r="V107" s="321"/>
      <c r="W107" s="321"/>
      <c r="X107" s="321"/>
      <c r="Y107" s="321"/>
      <c r="Z107" s="321"/>
      <c r="AA107" s="321"/>
      <c r="AB107" s="321"/>
      <c r="AC107" s="321"/>
    </row>
    <row r="108" spans="1:29" s="318" customFormat="1">
      <c r="A108" s="342"/>
      <c r="B108" s="382"/>
      <c r="C108" s="382"/>
      <c r="D108" s="382"/>
      <c r="E108" s="363"/>
      <c r="F108" s="363"/>
      <c r="G108" s="363"/>
      <c r="H108" s="370"/>
      <c r="I108" s="370"/>
      <c r="J108" s="370"/>
      <c r="K108" s="363"/>
      <c r="L108" s="363"/>
      <c r="M108" s="363"/>
      <c r="N108" s="342"/>
      <c r="O108" s="342"/>
      <c r="P108" s="342"/>
      <c r="Q108" s="345"/>
      <c r="R108" s="321"/>
      <c r="S108" s="321"/>
      <c r="T108" s="321"/>
      <c r="U108" s="321"/>
      <c r="V108" s="321"/>
      <c r="W108" s="321"/>
      <c r="X108" s="321"/>
      <c r="Y108" s="321"/>
      <c r="Z108" s="321"/>
      <c r="AA108" s="321"/>
      <c r="AB108" s="321"/>
      <c r="AC108" s="321"/>
    </row>
    <row r="109" spans="1:29" s="318" customFormat="1">
      <c r="A109" s="342"/>
      <c r="B109" s="382"/>
      <c r="C109" s="382"/>
      <c r="D109" s="382"/>
      <c r="E109" s="363"/>
      <c r="F109" s="363"/>
      <c r="G109" s="363"/>
      <c r="H109" s="370"/>
      <c r="I109" s="370"/>
      <c r="J109" s="370"/>
      <c r="K109" s="363"/>
      <c r="L109" s="363"/>
      <c r="M109" s="363"/>
      <c r="N109" s="342"/>
      <c r="O109" s="342"/>
      <c r="P109" s="342"/>
      <c r="Q109" s="345"/>
      <c r="R109" s="321"/>
      <c r="S109" s="321"/>
      <c r="T109" s="321"/>
      <c r="U109" s="321"/>
      <c r="V109" s="321"/>
      <c r="W109" s="321"/>
      <c r="X109" s="321"/>
      <c r="Y109" s="321"/>
      <c r="Z109" s="321"/>
      <c r="AA109" s="321"/>
      <c r="AB109" s="321"/>
      <c r="AC109" s="321"/>
    </row>
    <row r="110" spans="1:29" s="318" customFormat="1">
      <c r="A110" s="342"/>
      <c r="B110" s="382"/>
      <c r="C110" s="382"/>
      <c r="D110" s="382"/>
      <c r="E110" s="363"/>
      <c r="F110" s="363"/>
      <c r="G110" s="363"/>
      <c r="H110" s="370"/>
      <c r="I110" s="370"/>
      <c r="J110" s="370"/>
      <c r="K110" s="363"/>
      <c r="L110" s="363"/>
      <c r="M110" s="363"/>
      <c r="N110" s="342"/>
      <c r="O110" s="342"/>
      <c r="P110" s="342"/>
      <c r="Q110" s="345"/>
      <c r="R110" s="321"/>
      <c r="S110" s="321"/>
      <c r="T110" s="321"/>
      <c r="U110" s="321"/>
      <c r="V110" s="321"/>
      <c r="W110" s="321"/>
      <c r="X110" s="321"/>
      <c r="Y110" s="321"/>
      <c r="Z110" s="321"/>
      <c r="AA110" s="321"/>
      <c r="AB110" s="321"/>
      <c r="AC110" s="321"/>
    </row>
    <row r="111" spans="1:29" s="318" customFormat="1">
      <c r="A111" s="342"/>
      <c r="B111" s="382"/>
      <c r="C111" s="382"/>
      <c r="D111" s="382"/>
      <c r="E111" s="363"/>
      <c r="F111" s="363"/>
      <c r="G111" s="363"/>
      <c r="H111" s="370"/>
      <c r="I111" s="370"/>
      <c r="J111" s="370"/>
      <c r="K111" s="363"/>
      <c r="L111" s="363"/>
      <c r="M111" s="363"/>
      <c r="N111" s="342"/>
      <c r="O111" s="342"/>
      <c r="P111" s="342"/>
      <c r="Q111" s="345"/>
      <c r="R111" s="321"/>
      <c r="S111" s="321"/>
      <c r="T111" s="321"/>
      <c r="U111" s="321"/>
      <c r="V111" s="321"/>
      <c r="W111" s="321"/>
      <c r="X111" s="321"/>
      <c r="Y111" s="321"/>
      <c r="Z111" s="321"/>
      <c r="AA111" s="321"/>
      <c r="AB111" s="321"/>
      <c r="AC111" s="321"/>
    </row>
    <row r="112" spans="1:29" s="318" customFormat="1">
      <c r="A112" s="342"/>
      <c r="B112" s="382"/>
      <c r="C112" s="382"/>
      <c r="D112" s="382"/>
      <c r="E112" s="363"/>
      <c r="F112" s="363"/>
      <c r="G112" s="363"/>
      <c r="H112" s="370"/>
      <c r="I112" s="370"/>
      <c r="J112" s="370"/>
      <c r="K112" s="363"/>
      <c r="L112" s="363"/>
      <c r="M112" s="363"/>
      <c r="N112" s="342"/>
      <c r="O112" s="342"/>
      <c r="P112" s="342"/>
      <c r="Q112" s="345"/>
      <c r="R112" s="321"/>
      <c r="S112" s="321"/>
      <c r="T112" s="321"/>
      <c r="U112" s="321"/>
      <c r="V112" s="321"/>
      <c r="W112" s="321"/>
      <c r="X112" s="321"/>
      <c r="Y112" s="321"/>
      <c r="Z112" s="321"/>
      <c r="AA112" s="321"/>
      <c r="AB112" s="321"/>
      <c r="AC112" s="321"/>
    </row>
    <row r="113" spans="1:29" s="318" customFormat="1">
      <c r="A113" s="342"/>
      <c r="B113" s="382"/>
      <c r="C113" s="382"/>
      <c r="D113" s="382"/>
      <c r="E113" s="363"/>
      <c r="F113" s="363"/>
      <c r="G113" s="363"/>
      <c r="H113" s="370"/>
      <c r="I113" s="370"/>
      <c r="J113" s="370"/>
      <c r="K113" s="363"/>
      <c r="L113" s="363"/>
      <c r="M113" s="363"/>
      <c r="N113" s="342"/>
      <c r="O113" s="342"/>
      <c r="P113" s="342"/>
      <c r="Q113" s="345"/>
      <c r="R113" s="321"/>
      <c r="S113" s="321"/>
      <c r="T113" s="321"/>
      <c r="U113" s="321"/>
      <c r="V113" s="321"/>
      <c r="W113" s="321"/>
      <c r="X113" s="321"/>
      <c r="Y113" s="321"/>
      <c r="Z113" s="321"/>
      <c r="AA113" s="321"/>
      <c r="AB113" s="321"/>
      <c r="AC113" s="321"/>
    </row>
    <row r="114" spans="1:29" s="318" customFormat="1">
      <c r="A114" s="342"/>
      <c r="B114" s="382"/>
      <c r="C114" s="382"/>
      <c r="D114" s="382"/>
      <c r="E114" s="363"/>
      <c r="F114" s="363"/>
      <c r="G114" s="363"/>
      <c r="H114" s="370"/>
      <c r="I114" s="370"/>
      <c r="J114" s="370"/>
      <c r="K114" s="363"/>
      <c r="L114" s="363"/>
      <c r="M114" s="363"/>
      <c r="N114" s="342"/>
      <c r="O114" s="342"/>
      <c r="P114" s="342"/>
      <c r="Q114" s="345"/>
      <c r="R114" s="321"/>
      <c r="S114" s="342"/>
      <c r="T114" s="321"/>
      <c r="U114" s="321"/>
      <c r="V114" s="321"/>
      <c r="W114" s="321"/>
      <c r="X114" s="321"/>
      <c r="Y114" s="321"/>
      <c r="Z114" s="321"/>
      <c r="AA114" s="321"/>
      <c r="AB114" s="321"/>
      <c r="AC114" s="321"/>
    </row>
    <row r="115" spans="1:29" s="318" customFormat="1">
      <c r="A115" s="342"/>
      <c r="B115" s="382"/>
      <c r="C115" s="382"/>
      <c r="D115" s="382"/>
      <c r="E115" s="363"/>
      <c r="F115" s="363"/>
      <c r="G115" s="363"/>
      <c r="H115" s="370"/>
      <c r="I115" s="370"/>
      <c r="J115" s="370"/>
      <c r="K115" s="363"/>
      <c r="L115" s="363"/>
      <c r="M115" s="363"/>
      <c r="N115" s="342"/>
      <c r="O115" s="342"/>
      <c r="P115" s="342"/>
      <c r="Q115" s="345"/>
      <c r="R115" s="321"/>
      <c r="S115" s="321"/>
      <c r="T115" s="321"/>
      <c r="U115" s="321"/>
      <c r="V115" s="321"/>
      <c r="W115" s="321"/>
      <c r="X115" s="321"/>
      <c r="Y115" s="321"/>
      <c r="Z115" s="321"/>
      <c r="AA115" s="321"/>
      <c r="AB115" s="321"/>
      <c r="AC115" s="321"/>
    </row>
    <row r="116" spans="1:29" s="318" customFormat="1">
      <c r="A116" s="342"/>
      <c r="B116" s="382"/>
      <c r="C116" s="382"/>
      <c r="D116" s="382"/>
      <c r="E116" s="363"/>
      <c r="F116" s="363"/>
      <c r="G116" s="363"/>
      <c r="H116" s="370"/>
      <c r="I116" s="370"/>
      <c r="J116" s="370"/>
      <c r="K116" s="363"/>
      <c r="L116" s="363"/>
      <c r="M116" s="363"/>
      <c r="N116" s="342"/>
      <c r="O116" s="342"/>
      <c r="P116" s="342"/>
      <c r="Q116" s="345"/>
      <c r="R116" s="321"/>
      <c r="S116" s="321"/>
      <c r="T116" s="321"/>
      <c r="U116" s="321"/>
      <c r="V116" s="321"/>
      <c r="W116" s="321"/>
      <c r="X116" s="321"/>
      <c r="Y116" s="321"/>
      <c r="Z116" s="321"/>
      <c r="AA116" s="321"/>
      <c r="AB116" s="321"/>
      <c r="AC116" s="321"/>
    </row>
    <row r="117" spans="1:29" s="318" customFormat="1">
      <c r="A117" s="342"/>
      <c r="B117" s="382"/>
      <c r="C117" s="382"/>
      <c r="D117" s="382"/>
      <c r="E117" s="363"/>
      <c r="F117" s="363"/>
      <c r="G117" s="363"/>
      <c r="H117" s="370"/>
      <c r="I117" s="370"/>
      <c r="J117" s="370"/>
      <c r="K117" s="363"/>
      <c r="L117" s="363"/>
      <c r="M117" s="363"/>
      <c r="N117" s="342"/>
      <c r="O117" s="342"/>
      <c r="P117" s="342"/>
      <c r="Q117" s="345"/>
      <c r="R117" s="321"/>
      <c r="S117" s="321"/>
      <c r="T117" s="321"/>
      <c r="U117" s="321"/>
      <c r="V117" s="321"/>
      <c r="W117" s="321"/>
      <c r="X117" s="321"/>
      <c r="Y117" s="321"/>
      <c r="Z117" s="321"/>
      <c r="AA117" s="321"/>
      <c r="AB117" s="321"/>
      <c r="AC117" s="321"/>
    </row>
    <row r="118" spans="1:29" s="318" customFormat="1">
      <c r="A118" s="342"/>
      <c r="B118" s="382"/>
      <c r="C118" s="382"/>
      <c r="D118" s="382"/>
      <c r="E118" s="363"/>
      <c r="F118" s="363"/>
      <c r="G118" s="363"/>
      <c r="H118" s="370"/>
      <c r="I118" s="370"/>
      <c r="J118" s="370"/>
      <c r="K118" s="363"/>
      <c r="L118" s="363"/>
      <c r="M118" s="363"/>
      <c r="N118" s="342"/>
      <c r="O118" s="342"/>
      <c r="P118" s="342"/>
      <c r="Q118" s="345"/>
      <c r="R118" s="321"/>
      <c r="S118" s="321"/>
      <c r="T118" s="321"/>
      <c r="U118" s="321"/>
      <c r="V118" s="321"/>
      <c r="W118" s="321"/>
      <c r="X118" s="321"/>
      <c r="Y118" s="321"/>
      <c r="Z118" s="321"/>
      <c r="AA118" s="321"/>
      <c r="AB118" s="321"/>
      <c r="AC118" s="321"/>
    </row>
    <row r="119" spans="1:29" s="318" customFormat="1">
      <c r="A119" s="342"/>
      <c r="B119" s="382"/>
      <c r="C119" s="382"/>
      <c r="D119" s="382"/>
      <c r="E119" s="363"/>
      <c r="F119" s="363"/>
      <c r="G119" s="363"/>
      <c r="H119" s="370"/>
      <c r="I119" s="370"/>
      <c r="J119" s="370"/>
      <c r="K119" s="363"/>
      <c r="L119" s="363"/>
      <c r="M119" s="363"/>
      <c r="N119" s="342"/>
      <c r="O119" s="342"/>
      <c r="P119" s="342"/>
      <c r="Q119" s="345"/>
      <c r="R119" s="321"/>
      <c r="S119" s="321"/>
      <c r="T119" s="321"/>
      <c r="U119" s="321"/>
      <c r="V119" s="321"/>
      <c r="W119" s="321"/>
      <c r="X119" s="321"/>
      <c r="Y119" s="321"/>
      <c r="Z119" s="321"/>
      <c r="AA119" s="321"/>
      <c r="AB119" s="321"/>
      <c r="AC119" s="321"/>
    </row>
    <row r="120" spans="1:29" s="318" customFormat="1">
      <c r="A120" s="342"/>
      <c r="B120" s="382"/>
      <c r="C120" s="382"/>
      <c r="D120" s="382"/>
      <c r="E120" s="363"/>
      <c r="F120" s="363"/>
      <c r="G120" s="363"/>
      <c r="H120" s="370"/>
      <c r="I120" s="370"/>
      <c r="J120" s="370"/>
      <c r="K120" s="363"/>
      <c r="L120" s="363"/>
      <c r="M120" s="363"/>
      <c r="N120" s="342"/>
      <c r="O120" s="342"/>
      <c r="P120" s="342"/>
      <c r="Q120" s="345"/>
      <c r="R120" s="321"/>
      <c r="S120" s="321"/>
      <c r="T120" s="321"/>
      <c r="U120" s="321"/>
      <c r="V120" s="321"/>
      <c r="W120" s="321"/>
      <c r="X120" s="321"/>
      <c r="Y120" s="321"/>
      <c r="Z120" s="321"/>
      <c r="AA120" s="321"/>
      <c r="AB120" s="321"/>
      <c r="AC120" s="321"/>
    </row>
    <row r="121" spans="1:29" s="318" customFormat="1">
      <c r="A121" s="342"/>
      <c r="B121" s="382"/>
      <c r="C121" s="382"/>
      <c r="D121" s="382"/>
      <c r="E121" s="363"/>
      <c r="F121" s="363"/>
      <c r="G121" s="363"/>
      <c r="H121" s="370"/>
      <c r="I121" s="370"/>
      <c r="J121" s="370"/>
      <c r="K121" s="363"/>
      <c r="L121" s="363"/>
      <c r="M121" s="363"/>
      <c r="N121" s="342"/>
      <c r="O121" s="342"/>
      <c r="P121" s="342"/>
      <c r="Q121" s="345"/>
      <c r="R121" s="321"/>
      <c r="S121" s="321"/>
      <c r="T121" s="321"/>
      <c r="U121" s="321"/>
      <c r="V121" s="321"/>
      <c r="W121" s="321"/>
      <c r="X121" s="321"/>
      <c r="Y121" s="321"/>
      <c r="Z121" s="321"/>
      <c r="AA121" s="321"/>
      <c r="AB121" s="321"/>
      <c r="AC121" s="321"/>
    </row>
    <row r="122" spans="1:29" s="318" customFormat="1">
      <c r="A122" s="342"/>
      <c r="B122" s="382"/>
      <c r="C122" s="382"/>
      <c r="D122" s="382"/>
      <c r="E122" s="363"/>
      <c r="F122" s="363"/>
      <c r="G122" s="363"/>
      <c r="H122" s="370"/>
      <c r="I122" s="370"/>
      <c r="J122" s="370"/>
      <c r="K122" s="363"/>
      <c r="L122" s="363"/>
      <c r="M122" s="363"/>
      <c r="N122" s="342"/>
      <c r="O122" s="342"/>
      <c r="P122" s="342"/>
      <c r="Q122" s="345"/>
      <c r="R122" s="321"/>
      <c r="S122" s="321"/>
      <c r="T122" s="321"/>
      <c r="U122" s="321"/>
      <c r="V122" s="321"/>
      <c r="W122" s="321"/>
      <c r="X122" s="321"/>
      <c r="Y122" s="321"/>
      <c r="Z122" s="321"/>
      <c r="AA122" s="321"/>
      <c r="AB122" s="321"/>
      <c r="AC122" s="321"/>
    </row>
    <row r="123" spans="1:29" s="318" customFormat="1">
      <c r="A123" s="342"/>
      <c r="B123" s="382"/>
      <c r="C123" s="382"/>
      <c r="D123" s="382"/>
      <c r="E123" s="363"/>
      <c r="F123" s="363"/>
      <c r="G123" s="363"/>
      <c r="H123" s="370"/>
      <c r="I123" s="370"/>
      <c r="J123" s="370"/>
      <c r="K123" s="363"/>
      <c r="L123" s="363"/>
      <c r="M123" s="363"/>
      <c r="N123" s="342"/>
      <c r="O123" s="342"/>
      <c r="P123" s="342"/>
      <c r="Q123" s="345"/>
      <c r="R123" s="321"/>
      <c r="S123" s="321"/>
      <c r="T123" s="321"/>
      <c r="U123" s="321"/>
      <c r="V123" s="321"/>
      <c r="W123" s="321"/>
      <c r="X123" s="321"/>
      <c r="Y123" s="321"/>
      <c r="Z123" s="321"/>
      <c r="AA123" s="321"/>
      <c r="AB123" s="321"/>
      <c r="AC123" s="321"/>
    </row>
    <row r="124" spans="1:29" s="318" customFormat="1">
      <c r="A124" s="342"/>
      <c r="B124" s="382"/>
      <c r="C124" s="382"/>
      <c r="D124" s="382"/>
      <c r="E124" s="363"/>
      <c r="F124" s="363"/>
      <c r="G124" s="363"/>
      <c r="H124" s="370"/>
      <c r="I124" s="370"/>
      <c r="J124" s="370"/>
      <c r="K124" s="363"/>
      <c r="L124" s="363"/>
      <c r="M124" s="363"/>
      <c r="N124" s="342"/>
      <c r="O124" s="342"/>
      <c r="P124" s="342"/>
      <c r="Q124" s="345"/>
      <c r="R124" s="321"/>
      <c r="S124" s="321"/>
      <c r="T124" s="321"/>
      <c r="U124" s="321"/>
      <c r="V124" s="321"/>
      <c r="W124" s="321"/>
      <c r="X124" s="321"/>
      <c r="Y124" s="321"/>
      <c r="Z124" s="321"/>
      <c r="AA124" s="321"/>
      <c r="AB124" s="321"/>
      <c r="AC124" s="321"/>
    </row>
    <row r="125" spans="1:29" s="318" customFormat="1">
      <c r="A125" s="342"/>
      <c r="B125" s="382"/>
      <c r="C125" s="382"/>
      <c r="D125" s="382"/>
      <c r="E125" s="363"/>
      <c r="F125" s="363"/>
      <c r="G125" s="363"/>
      <c r="H125" s="370"/>
      <c r="I125" s="370"/>
      <c r="J125" s="370"/>
      <c r="K125" s="363"/>
      <c r="L125" s="363"/>
      <c r="M125" s="363"/>
      <c r="N125" s="342"/>
      <c r="O125" s="342"/>
      <c r="P125" s="342"/>
      <c r="Q125" s="345"/>
      <c r="R125" s="321"/>
      <c r="S125" s="321"/>
      <c r="T125" s="321"/>
      <c r="U125" s="321"/>
      <c r="V125" s="321"/>
      <c r="W125" s="321"/>
      <c r="X125" s="321"/>
      <c r="Y125" s="321"/>
      <c r="Z125" s="321"/>
      <c r="AA125" s="321"/>
      <c r="AB125" s="321"/>
      <c r="AC125" s="321"/>
    </row>
    <row r="126" spans="1:29" s="318" customFormat="1">
      <c r="A126" s="342"/>
      <c r="B126" s="382"/>
      <c r="C126" s="382"/>
      <c r="D126" s="382"/>
      <c r="E126" s="363"/>
      <c r="F126" s="363"/>
      <c r="G126" s="363"/>
      <c r="H126" s="370"/>
      <c r="I126" s="370"/>
      <c r="J126" s="370"/>
      <c r="K126" s="363"/>
      <c r="L126" s="363"/>
      <c r="M126" s="363"/>
      <c r="N126" s="342"/>
      <c r="O126" s="342"/>
      <c r="P126" s="342"/>
      <c r="Q126" s="345"/>
      <c r="R126" s="321"/>
      <c r="S126" s="321"/>
      <c r="T126" s="321"/>
      <c r="U126" s="321"/>
      <c r="V126" s="321"/>
      <c r="W126" s="321"/>
      <c r="X126" s="321"/>
      <c r="Y126" s="321"/>
      <c r="Z126" s="321"/>
      <c r="AA126" s="321"/>
      <c r="AB126" s="321"/>
      <c r="AC126" s="321"/>
    </row>
    <row r="127" spans="1:29" s="318" customFormat="1">
      <c r="A127" s="342"/>
      <c r="B127" s="382"/>
      <c r="C127" s="382"/>
      <c r="D127" s="382"/>
      <c r="E127" s="363"/>
      <c r="F127" s="363"/>
      <c r="G127" s="363"/>
      <c r="H127" s="370"/>
      <c r="I127" s="370"/>
      <c r="J127" s="370"/>
      <c r="K127" s="363"/>
      <c r="L127" s="363"/>
      <c r="M127" s="363"/>
      <c r="N127" s="342"/>
      <c r="O127" s="342"/>
      <c r="P127" s="342"/>
      <c r="Q127" s="345"/>
      <c r="R127" s="321"/>
      <c r="S127" s="321"/>
      <c r="T127" s="321"/>
      <c r="U127" s="321"/>
      <c r="V127" s="321"/>
      <c r="W127" s="321"/>
      <c r="X127" s="321"/>
      <c r="Y127" s="321"/>
      <c r="Z127" s="321"/>
      <c r="AA127" s="321"/>
      <c r="AB127" s="321"/>
      <c r="AC127" s="321"/>
    </row>
    <row r="128" spans="1:29" s="318" customFormat="1">
      <c r="A128" s="342"/>
      <c r="B128" s="382"/>
      <c r="C128" s="382"/>
      <c r="D128" s="382"/>
      <c r="E128" s="363"/>
      <c r="F128" s="363"/>
      <c r="G128" s="363"/>
      <c r="H128" s="370"/>
      <c r="I128" s="370"/>
      <c r="J128" s="370"/>
      <c r="K128" s="363"/>
      <c r="L128" s="363"/>
      <c r="M128" s="363"/>
      <c r="N128" s="342"/>
      <c r="O128" s="342"/>
      <c r="P128" s="342"/>
      <c r="Q128" s="345"/>
      <c r="R128" s="321"/>
      <c r="S128" s="321"/>
      <c r="T128" s="321"/>
      <c r="U128" s="321"/>
      <c r="V128" s="321"/>
      <c r="W128" s="321"/>
      <c r="X128" s="321"/>
      <c r="Y128" s="321"/>
      <c r="Z128" s="321"/>
      <c r="AA128" s="321"/>
      <c r="AB128" s="321"/>
      <c r="AC128" s="321"/>
    </row>
    <row r="129" spans="1:29" s="318" customFormat="1">
      <c r="A129" s="342"/>
      <c r="B129" s="382"/>
      <c r="C129" s="382"/>
      <c r="D129" s="382"/>
      <c r="E129" s="363"/>
      <c r="F129" s="363"/>
      <c r="G129" s="363"/>
      <c r="H129" s="370"/>
      <c r="I129" s="370"/>
      <c r="J129" s="370"/>
      <c r="K129" s="363"/>
      <c r="L129" s="363"/>
      <c r="M129" s="363"/>
      <c r="N129" s="342"/>
      <c r="O129" s="342"/>
      <c r="P129" s="342"/>
      <c r="Q129" s="345"/>
      <c r="R129" s="321"/>
      <c r="S129" s="321"/>
      <c r="T129" s="321"/>
      <c r="U129" s="321"/>
      <c r="V129" s="321"/>
      <c r="W129" s="321"/>
      <c r="X129" s="321"/>
      <c r="Y129" s="321"/>
      <c r="Z129" s="321"/>
      <c r="AA129" s="321"/>
      <c r="AB129" s="321"/>
      <c r="AC129" s="321"/>
    </row>
    <row r="130" spans="1:29" s="318" customFormat="1">
      <c r="A130" s="342"/>
      <c r="B130" s="382"/>
      <c r="C130" s="382"/>
      <c r="D130" s="382"/>
      <c r="E130" s="363"/>
      <c r="F130" s="363"/>
      <c r="G130" s="363"/>
      <c r="H130" s="370"/>
      <c r="I130" s="370"/>
      <c r="J130" s="370"/>
      <c r="K130" s="363"/>
      <c r="L130" s="363"/>
      <c r="M130" s="363"/>
      <c r="N130" s="342"/>
      <c r="O130" s="342"/>
      <c r="P130" s="342"/>
      <c r="Q130" s="345"/>
      <c r="R130" s="321"/>
      <c r="S130" s="321"/>
      <c r="T130" s="321"/>
      <c r="U130" s="321"/>
      <c r="V130" s="321"/>
      <c r="W130" s="321"/>
      <c r="X130" s="321"/>
      <c r="Y130" s="321"/>
      <c r="Z130" s="321"/>
      <c r="AA130" s="321"/>
      <c r="AB130" s="321"/>
      <c r="AC130" s="321"/>
    </row>
    <row r="131" spans="1:29" s="318" customFormat="1">
      <c r="A131" s="342"/>
      <c r="B131" s="382"/>
      <c r="C131" s="382"/>
      <c r="D131" s="382"/>
      <c r="E131" s="363"/>
      <c r="F131" s="363"/>
      <c r="G131" s="363"/>
      <c r="H131" s="370"/>
      <c r="I131" s="370"/>
      <c r="J131" s="370"/>
      <c r="K131" s="363"/>
      <c r="L131" s="363"/>
      <c r="M131" s="363"/>
      <c r="N131" s="342"/>
      <c r="O131" s="342"/>
      <c r="P131" s="342"/>
      <c r="Q131" s="345"/>
      <c r="R131" s="321"/>
      <c r="S131" s="321"/>
      <c r="T131" s="321"/>
      <c r="U131" s="321"/>
      <c r="V131" s="321"/>
      <c r="W131" s="321"/>
      <c r="X131" s="321"/>
      <c r="Y131" s="321"/>
      <c r="Z131" s="321"/>
      <c r="AA131" s="321"/>
      <c r="AB131" s="321"/>
      <c r="AC131" s="321"/>
    </row>
    <row r="132" spans="1:29" s="318" customFormat="1">
      <c r="A132" s="342"/>
      <c r="B132" s="382"/>
      <c r="C132" s="382"/>
      <c r="D132" s="382"/>
      <c r="E132" s="363"/>
      <c r="F132" s="363"/>
      <c r="G132" s="363"/>
      <c r="H132" s="370"/>
      <c r="I132" s="370"/>
      <c r="J132" s="370"/>
      <c r="K132" s="363"/>
      <c r="L132" s="363"/>
      <c r="M132" s="363"/>
      <c r="N132" s="342"/>
      <c r="O132" s="342"/>
      <c r="P132" s="342"/>
      <c r="Q132" s="345"/>
      <c r="R132" s="321"/>
      <c r="S132" s="321"/>
      <c r="T132" s="321"/>
      <c r="U132" s="321"/>
      <c r="V132" s="321"/>
      <c r="W132" s="321"/>
      <c r="X132" s="321"/>
      <c r="Y132" s="321"/>
      <c r="Z132" s="321"/>
      <c r="AA132" s="321"/>
      <c r="AB132" s="321"/>
      <c r="AC132" s="321"/>
    </row>
    <row r="133" spans="1:29" s="318" customFormat="1">
      <c r="A133" s="342"/>
      <c r="B133" s="382"/>
      <c r="C133" s="382"/>
      <c r="D133" s="382"/>
      <c r="E133" s="363"/>
      <c r="F133" s="363"/>
      <c r="G133" s="363"/>
      <c r="H133" s="370"/>
      <c r="I133" s="370"/>
      <c r="J133" s="370"/>
      <c r="K133" s="363"/>
      <c r="L133" s="363"/>
      <c r="M133" s="363"/>
      <c r="N133" s="342"/>
      <c r="O133" s="342"/>
      <c r="P133" s="342"/>
      <c r="Q133" s="345"/>
      <c r="R133" s="321"/>
      <c r="S133" s="342"/>
      <c r="T133" s="321"/>
      <c r="U133" s="321"/>
      <c r="V133" s="321"/>
      <c r="W133" s="321"/>
      <c r="X133" s="321"/>
      <c r="Y133" s="321"/>
      <c r="Z133" s="321"/>
      <c r="AA133" s="321"/>
      <c r="AB133" s="321"/>
      <c r="AC133" s="321"/>
    </row>
    <row r="134" spans="1:29" s="318" customFormat="1">
      <c r="A134" s="342"/>
      <c r="B134" s="382"/>
      <c r="C134" s="382"/>
      <c r="D134" s="382"/>
      <c r="E134" s="363"/>
      <c r="F134" s="363"/>
      <c r="G134" s="363"/>
      <c r="H134" s="370"/>
      <c r="I134" s="370"/>
      <c r="J134" s="370"/>
      <c r="K134" s="363"/>
      <c r="L134" s="363"/>
      <c r="M134" s="363"/>
      <c r="N134" s="342"/>
      <c r="O134" s="342"/>
      <c r="P134" s="342"/>
      <c r="Q134" s="345"/>
      <c r="R134" s="321"/>
      <c r="S134" s="342"/>
      <c r="T134" s="321"/>
      <c r="U134" s="321"/>
      <c r="V134" s="321"/>
      <c r="W134" s="321"/>
      <c r="X134" s="321"/>
      <c r="Y134" s="321"/>
      <c r="Z134" s="321"/>
      <c r="AA134" s="321"/>
      <c r="AB134" s="321"/>
      <c r="AC134" s="321"/>
    </row>
    <row r="135" spans="1:29" s="318" customFormat="1">
      <c r="A135" s="342"/>
      <c r="B135" s="382"/>
      <c r="C135" s="382"/>
      <c r="D135" s="382"/>
      <c r="E135" s="363"/>
      <c r="F135" s="363"/>
      <c r="G135" s="363"/>
      <c r="H135" s="370"/>
      <c r="I135" s="370"/>
      <c r="J135" s="370"/>
      <c r="K135" s="363"/>
      <c r="L135" s="363"/>
      <c r="M135" s="363"/>
      <c r="N135" s="342"/>
      <c r="O135" s="342"/>
      <c r="P135" s="342"/>
      <c r="Q135" s="345"/>
      <c r="R135" s="321"/>
      <c r="S135" s="342"/>
      <c r="T135" s="321"/>
      <c r="U135" s="321"/>
      <c r="V135" s="321"/>
      <c r="W135" s="321"/>
      <c r="X135" s="321"/>
      <c r="Y135" s="321"/>
      <c r="Z135" s="321"/>
      <c r="AA135" s="321"/>
      <c r="AB135" s="321"/>
      <c r="AC135" s="321"/>
    </row>
    <row r="136" spans="1:29" s="318" customFormat="1">
      <c r="A136" s="342"/>
      <c r="B136" s="382"/>
      <c r="C136" s="382"/>
      <c r="D136" s="382"/>
      <c r="E136" s="363"/>
      <c r="F136" s="363"/>
      <c r="G136" s="363"/>
      <c r="H136" s="370"/>
      <c r="I136" s="370"/>
      <c r="J136" s="370"/>
      <c r="K136" s="363"/>
      <c r="L136" s="363"/>
      <c r="M136" s="363"/>
      <c r="N136" s="342"/>
      <c r="O136" s="342"/>
      <c r="P136" s="342"/>
      <c r="Q136" s="345"/>
      <c r="R136" s="321"/>
      <c r="S136" s="321"/>
      <c r="T136" s="321"/>
      <c r="U136" s="321"/>
      <c r="V136" s="321"/>
      <c r="W136" s="321"/>
      <c r="X136" s="321"/>
      <c r="Y136" s="321"/>
      <c r="Z136" s="321"/>
      <c r="AA136" s="321"/>
      <c r="AB136" s="321"/>
      <c r="AC136" s="321"/>
    </row>
    <row r="137" spans="1:29" s="318" customFormat="1">
      <c r="A137" s="342"/>
      <c r="B137" s="382"/>
      <c r="C137" s="382"/>
      <c r="D137" s="382"/>
      <c r="E137" s="363"/>
      <c r="F137" s="363"/>
      <c r="G137" s="363"/>
      <c r="H137" s="370"/>
      <c r="I137" s="370"/>
      <c r="J137" s="370"/>
      <c r="K137" s="363"/>
      <c r="L137" s="363"/>
      <c r="M137" s="363"/>
      <c r="N137" s="342"/>
      <c r="O137" s="342"/>
      <c r="P137" s="342"/>
      <c r="Q137" s="345"/>
      <c r="R137" s="321"/>
      <c r="S137" s="321"/>
      <c r="T137" s="321"/>
      <c r="U137" s="321"/>
      <c r="V137" s="321"/>
      <c r="W137" s="321"/>
      <c r="X137" s="321"/>
      <c r="Y137" s="321"/>
      <c r="Z137" s="321"/>
      <c r="AA137" s="321"/>
      <c r="AB137" s="321"/>
      <c r="AC137" s="321"/>
    </row>
    <row r="138" spans="1:29" s="318" customFormat="1">
      <c r="A138" s="342"/>
      <c r="B138" s="382"/>
      <c r="C138" s="382"/>
      <c r="D138" s="382"/>
      <c r="E138" s="363"/>
      <c r="F138" s="363"/>
      <c r="G138" s="363"/>
      <c r="H138" s="370"/>
      <c r="I138" s="370"/>
      <c r="J138" s="370"/>
      <c r="K138" s="363"/>
      <c r="L138" s="363"/>
      <c r="M138" s="363"/>
      <c r="N138" s="342"/>
      <c r="O138" s="342"/>
      <c r="P138" s="342"/>
      <c r="Q138" s="345"/>
      <c r="R138" s="321"/>
      <c r="S138" s="321"/>
      <c r="T138" s="321"/>
      <c r="U138" s="321"/>
      <c r="V138" s="321"/>
      <c r="W138" s="321"/>
      <c r="X138" s="321"/>
      <c r="Y138" s="321"/>
      <c r="Z138" s="321"/>
      <c r="AA138" s="321"/>
      <c r="AB138" s="321"/>
      <c r="AC138" s="321"/>
    </row>
    <row r="139" spans="1:29" s="318" customFormat="1">
      <c r="A139" s="342"/>
      <c r="B139" s="382"/>
      <c r="C139" s="382"/>
      <c r="D139" s="382"/>
      <c r="E139" s="363"/>
      <c r="F139" s="363"/>
      <c r="G139" s="363"/>
      <c r="H139" s="370"/>
      <c r="I139" s="370"/>
      <c r="J139" s="370"/>
      <c r="K139" s="363"/>
      <c r="L139" s="363"/>
      <c r="M139" s="363"/>
      <c r="N139" s="342"/>
      <c r="O139" s="342"/>
      <c r="P139" s="342"/>
      <c r="Q139" s="345"/>
      <c r="R139" s="321"/>
      <c r="S139" s="321"/>
      <c r="T139" s="321"/>
      <c r="U139" s="321"/>
      <c r="V139" s="321"/>
      <c r="W139" s="321"/>
      <c r="X139" s="321"/>
      <c r="Y139" s="321"/>
      <c r="Z139" s="321"/>
      <c r="AA139" s="321"/>
      <c r="AB139" s="321"/>
      <c r="AC139" s="321"/>
    </row>
    <row r="140" spans="1:29" s="318" customFormat="1">
      <c r="A140" s="342"/>
      <c r="B140" s="382"/>
      <c r="C140" s="382"/>
      <c r="D140" s="382"/>
      <c r="E140" s="363"/>
      <c r="F140" s="363"/>
      <c r="G140" s="363"/>
      <c r="H140" s="370"/>
      <c r="I140" s="370"/>
      <c r="J140" s="370"/>
      <c r="K140" s="363"/>
      <c r="L140" s="363"/>
      <c r="M140" s="363"/>
      <c r="N140" s="342"/>
      <c r="O140" s="342"/>
      <c r="P140" s="342"/>
      <c r="Q140" s="345"/>
      <c r="R140" s="321"/>
      <c r="S140" s="321"/>
      <c r="T140" s="321"/>
      <c r="U140" s="321"/>
      <c r="V140" s="321"/>
      <c r="W140" s="321"/>
      <c r="X140" s="321"/>
      <c r="Y140" s="321"/>
      <c r="Z140" s="321"/>
      <c r="AA140" s="321"/>
      <c r="AB140" s="321"/>
      <c r="AC140" s="321"/>
    </row>
    <row r="141" spans="1:29" s="318" customFormat="1">
      <c r="A141" s="342"/>
      <c r="B141" s="382"/>
      <c r="C141" s="382"/>
      <c r="D141" s="382"/>
      <c r="E141" s="363"/>
      <c r="F141" s="363"/>
      <c r="G141" s="363"/>
      <c r="H141" s="370"/>
      <c r="I141" s="370"/>
      <c r="J141" s="370"/>
      <c r="K141" s="363"/>
      <c r="L141" s="363"/>
      <c r="M141" s="363"/>
      <c r="N141" s="342"/>
      <c r="O141" s="342"/>
      <c r="P141" s="342"/>
      <c r="Q141" s="345"/>
      <c r="R141" s="321"/>
      <c r="S141" s="321"/>
      <c r="T141" s="321"/>
      <c r="U141" s="321"/>
      <c r="V141" s="321"/>
      <c r="W141" s="321"/>
      <c r="X141" s="321"/>
      <c r="Y141" s="321"/>
      <c r="Z141" s="321"/>
      <c r="AA141" s="321"/>
      <c r="AB141" s="321"/>
      <c r="AC141" s="321"/>
    </row>
    <row r="142" spans="1:29" s="318" customFormat="1">
      <c r="A142" s="342"/>
      <c r="B142" s="382"/>
      <c r="C142" s="382"/>
      <c r="D142" s="382"/>
      <c r="E142" s="363"/>
      <c r="F142" s="363"/>
      <c r="G142" s="363"/>
      <c r="H142" s="370"/>
      <c r="I142" s="370"/>
      <c r="J142" s="370"/>
      <c r="K142" s="363"/>
      <c r="L142" s="363"/>
      <c r="M142" s="363"/>
      <c r="N142" s="342"/>
      <c r="O142" s="342"/>
      <c r="P142" s="342"/>
      <c r="Q142" s="345"/>
      <c r="R142" s="321"/>
      <c r="S142" s="321"/>
      <c r="T142" s="321"/>
      <c r="U142" s="321"/>
      <c r="V142" s="321"/>
      <c r="W142" s="321"/>
      <c r="X142" s="321"/>
      <c r="Y142" s="321"/>
      <c r="Z142" s="321"/>
      <c r="AA142" s="321"/>
      <c r="AB142" s="321"/>
      <c r="AC142" s="321"/>
    </row>
    <row r="143" spans="1:29" s="318" customFormat="1">
      <c r="A143" s="342"/>
      <c r="B143" s="382"/>
      <c r="C143" s="382"/>
      <c r="D143" s="382"/>
      <c r="E143" s="363"/>
      <c r="F143" s="363"/>
      <c r="G143" s="363"/>
      <c r="H143" s="370"/>
      <c r="I143" s="370"/>
      <c r="J143" s="370"/>
      <c r="K143" s="363"/>
      <c r="L143" s="363"/>
      <c r="M143" s="363"/>
      <c r="N143" s="342"/>
      <c r="O143" s="342"/>
      <c r="P143" s="342"/>
      <c r="Q143" s="345"/>
      <c r="R143" s="321"/>
      <c r="S143" s="321"/>
      <c r="T143" s="321"/>
      <c r="U143" s="321"/>
      <c r="V143" s="321"/>
      <c r="W143" s="321"/>
      <c r="X143" s="321"/>
      <c r="Y143" s="321"/>
      <c r="Z143" s="321"/>
      <c r="AA143" s="321"/>
      <c r="AB143" s="321"/>
      <c r="AC143" s="321"/>
    </row>
    <row r="144" spans="1:29" s="318" customFormat="1">
      <c r="A144" s="342"/>
      <c r="B144" s="382"/>
      <c r="C144" s="382"/>
      <c r="D144" s="382"/>
      <c r="E144" s="363"/>
      <c r="F144" s="363"/>
      <c r="G144" s="363"/>
      <c r="H144" s="370"/>
      <c r="I144" s="370"/>
      <c r="J144" s="370"/>
      <c r="K144" s="363"/>
      <c r="L144" s="363"/>
      <c r="M144" s="363"/>
      <c r="N144" s="342"/>
      <c r="O144" s="342"/>
      <c r="P144" s="342"/>
      <c r="Q144" s="345"/>
      <c r="R144" s="321"/>
      <c r="S144" s="321"/>
      <c r="T144" s="321"/>
      <c r="U144" s="321"/>
      <c r="V144" s="321"/>
      <c r="W144" s="321"/>
      <c r="X144" s="321"/>
      <c r="Y144" s="321"/>
      <c r="Z144" s="321"/>
      <c r="AA144" s="321"/>
      <c r="AB144" s="321"/>
      <c r="AC144" s="321"/>
    </row>
    <row r="145" spans="1:29" s="318" customFormat="1">
      <c r="A145" s="342"/>
      <c r="B145" s="382"/>
      <c r="C145" s="382"/>
      <c r="D145" s="382"/>
      <c r="E145" s="363"/>
      <c r="F145" s="363"/>
      <c r="G145" s="363"/>
      <c r="H145" s="370"/>
      <c r="I145" s="370"/>
      <c r="J145" s="370"/>
      <c r="K145" s="363"/>
      <c r="L145" s="363"/>
      <c r="M145" s="363"/>
      <c r="N145" s="342"/>
      <c r="O145" s="342"/>
      <c r="P145" s="342"/>
      <c r="Q145" s="345"/>
      <c r="R145" s="321"/>
      <c r="S145" s="321"/>
      <c r="T145" s="321"/>
      <c r="U145" s="321"/>
      <c r="V145" s="321"/>
      <c r="W145" s="321"/>
      <c r="X145" s="321"/>
      <c r="Y145" s="321"/>
      <c r="Z145" s="321"/>
      <c r="AA145" s="321"/>
      <c r="AB145" s="321"/>
      <c r="AC145" s="321"/>
    </row>
    <row r="146" spans="1:29" s="318" customFormat="1">
      <c r="A146" s="342"/>
      <c r="B146" s="382"/>
      <c r="C146" s="382"/>
      <c r="D146" s="382"/>
      <c r="E146" s="363"/>
      <c r="F146" s="363"/>
      <c r="G146" s="363"/>
      <c r="H146" s="370"/>
      <c r="I146" s="370"/>
      <c r="J146" s="370"/>
      <c r="K146" s="363"/>
      <c r="L146" s="363"/>
      <c r="M146" s="363"/>
      <c r="N146" s="342"/>
      <c r="O146" s="342"/>
      <c r="P146" s="342"/>
      <c r="Q146" s="345"/>
      <c r="R146" s="321"/>
      <c r="S146" s="321"/>
      <c r="T146" s="321"/>
      <c r="U146" s="321"/>
      <c r="V146" s="321"/>
      <c r="W146" s="321"/>
      <c r="X146" s="321"/>
      <c r="Y146" s="321"/>
      <c r="Z146" s="321"/>
      <c r="AA146" s="321"/>
      <c r="AB146" s="321"/>
      <c r="AC146" s="321"/>
    </row>
    <row r="147" spans="1:29" s="318" customFormat="1">
      <c r="A147" s="342"/>
      <c r="B147" s="382"/>
      <c r="C147" s="382"/>
      <c r="D147" s="382"/>
      <c r="E147" s="363"/>
      <c r="F147" s="363"/>
      <c r="G147" s="363"/>
      <c r="H147" s="370"/>
      <c r="I147" s="370"/>
      <c r="J147" s="370"/>
      <c r="K147" s="363"/>
      <c r="L147" s="363"/>
      <c r="M147" s="363"/>
      <c r="N147" s="342"/>
      <c r="O147" s="342"/>
      <c r="P147" s="342"/>
      <c r="Q147" s="345"/>
      <c r="R147" s="321"/>
      <c r="S147" s="321"/>
      <c r="T147" s="321"/>
      <c r="U147" s="321"/>
      <c r="V147" s="321"/>
      <c r="W147" s="321"/>
      <c r="X147" s="321"/>
      <c r="Y147" s="321"/>
      <c r="Z147" s="321"/>
      <c r="AA147" s="321"/>
      <c r="AB147" s="321"/>
      <c r="AC147" s="321"/>
    </row>
    <row r="148" spans="1:29" s="318" customFormat="1">
      <c r="A148" s="342"/>
      <c r="B148" s="382"/>
      <c r="C148" s="382"/>
      <c r="D148" s="382"/>
      <c r="E148" s="363"/>
      <c r="F148" s="363"/>
      <c r="G148" s="363"/>
      <c r="H148" s="370"/>
      <c r="I148" s="370"/>
      <c r="J148" s="370"/>
      <c r="K148" s="363"/>
      <c r="L148" s="363"/>
      <c r="M148" s="363"/>
      <c r="N148" s="342"/>
      <c r="O148" s="342"/>
      <c r="P148" s="342"/>
      <c r="Q148" s="345"/>
      <c r="R148" s="321"/>
      <c r="S148" s="321"/>
      <c r="T148" s="321"/>
      <c r="U148" s="321"/>
      <c r="V148" s="321"/>
      <c r="W148" s="321"/>
      <c r="X148" s="321"/>
      <c r="Y148" s="321"/>
      <c r="Z148" s="321"/>
      <c r="AA148" s="321"/>
      <c r="AB148" s="321"/>
      <c r="AC148" s="321"/>
    </row>
    <row r="149" spans="1:29" s="318" customFormat="1">
      <c r="A149" s="342"/>
      <c r="B149" s="382"/>
      <c r="C149" s="382"/>
      <c r="D149" s="382"/>
      <c r="E149" s="363"/>
      <c r="F149" s="363"/>
      <c r="G149" s="363"/>
      <c r="H149" s="370"/>
      <c r="I149" s="370"/>
      <c r="J149" s="370"/>
      <c r="K149" s="363"/>
      <c r="L149" s="363"/>
      <c r="M149" s="363"/>
      <c r="N149" s="342"/>
      <c r="O149" s="342"/>
      <c r="P149" s="342"/>
      <c r="Q149" s="345"/>
      <c r="R149" s="321"/>
      <c r="S149" s="321"/>
      <c r="T149" s="321"/>
      <c r="U149" s="321"/>
      <c r="V149" s="321"/>
      <c r="W149" s="321"/>
      <c r="X149" s="321"/>
      <c r="Y149" s="321"/>
      <c r="Z149" s="321"/>
      <c r="AA149" s="321"/>
      <c r="AB149" s="321"/>
      <c r="AC149" s="321"/>
    </row>
    <row r="150" spans="1:29" s="318" customFormat="1">
      <c r="A150" s="342"/>
      <c r="B150" s="382"/>
      <c r="C150" s="382"/>
      <c r="D150" s="382"/>
      <c r="E150" s="363"/>
      <c r="F150" s="363"/>
      <c r="G150" s="363"/>
      <c r="H150" s="370"/>
      <c r="I150" s="370"/>
      <c r="J150" s="370"/>
      <c r="K150" s="363"/>
      <c r="L150" s="363"/>
      <c r="M150" s="363"/>
      <c r="N150" s="342"/>
      <c r="O150" s="342"/>
      <c r="P150" s="342"/>
      <c r="Q150" s="345"/>
      <c r="R150" s="321"/>
      <c r="S150" s="321"/>
      <c r="T150" s="321"/>
      <c r="U150" s="321"/>
      <c r="V150" s="321"/>
      <c r="W150" s="321"/>
      <c r="X150" s="321"/>
      <c r="Y150" s="321"/>
      <c r="Z150" s="321"/>
      <c r="AA150" s="321"/>
      <c r="AB150" s="321"/>
      <c r="AC150" s="321"/>
    </row>
    <row r="151" spans="1:29" s="318" customFormat="1">
      <c r="A151" s="342"/>
      <c r="B151" s="382"/>
      <c r="C151" s="382"/>
      <c r="D151" s="382"/>
      <c r="E151" s="363"/>
      <c r="F151" s="363"/>
      <c r="G151" s="363"/>
      <c r="H151" s="370"/>
      <c r="I151" s="370"/>
      <c r="J151" s="370"/>
      <c r="K151" s="363"/>
      <c r="L151" s="363"/>
      <c r="M151" s="363"/>
      <c r="N151" s="342"/>
      <c r="O151" s="342"/>
      <c r="P151" s="342"/>
      <c r="Q151" s="345"/>
      <c r="R151" s="321"/>
      <c r="S151" s="321"/>
      <c r="T151" s="321"/>
      <c r="U151" s="321"/>
      <c r="V151" s="321"/>
      <c r="W151" s="321"/>
      <c r="X151" s="321"/>
      <c r="Y151" s="321"/>
      <c r="Z151" s="321"/>
      <c r="AA151" s="321"/>
      <c r="AB151" s="321"/>
      <c r="AC151" s="321"/>
    </row>
    <row r="152" spans="1:29" s="318" customFormat="1">
      <c r="A152" s="342"/>
      <c r="B152" s="382"/>
      <c r="C152" s="382"/>
      <c r="D152" s="382"/>
      <c r="E152" s="363"/>
      <c r="F152" s="363"/>
      <c r="G152" s="363"/>
      <c r="H152" s="370"/>
      <c r="I152" s="370"/>
      <c r="J152" s="370"/>
      <c r="K152" s="363"/>
      <c r="L152" s="363"/>
      <c r="M152" s="363"/>
      <c r="N152" s="342"/>
      <c r="O152" s="342"/>
      <c r="P152" s="342"/>
      <c r="Q152" s="345"/>
      <c r="R152" s="321"/>
      <c r="S152" s="321"/>
      <c r="T152" s="321"/>
      <c r="U152" s="321"/>
      <c r="V152" s="321"/>
      <c r="W152" s="321"/>
      <c r="X152" s="321"/>
      <c r="Y152" s="321"/>
      <c r="Z152" s="321"/>
      <c r="AA152" s="321"/>
      <c r="AB152" s="321"/>
      <c r="AC152" s="321"/>
    </row>
    <row r="153" spans="1:29" s="318" customFormat="1">
      <c r="A153" s="342"/>
      <c r="B153" s="382"/>
      <c r="C153" s="382"/>
      <c r="D153" s="382"/>
      <c r="E153" s="363"/>
      <c r="F153" s="363"/>
      <c r="G153" s="363"/>
      <c r="H153" s="370"/>
      <c r="I153" s="370"/>
      <c r="J153" s="370"/>
      <c r="K153" s="363"/>
      <c r="L153" s="363"/>
      <c r="M153" s="363"/>
      <c r="N153" s="342"/>
      <c r="O153" s="342"/>
      <c r="P153" s="342"/>
      <c r="Q153" s="345"/>
      <c r="R153" s="321"/>
      <c r="S153" s="321"/>
      <c r="T153" s="321"/>
      <c r="U153" s="321"/>
      <c r="V153" s="321"/>
      <c r="W153" s="321"/>
      <c r="X153" s="321"/>
      <c r="Y153" s="321"/>
      <c r="Z153" s="321"/>
      <c r="AA153" s="321"/>
      <c r="AB153" s="321"/>
      <c r="AC153" s="321"/>
    </row>
    <row r="154" spans="1:29" s="318" customFormat="1">
      <c r="A154" s="342"/>
      <c r="B154" s="382"/>
      <c r="C154" s="382"/>
      <c r="D154" s="382"/>
      <c r="E154" s="363"/>
      <c r="F154" s="363"/>
      <c r="G154" s="363"/>
      <c r="H154" s="370"/>
      <c r="I154" s="370"/>
      <c r="J154" s="370"/>
      <c r="K154" s="363"/>
      <c r="L154" s="363"/>
      <c r="M154" s="363"/>
      <c r="N154" s="342"/>
      <c r="O154" s="342"/>
      <c r="P154" s="342"/>
      <c r="Q154" s="345"/>
      <c r="R154" s="321"/>
      <c r="S154" s="321"/>
      <c r="T154" s="321"/>
      <c r="U154" s="321"/>
      <c r="V154" s="321"/>
      <c r="W154" s="321"/>
      <c r="X154" s="321"/>
      <c r="Y154" s="321"/>
      <c r="Z154" s="321"/>
      <c r="AA154" s="321"/>
      <c r="AB154" s="321"/>
      <c r="AC154" s="321"/>
    </row>
    <row r="155" spans="1:29" s="318" customFormat="1">
      <c r="A155" s="342"/>
      <c r="B155" s="382"/>
      <c r="C155" s="382"/>
      <c r="D155" s="382"/>
      <c r="E155" s="363"/>
      <c r="F155" s="363"/>
      <c r="G155" s="363"/>
      <c r="H155" s="370"/>
      <c r="I155" s="370"/>
      <c r="J155" s="370"/>
      <c r="K155" s="363"/>
      <c r="L155" s="363"/>
      <c r="M155" s="363"/>
      <c r="N155" s="342"/>
      <c r="O155" s="342"/>
      <c r="P155" s="342"/>
      <c r="Q155" s="345"/>
      <c r="R155" s="321"/>
      <c r="S155" s="321"/>
      <c r="T155" s="321"/>
      <c r="U155" s="321"/>
      <c r="V155" s="321"/>
      <c r="W155" s="321"/>
      <c r="X155" s="321"/>
      <c r="Y155" s="321"/>
      <c r="Z155" s="321"/>
      <c r="AA155" s="321"/>
      <c r="AB155" s="321"/>
      <c r="AC155" s="321"/>
    </row>
    <row r="156" spans="1:29" s="318" customFormat="1">
      <c r="A156" s="342"/>
      <c r="B156" s="382"/>
      <c r="C156" s="382"/>
      <c r="D156" s="382"/>
      <c r="E156" s="363"/>
      <c r="F156" s="363"/>
      <c r="G156" s="363"/>
      <c r="H156" s="370"/>
      <c r="I156" s="370"/>
      <c r="J156" s="370"/>
      <c r="K156" s="363"/>
      <c r="L156" s="363"/>
      <c r="M156" s="363"/>
      <c r="N156" s="342"/>
      <c r="O156" s="342"/>
      <c r="P156" s="342"/>
      <c r="Q156" s="345"/>
      <c r="R156" s="321"/>
      <c r="S156" s="321"/>
      <c r="T156" s="321"/>
      <c r="U156" s="321"/>
      <c r="V156" s="321"/>
      <c r="W156" s="321"/>
      <c r="X156" s="321"/>
      <c r="Y156" s="321"/>
      <c r="Z156" s="321"/>
      <c r="AA156" s="321"/>
      <c r="AB156" s="321"/>
      <c r="AC156" s="321"/>
    </row>
    <row r="157" spans="1:29" s="318" customFormat="1">
      <c r="A157" s="342"/>
      <c r="B157" s="382"/>
      <c r="C157" s="382"/>
      <c r="D157" s="382"/>
      <c r="E157" s="363"/>
      <c r="F157" s="363"/>
      <c r="G157" s="363"/>
      <c r="H157" s="370"/>
      <c r="I157" s="370"/>
      <c r="J157" s="370"/>
      <c r="K157" s="363"/>
      <c r="L157" s="363"/>
      <c r="M157" s="363"/>
      <c r="N157" s="342"/>
      <c r="O157" s="342"/>
      <c r="P157" s="342"/>
      <c r="Q157" s="345"/>
      <c r="R157" s="321"/>
      <c r="S157" s="321"/>
      <c r="T157" s="321"/>
      <c r="U157" s="321"/>
      <c r="V157" s="321"/>
      <c r="W157" s="321"/>
      <c r="X157" s="321"/>
      <c r="Y157" s="321"/>
      <c r="Z157" s="321"/>
      <c r="AA157" s="321"/>
      <c r="AB157" s="321"/>
      <c r="AC157" s="321"/>
    </row>
    <row r="158" spans="1:29" s="318" customFormat="1">
      <c r="A158" s="342"/>
      <c r="B158" s="382"/>
      <c r="C158" s="382"/>
      <c r="D158" s="382"/>
      <c r="E158" s="363"/>
      <c r="F158" s="363"/>
      <c r="G158" s="363"/>
      <c r="H158" s="370"/>
      <c r="I158" s="370"/>
      <c r="J158" s="370"/>
      <c r="K158" s="363"/>
      <c r="L158" s="363"/>
      <c r="M158" s="363"/>
      <c r="N158" s="342"/>
      <c r="O158" s="342"/>
      <c r="P158" s="342"/>
      <c r="Q158" s="345"/>
      <c r="R158" s="321"/>
      <c r="S158" s="321"/>
      <c r="T158" s="321"/>
      <c r="U158" s="321"/>
      <c r="V158" s="321"/>
      <c r="W158" s="321"/>
      <c r="X158" s="321"/>
      <c r="Y158" s="321"/>
      <c r="Z158" s="321"/>
      <c r="AA158" s="321"/>
      <c r="AB158" s="321"/>
      <c r="AC158" s="321"/>
    </row>
    <row r="159" spans="1:29" s="318" customFormat="1">
      <c r="A159" s="342"/>
      <c r="B159" s="382"/>
      <c r="C159" s="382"/>
      <c r="D159" s="382"/>
      <c r="E159" s="363"/>
      <c r="F159" s="363"/>
      <c r="G159" s="363"/>
      <c r="H159" s="370"/>
      <c r="I159" s="370"/>
      <c r="J159" s="370"/>
      <c r="K159" s="363"/>
      <c r="L159" s="363"/>
      <c r="M159" s="363"/>
      <c r="N159" s="342"/>
      <c r="O159" s="342"/>
      <c r="P159" s="342"/>
      <c r="Q159" s="345"/>
      <c r="R159" s="321"/>
      <c r="S159" s="321"/>
      <c r="T159" s="321"/>
      <c r="U159" s="321"/>
      <c r="V159" s="321"/>
      <c r="W159" s="321"/>
      <c r="X159" s="321"/>
      <c r="Y159" s="321"/>
      <c r="Z159" s="321"/>
      <c r="AA159" s="321"/>
      <c r="AB159" s="321"/>
      <c r="AC159" s="321"/>
    </row>
    <row r="160" spans="1:29" s="318" customFormat="1">
      <c r="A160" s="342"/>
      <c r="B160" s="382"/>
      <c r="C160" s="382"/>
      <c r="D160" s="382"/>
      <c r="E160" s="363"/>
      <c r="F160" s="363"/>
      <c r="G160" s="363"/>
      <c r="H160" s="370"/>
      <c r="I160" s="370"/>
      <c r="J160" s="370"/>
      <c r="K160" s="363"/>
      <c r="L160" s="363"/>
      <c r="M160" s="363"/>
      <c r="N160" s="342"/>
      <c r="O160" s="342"/>
      <c r="P160" s="342"/>
      <c r="Q160" s="345"/>
      <c r="R160" s="321"/>
      <c r="S160" s="321"/>
      <c r="T160" s="321"/>
      <c r="U160" s="321"/>
      <c r="V160" s="321"/>
      <c r="W160" s="321"/>
      <c r="X160" s="321"/>
      <c r="Y160" s="321"/>
      <c r="Z160" s="321"/>
      <c r="AA160" s="321"/>
      <c r="AB160" s="321"/>
      <c r="AC160" s="321"/>
    </row>
    <row r="162" spans="1:29" s="318" customFormat="1">
      <c r="A162" s="342"/>
      <c r="B162" s="382"/>
      <c r="C162" s="382"/>
      <c r="D162" s="382"/>
      <c r="E162" s="363"/>
      <c r="F162" s="363"/>
      <c r="G162" s="363"/>
      <c r="H162" s="370"/>
      <c r="I162" s="370"/>
      <c r="J162" s="370"/>
      <c r="K162" s="363"/>
      <c r="L162" s="363"/>
      <c r="M162" s="363"/>
      <c r="N162" s="342"/>
      <c r="O162" s="342"/>
      <c r="P162" s="342"/>
      <c r="Q162" s="345"/>
      <c r="R162" s="321"/>
      <c r="S162" s="321"/>
      <c r="T162" s="321"/>
      <c r="U162" s="321"/>
      <c r="V162" s="321"/>
      <c r="W162" s="321"/>
      <c r="X162" s="321"/>
      <c r="Y162" s="321"/>
      <c r="Z162" s="321"/>
      <c r="AA162" s="321"/>
      <c r="AB162" s="321"/>
      <c r="AC162" s="321"/>
    </row>
    <row r="163" spans="1:29" s="318" customFormat="1">
      <c r="A163" s="342"/>
      <c r="B163" s="382"/>
      <c r="C163" s="382"/>
      <c r="D163" s="382"/>
      <c r="E163" s="363"/>
      <c r="F163" s="363"/>
      <c r="G163" s="363"/>
      <c r="H163" s="370"/>
      <c r="I163" s="370"/>
      <c r="J163" s="370"/>
      <c r="K163" s="363"/>
      <c r="L163" s="363"/>
      <c r="M163" s="363"/>
      <c r="N163" s="342"/>
      <c r="O163" s="342"/>
      <c r="P163" s="342"/>
      <c r="Q163" s="345"/>
      <c r="R163" s="321"/>
      <c r="S163" s="321"/>
      <c r="T163" s="321"/>
      <c r="U163" s="321"/>
      <c r="V163" s="321"/>
      <c r="W163" s="321"/>
      <c r="X163" s="321"/>
      <c r="Y163" s="321"/>
      <c r="Z163" s="321"/>
      <c r="AA163" s="321"/>
      <c r="AB163" s="321"/>
      <c r="AC163" s="321"/>
    </row>
    <row r="164" spans="1:29" s="318" customFormat="1">
      <c r="A164" s="342"/>
      <c r="B164" s="382"/>
      <c r="C164" s="382"/>
      <c r="D164" s="382"/>
      <c r="E164" s="363"/>
      <c r="F164" s="363"/>
      <c r="G164" s="363"/>
      <c r="H164" s="370"/>
      <c r="I164" s="370"/>
      <c r="J164" s="370"/>
      <c r="K164" s="363"/>
      <c r="L164" s="363"/>
      <c r="M164" s="363"/>
      <c r="N164" s="342"/>
      <c r="O164" s="342"/>
      <c r="P164" s="342"/>
      <c r="Q164" s="345"/>
      <c r="R164" s="321"/>
      <c r="S164" s="321"/>
      <c r="T164" s="321"/>
      <c r="U164" s="321"/>
      <c r="V164" s="321"/>
      <c r="W164" s="321"/>
      <c r="X164" s="321"/>
      <c r="Y164" s="321"/>
      <c r="Z164" s="321"/>
      <c r="AA164" s="321"/>
      <c r="AB164" s="321"/>
      <c r="AC164" s="321"/>
    </row>
    <row r="165" spans="1:29" s="318" customFormat="1">
      <c r="A165" s="342"/>
      <c r="B165" s="382"/>
      <c r="C165" s="382"/>
      <c r="D165" s="382"/>
      <c r="E165" s="363"/>
      <c r="F165" s="363"/>
      <c r="G165" s="363"/>
      <c r="H165" s="370"/>
      <c r="I165" s="370"/>
      <c r="J165" s="370"/>
      <c r="K165" s="363"/>
      <c r="L165" s="363"/>
      <c r="M165" s="363"/>
      <c r="N165" s="342"/>
      <c r="O165" s="342"/>
      <c r="P165" s="342"/>
      <c r="Q165" s="345"/>
      <c r="R165" s="321"/>
      <c r="S165" s="321"/>
      <c r="T165" s="321"/>
      <c r="U165" s="321"/>
      <c r="V165" s="321"/>
      <c r="W165" s="321"/>
      <c r="X165" s="321"/>
      <c r="Y165" s="321"/>
      <c r="Z165" s="321"/>
      <c r="AA165" s="321"/>
      <c r="AB165" s="321"/>
      <c r="AC165" s="321"/>
    </row>
    <row r="166" spans="1:29" s="318" customFormat="1">
      <c r="A166" s="342"/>
      <c r="B166" s="382"/>
      <c r="C166" s="382"/>
      <c r="D166" s="382"/>
      <c r="E166" s="363"/>
      <c r="F166" s="363"/>
      <c r="G166" s="363"/>
      <c r="H166" s="370"/>
      <c r="I166" s="370"/>
      <c r="J166" s="370"/>
      <c r="K166" s="363"/>
      <c r="L166" s="363"/>
      <c r="M166" s="363"/>
      <c r="N166" s="342"/>
      <c r="O166" s="342"/>
      <c r="P166" s="342"/>
      <c r="Q166" s="345"/>
      <c r="R166" s="321"/>
      <c r="S166" s="321"/>
      <c r="T166" s="321"/>
      <c r="U166" s="321"/>
      <c r="V166" s="321"/>
      <c r="W166" s="321"/>
      <c r="X166" s="321"/>
      <c r="Y166" s="321"/>
      <c r="Z166" s="321"/>
      <c r="AA166" s="321"/>
      <c r="AB166" s="321"/>
      <c r="AC166" s="321"/>
    </row>
    <row r="167" spans="1:29" s="318" customFormat="1">
      <c r="A167" s="342"/>
      <c r="B167" s="382"/>
      <c r="C167" s="382"/>
      <c r="D167" s="382"/>
      <c r="E167" s="363"/>
      <c r="F167" s="363"/>
      <c r="G167" s="363"/>
      <c r="H167" s="370"/>
      <c r="I167" s="370"/>
      <c r="J167" s="370"/>
      <c r="K167" s="363"/>
      <c r="L167" s="363"/>
      <c r="M167" s="363"/>
      <c r="N167" s="342"/>
      <c r="O167" s="342"/>
      <c r="P167" s="342"/>
      <c r="Q167" s="345"/>
      <c r="R167" s="321"/>
      <c r="S167" s="321"/>
      <c r="T167" s="321"/>
      <c r="U167" s="321"/>
      <c r="V167" s="321"/>
      <c r="W167" s="321"/>
      <c r="X167" s="321"/>
      <c r="Y167" s="321"/>
      <c r="Z167" s="321"/>
      <c r="AA167" s="321"/>
      <c r="AB167" s="321"/>
      <c r="AC167" s="321"/>
    </row>
    <row r="168" spans="1:29" s="318" customFormat="1">
      <c r="A168" s="342"/>
      <c r="B168" s="382"/>
      <c r="C168" s="382"/>
      <c r="D168" s="382"/>
      <c r="E168" s="363"/>
      <c r="F168" s="363"/>
      <c r="G168" s="363"/>
      <c r="H168" s="370"/>
      <c r="I168" s="370"/>
      <c r="J168" s="370"/>
      <c r="K168" s="363"/>
      <c r="L168" s="363"/>
      <c r="M168" s="363"/>
      <c r="N168" s="342"/>
      <c r="O168" s="342"/>
      <c r="P168" s="342"/>
      <c r="Q168" s="345"/>
      <c r="R168" s="321"/>
      <c r="S168" s="342"/>
      <c r="T168" s="342"/>
      <c r="U168" s="321"/>
      <c r="V168" s="321"/>
      <c r="W168" s="321"/>
      <c r="X168" s="321"/>
      <c r="Y168" s="321"/>
      <c r="Z168" s="321"/>
      <c r="AA168" s="321"/>
      <c r="AB168" s="321"/>
      <c r="AC168" s="321"/>
    </row>
    <row r="169" spans="1:29" s="318" customFormat="1">
      <c r="A169" s="342"/>
      <c r="B169" s="382"/>
      <c r="C169" s="382"/>
      <c r="D169" s="382"/>
      <c r="E169" s="363"/>
      <c r="F169" s="363"/>
      <c r="G169" s="363"/>
      <c r="H169" s="370"/>
      <c r="I169" s="370"/>
      <c r="J169" s="370"/>
      <c r="K169" s="363"/>
      <c r="L169" s="363"/>
      <c r="M169" s="363"/>
      <c r="N169" s="342"/>
      <c r="O169" s="342"/>
      <c r="P169" s="342"/>
      <c r="Q169" s="345"/>
      <c r="R169" s="321"/>
      <c r="S169" s="321"/>
      <c r="T169" s="321"/>
      <c r="U169" s="321"/>
      <c r="V169" s="321"/>
      <c r="W169" s="321"/>
      <c r="X169" s="321"/>
      <c r="Y169" s="321"/>
      <c r="Z169" s="321"/>
      <c r="AA169" s="321"/>
      <c r="AB169" s="321"/>
      <c r="AC169" s="321"/>
    </row>
    <row r="170" spans="1:29" s="318" customFormat="1">
      <c r="A170" s="342"/>
      <c r="B170" s="382"/>
      <c r="C170" s="382"/>
      <c r="D170" s="382"/>
      <c r="E170" s="363"/>
      <c r="F170" s="363"/>
      <c r="G170" s="363"/>
      <c r="H170" s="370"/>
      <c r="I170" s="370"/>
      <c r="J170" s="370"/>
      <c r="K170" s="363"/>
      <c r="L170" s="363"/>
      <c r="M170" s="363"/>
      <c r="N170" s="342"/>
      <c r="O170" s="342"/>
      <c r="P170" s="342"/>
      <c r="Q170" s="345"/>
      <c r="R170" s="321"/>
      <c r="S170" s="321"/>
      <c r="T170" s="321"/>
      <c r="U170" s="321"/>
      <c r="V170" s="321"/>
      <c r="W170" s="321"/>
      <c r="X170" s="321"/>
      <c r="Y170" s="321"/>
      <c r="Z170" s="321"/>
      <c r="AA170" s="321"/>
      <c r="AB170" s="321"/>
      <c r="AC170" s="321"/>
    </row>
    <row r="171" spans="1:29" s="318" customFormat="1">
      <c r="A171" s="342"/>
      <c r="B171" s="382"/>
      <c r="C171" s="382"/>
      <c r="D171" s="382"/>
      <c r="E171" s="363"/>
      <c r="F171" s="363"/>
      <c r="G171" s="363"/>
      <c r="H171" s="370"/>
      <c r="I171" s="370"/>
      <c r="J171" s="370"/>
      <c r="K171" s="363"/>
      <c r="L171" s="363"/>
      <c r="M171" s="363"/>
      <c r="N171" s="342"/>
      <c r="O171" s="342"/>
      <c r="P171" s="342"/>
      <c r="Q171" s="345"/>
      <c r="R171" s="321"/>
      <c r="S171" s="321"/>
      <c r="T171" s="321"/>
      <c r="U171" s="321"/>
      <c r="V171" s="321"/>
      <c r="W171" s="321"/>
      <c r="X171" s="321"/>
      <c r="Y171" s="321"/>
      <c r="Z171" s="321"/>
      <c r="AA171" s="321"/>
      <c r="AB171" s="321"/>
      <c r="AC171" s="321"/>
    </row>
    <row r="172" spans="1:29" s="318" customFormat="1">
      <c r="A172" s="342"/>
      <c r="B172" s="382"/>
      <c r="C172" s="382"/>
      <c r="D172" s="382"/>
      <c r="E172" s="363"/>
      <c r="F172" s="363"/>
      <c r="G172" s="363"/>
      <c r="H172" s="370"/>
      <c r="I172" s="370"/>
      <c r="J172" s="370"/>
      <c r="K172" s="363"/>
      <c r="L172" s="363"/>
      <c r="M172" s="363"/>
      <c r="N172" s="342"/>
      <c r="O172" s="342"/>
      <c r="P172" s="342"/>
      <c r="Q172" s="345"/>
      <c r="R172" s="321"/>
      <c r="S172" s="321"/>
      <c r="T172" s="321"/>
      <c r="U172" s="321"/>
      <c r="V172" s="321"/>
      <c r="W172" s="321"/>
      <c r="X172" s="321"/>
      <c r="Y172" s="321"/>
      <c r="Z172" s="321"/>
      <c r="AA172" s="321"/>
      <c r="AB172" s="321"/>
      <c r="AC172" s="321"/>
    </row>
    <row r="173" spans="1:29" s="318" customFormat="1">
      <c r="A173" s="342"/>
      <c r="B173" s="382"/>
      <c r="C173" s="382"/>
      <c r="D173" s="382"/>
      <c r="E173" s="363"/>
      <c r="F173" s="363"/>
      <c r="G173" s="363"/>
      <c r="H173" s="370"/>
      <c r="I173" s="370"/>
      <c r="J173" s="370"/>
      <c r="K173" s="363"/>
      <c r="L173" s="363"/>
      <c r="M173" s="363"/>
      <c r="N173" s="342"/>
      <c r="O173" s="342"/>
      <c r="P173" s="342"/>
      <c r="Q173" s="345"/>
      <c r="R173" s="321"/>
      <c r="S173" s="321"/>
      <c r="T173" s="321"/>
      <c r="U173" s="321"/>
      <c r="V173" s="321"/>
      <c r="W173" s="321"/>
      <c r="X173" s="321"/>
      <c r="Y173" s="321"/>
      <c r="Z173" s="321"/>
      <c r="AA173" s="321"/>
      <c r="AB173" s="321"/>
      <c r="AC173" s="321"/>
    </row>
    <row r="174" spans="1:29" s="318" customFormat="1">
      <c r="A174" s="342"/>
      <c r="B174" s="382"/>
      <c r="C174" s="382"/>
      <c r="D174" s="382"/>
      <c r="E174" s="363"/>
      <c r="F174" s="363"/>
      <c r="G174" s="363"/>
      <c r="H174" s="370"/>
      <c r="I174" s="370"/>
      <c r="J174" s="370"/>
      <c r="K174" s="363"/>
      <c r="L174" s="363"/>
      <c r="M174" s="363"/>
      <c r="N174" s="342"/>
      <c r="O174" s="342"/>
      <c r="P174" s="342"/>
      <c r="Q174" s="345"/>
      <c r="R174" s="321"/>
      <c r="S174" s="342"/>
      <c r="T174" s="321"/>
      <c r="U174" s="321"/>
      <c r="V174" s="321"/>
      <c r="W174" s="321"/>
      <c r="X174" s="321"/>
      <c r="Y174" s="321"/>
      <c r="Z174" s="321"/>
      <c r="AA174" s="321"/>
      <c r="AB174" s="321"/>
      <c r="AC174" s="321"/>
    </row>
    <row r="175" spans="1:29" s="318" customFormat="1">
      <c r="A175" s="342"/>
      <c r="B175" s="382"/>
      <c r="C175" s="382"/>
      <c r="D175" s="382"/>
      <c r="E175" s="363"/>
      <c r="F175" s="363"/>
      <c r="G175" s="363"/>
      <c r="H175" s="370"/>
      <c r="I175" s="370"/>
      <c r="J175" s="370"/>
      <c r="K175" s="363"/>
      <c r="L175" s="363"/>
      <c r="M175" s="363"/>
      <c r="N175" s="342"/>
      <c r="O175" s="342"/>
      <c r="P175" s="342"/>
      <c r="Q175" s="345"/>
      <c r="R175" s="321"/>
      <c r="S175" s="321"/>
      <c r="T175" s="321"/>
      <c r="U175" s="321"/>
      <c r="V175" s="321"/>
      <c r="W175" s="321"/>
      <c r="X175" s="321"/>
      <c r="Y175" s="321"/>
      <c r="Z175" s="321"/>
      <c r="AA175" s="321"/>
      <c r="AB175" s="321"/>
      <c r="AC175" s="321"/>
    </row>
    <row r="176" spans="1:29" s="318" customFormat="1">
      <c r="A176" s="342"/>
      <c r="B176" s="382"/>
      <c r="C176" s="382"/>
      <c r="D176" s="382"/>
      <c r="E176" s="363"/>
      <c r="F176" s="363"/>
      <c r="G176" s="363"/>
      <c r="H176" s="370"/>
      <c r="I176" s="370"/>
      <c r="J176" s="370"/>
      <c r="K176" s="363"/>
      <c r="L176" s="363"/>
      <c r="M176" s="363"/>
      <c r="N176" s="342"/>
      <c r="O176" s="342"/>
      <c r="P176" s="342"/>
      <c r="Q176" s="345"/>
      <c r="R176" s="321"/>
      <c r="S176" s="321"/>
      <c r="T176" s="321"/>
      <c r="U176" s="321"/>
      <c r="V176" s="321"/>
      <c r="W176" s="321"/>
      <c r="X176" s="321"/>
      <c r="Y176" s="321"/>
      <c r="Z176" s="321"/>
      <c r="AA176" s="321"/>
      <c r="AB176" s="321"/>
      <c r="AC176" s="321"/>
    </row>
    <row r="177" spans="1:29" s="318" customFormat="1">
      <c r="A177" s="342"/>
      <c r="B177" s="382"/>
      <c r="C177" s="382"/>
      <c r="D177" s="382"/>
      <c r="E177" s="363"/>
      <c r="F177" s="363"/>
      <c r="G177" s="363"/>
      <c r="H177" s="370"/>
      <c r="I177" s="370"/>
      <c r="J177" s="370"/>
      <c r="K177" s="363"/>
      <c r="L177" s="363"/>
      <c r="M177" s="363"/>
      <c r="N177" s="342"/>
      <c r="O177" s="342"/>
      <c r="P177" s="342"/>
      <c r="Q177" s="345"/>
      <c r="R177" s="321"/>
      <c r="S177" s="321"/>
      <c r="T177" s="321"/>
      <c r="U177" s="321"/>
      <c r="V177" s="321"/>
      <c r="W177" s="321"/>
      <c r="X177" s="321"/>
      <c r="Y177" s="321"/>
      <c r="Z177" s="321"/>
      <c r="AA177" s="321"/>
      <c r="AB177" s="321"/>
      <c r="AC177" s="321"/>
    </row>
    <row r="178" spans="1:29" s="318" customFormat="1">
      <c r="A178" s="342"/>
      <c r="B178" s="382"/>
      <c r="C178" s="382"/>
      <c r="D178" s="382"/>
      <c r="E178" s="363"/>
      <c r="F178" s="363"/>
      <c r="G178" s="363"/>
      <c r="H178" s="370"/>
      <c r="I178" s="370"/>
      <c r="J178" s="370"/>
      <c r="K178" s="363"/>
      <c r="L178" s="363"/>
      <c r="M178" s="363"/>
      <c r="N178" s="342"/>
      <c r="O178" s="342"/>
      <c r="P178" s="342"/>
      <c r="Q178" s="345"/>
      <c r="R178" s="321"/>
      <c r="S178" s="321"/>
      <c r="T178" s="321"/>
      <c r="U178" s="321"/>
      <c r="V178" s="321"/>
      <c r="W178" s="321"/>
      <c r="X178" s="321"/>
      <c r="Y178" s="321"/>
      <c r="Z178" s="321"/>
      <c r="AA178" s="321"/>
      <c r="AB178" s="321"/>
      <c r="AC178" s="321"/>
    </row>
    <row r="179" spans="1:29" s="318" customFormat="1">
      <c r="A179" s="342"/>
      <c r="B179" s="382"/>
      <c r="C179" s="382"/>
      <c r="D179" s="382"/>
      <c r="E179" s="363"/>
      <c r="F179" s="363"/>
      <c r="G179" s="363"/>
      <c r="H179" s="370"/>
      <c r="I179" s="370"/>
      <c r="J179" s="370"/>
      <c r="K179" s="363"/>
      <c r="L179" s="363"/>
      <c r="M179" s="363"/>
      <c r="N179" s="342"/>
      <c r="O179" s="342"/>
      <c r="P179" s="342"/>
      <c r="Q179" s="345"/>
      <c r="R179" s="321"/>
      <c r="S179" s="321"/>
      <c r="T179" s="321"/>
      <c r="U179" s="321"/>
      <c r="V179" s="321"/>
      <c r="W179" s="321"/>
      <c r="X179" s="321"/>
      <c r="Y179" s="321"/>
      <c r="Z179" s="321"/>
      <c r="AA179" s="321"/>
      <c r="AB179" s="321"/>
      <c r="AC179" s="321"/>
    </row>
    <row r="180" spans="1:29" s="318" customFormat="1">
      <c r="A180" s="342"/>
      <c r="B180" s="382"/>
      <c r="C180" s="382"/>
      <c r="D180" s="382"/>
      <c r="E180" s="363"/>
      <c r="F180" s="363"/>
      <c r="G180" s="363"/>
      <c r="H180" s="370"/>
      <c r="I180" s="370"/>
      <c r="J180" s="370"/>
      <c r="K180" s="363"/>
      <c r="L180" s="363"/>
      <c r="M180" s="363"/>
      <c r="N180" s="342"/>
      <c r="O180" s="342"/>
      <c r="P180" s="342"/>
      <c r="Q180" s="345"/>
      <c r="R180" s="321"/>
      <c r="S180" s="321"/>
      <c r="T180" s="321"/>
      <c r="U180" s="321"/>
      <c r="V180" s="321"/>
      <c r="W180" s="321"/>
      <c r="X180" s="321"/>
      <c r="Y180" s="321"/>
      <c r="Z180" s="321"/>
      <c r="AA180" s="321"/>
      <c r="AB180" s="321"/>
      <c r="AC180" s="321"/>
    </row>
    <row r="181" spans="1:29" s="318" customFormat="1">
      <c r="A181" s="342"/>
      <c r="B181" s="382"/>
      <c r="C181" s="382"/>
      <c r="D181" s="382"/>
      <c r="E181" s="363"/>
      <c r="F181" s="363"/>
      <c r="G181" s="363"/>
      <c r="H181" s="370"/>
      <c r="I181" s="370"/>
      <c r="J181" s="370"/>
      <c r="K181" s="363"/>
      <c r="L181" s="363"/>
      <c r="M181" s="363"/>
      <c r="N181" s="342"/>
      <c r="O181" s="342"/>
      <c r="P181" s="342"/>
      <c r="Q181" s="345"/>
      <c r="R181" s="321"/>
      <c r="S181" s="321"/>
      <c r="T181" s="321"/>
      <c r="U181" s="321"/>
      <c r="V181" s="321"/>
      <c r="W181" s="321"/>
      <c r="X181" s="321"/>
      <c r="Y181" s="321"/>
      <c r="Z181" s="321"/>
      <c r="AA181" s="321"/>
      <c r="AB181" s="321"/>
      <c r="AC181" s="321"/>
    </row>
    <row r="182" spans="1:29" s="318" customFormat="1">
      <c r="A182" s="342"/>
      <c r="B182" s="382"/>
      <c r="C182" s="382"/>
      <c r="D182" s="382"/>
      <c r="E182" s="363"/>
      <c r="F182" s="363"/>
      <c r="G182" s="363"/>
      <c r="H182" s="370"/>
      <c r="I182" s="370"/>
      <c r="J182" s="370"/>
      <c r="K182" s="363"/>
      <c r="L182" s="363"/>
      <c r="M182" s="363"/>
      <c r="N182" s="342"/>
      <c r="O182" s="342"/>
      <c r="P182" s="342"/>
      <c r="Q182" s="345"/>
      <c r="R182" s="321"/>
      <c r="S182" s="321"/>
      <c r="T182" s="321"/>
      <c r="U182" s="321"/>
      <c r="V182" s="321"/>
      <c r="W182" s="321"/>
      <c r="X182" s="321"/>
      <c r="Y182" s="321"/>
      <c r="Z182" s="321"/>
      <c r="AA182" s="321"/>
      <c r="AB182" s="321"/>
      <c r="AC182" s="321"/>
    </row>
    <row r="183" spans="1:29" s="318" customFormat="1">
      <c r="A183" s="342"/>
      <c r="B183" s="382"/>
      <c r="C183" s="382"/>
      <c r="D183" s="382"/>
      <c r="E183" s="363"/>
      <c r="F183" s="363"/>
      <c r="G183" s="363"/>
      <c r="H183" s="370"/>
      <c r="I183" s="370"/>
      <c r="J183" s="370"/>
      <c r="K183" s="363"/>
      <c r="L183" s="363"/>
      <c r="M183" s="363"/>
      <c r="N183" s="342"/>
      <c r="O183" s="342"/>
      <c r="P183" s="342"/>
      <c r="Q183" s="345"/>
      <c r="R183" s="321"/>
      <c r="S183" s="321"/>
      <c r="T183" s="321"/>
      <c r="U183" s="321"/>
      <c r="V183" s="321"/>
      <c r="W183" s="321"/>
      <c r="X183" s="321"/>
      <c r="Y183" s="321"/>
      <c r="Z183" s="321"/>
      <c r="AA183" s="321"/>
      <c r="AB183" s="321"/>
      <c r="AC183" s="321"/>
    </row>
    <row r="184" spans="1:29" s="318" customFormat="1">
      <c r="A184" s="342"/>
      <c r="B184" s="382"/>
      <c r="C184" s="382"/>
      <c r="D184" s="382"/>
      <c r="E184" s="363"/>
      <c r="F184" s="363"/>
      <c r="G184" s="363"/>
      <c r="H184" s="370"/>
      <c r="I184" s="370"/>
      <c r="J184" s="370"/>
      <c r="K184" s="363"/>
      <c r="L184" s="363"/>
      <c r="M184" s="363"/>
      <c r="N184" s="342"/>
      <c r="O184" s="342"/>
      <c r="P184" s="342"/>
      <c r="Q184" s="345"/>
      <c r="R184" s="321"/>
      <c r="S184" s="321"/>
      <c r="T184" s="321"/>
      <c r="U184" s="321"/>
      <c r="V184" s="321"/>
      <c r="W184" s="321"/>
      <c r="X184" s="321"/>
      <c r="Y184" s="321"/>
      <c r="Z184" s="321"/>
      <c r="AA184" s="321"/>
      <c r="AB184" s="321"/>
      <c r="AC184" s="321"/>
    </row>
    <row r="185" spans="1:29" s="318" customFormat="1">
      <c r="A185" s="342"/>
      <c r="B185" s="382"/>
      <c r="C185" s="382"/>
      <c r="D185" s="382"/>
      <c r="E185" s="363"/>
      <c r="F185" s="363"/>
      <c r="G185" s="363"/>
      <c r="H185" s="370"/>
      <c r="I185" s="370"/>
      <c r="J185" s="370"/>
      <c r="K185" s="363"/>
      <c r="L185" s="363"/>
      <c r="M185" s="363"/>
      <c r="N185" s="342"/>
      <c r="O185" s="342"/>
      <c r="P185" s="342"/>
      <c r="Q185" s="345"/>
      <c r="R185" s="321"/>
      <c r="S185" s="321"/>
      <c r="T185" s="321"/>
      <c r="U185" s="321"/>
      <c r="V185" s="321"/>
      <c r="W185" s="321"/>
      <c r="X185" s="321"/>
      <c r="Y185" s="321"/>
      <c r="Z185" s="321"/>
      <c r="AA185" s="321"/>
      <c r="AB185" s="321"/>
      <c r="AC185" s="321"/>
    </row>
    <row r="186" spans="1:29" s="318" customFormat="1">
      <c r="A186" s="342"/>
      <c r="B186" s="382"/>
      <c r="C186" s="382"/>
      <c r="D186" s="382"/>
      <c r="E186" s="363"/>
      <c r="F186" s="363"/>
      <c r="G186" s="363"/>
      <c r="H186" s="370"/>
      <c r="I186" s="370"/>
      <c r="J186" s="370"/>
      <c r="K186" s="363"/>
      <c r="L186" s="363"/>
      <c r="M186" s="363"/>
      <c r="N186" s="342"/>
      <c r="O186" s="342"/>
      <c r="P186" s="342"/>
      <c r="Q186" s="345"/>
      <c r="R186" s="321"/>
      <c r="S186" s="321"/>
      <c r="T186" s="321"/>
      <c r="U186" s="321"/>
      <c r="V186" s="321"/>
      <c r="W186" s="321"/>
      <c r="X186" s="321"/>
      <c r="Y186" s="321"/>
      <c r="Z186" s="321"/>
      <c r="AA186" s="321"/>
      <c r="AB186" s="321"/>
      <c r="AC186" s="321"/>
    </row>
    <row r="187" spans="1:29" s="318" customFormat="1">
      <c r="A187" s="342"/>
      <c r="B187" s="382"/>
      <c r="C187" s="382"/>
      <c r="D187" s="382"/>
      <c r="E187" s="363"/>
      <c r="F187" s="363"/>
      <c r="G187" s="363"/>
      <c r="H187" s="370"/>
      <c r="I187" s="370"/>
      <c r="J187" s="370"/>
      <c r="K187" s="363"/>
      <c r="L187" s="363"/>
      <c r="M187" s="363"/>
      <c r="N187" s="342"/>
      <c r="O187" s="342"/>
      <c r="P187" s="342"/>
      <c r="Q187" s="345"/>
      <c r="R187" s="321"/>
      <c r="S187" s="321"/>
      <c r="T187" s="321"/>
      <c r="U187" s="321"/>
      <c r="V187" s="321"/>
      <c r="W187" s="321"/>
      <c r="X187" s="321"/>
      <c r="Y187" s="321"/>
      <c r="Z187" s="321"/>
      <c r="AA187" s="321"/>
      <c r="AB187" s="321"/>
      <c r="AC187" s="321"/>
    </row>
    <row r="188" spans="1:29" s="318" customFormat="1">
      <c r="A188" s="342"/>
      <c r="B188" s="382"/>
      <c r="C188" s="382"/>
      <c r="D188" s="382"/>
      <c r="E188" s="363"/>
      <c r="F188" s="363"/>
      <c r="G188" s="363"/>
      <c r="H188" s="370"/>
      <c r="I188" s="370"/>
      <c r="J188" s="370"/>
      <c r="K188" s="363"/>
      <c r="L188" s="363"/>
      <c r="M188" s="363"/>
      <c r="N188" s="342"/>
      <c r="O188" s="342"/>
      <c r="P188" s="342"/>
      <c r="Q188" s="345"/>
      <c r="R188" s="321"/>
      <c r="S188" s="321"/>
      <c r="T188" s="321"/>
      <c r="U188" s="321"/>
      <c r="V188" s="321"/>
      <c r="W188" s="321"/>
      <c r="X188" s="321"/>
      <c r="Y188" s="321"/>
      <c r="Z188" s="321"/>
      <c r="AA188" s="321"/>
      <c r="AB188" s="321"/>
      <c r="AC188" s="321"/>
    </row>
    <row r="189" spans="1:29" s="318" customFormat="1">
      <c r="A189" s="342"/>
      <c r="B189" s="382"/>
      <c r="C189" s="382"/>
      <c r="D189" s="382"/>
      <c r="E189" s="363"/>
      <c r="F189" s="363"/>
      <c r="G189" s="363"/>
      <c r="H189" s="370"/>
      <c r="I189" s="370"/>
      <c r="J189" s="370"/>
      <c r="K189" s="363"/>
      <c r="L189" s="363"/>
      <c r="M189" s="363"/>
      <c r="N189" s="342"/>
      <c r="O189" s="342"/>
      <c r="P189" s="342"/>
      <c r="Q189" s="345"/>
      <c r="R189" s="321"/>
      <c r="S189" s="321"/>
      <c r="T189" s="321"/>
      <c r="U189" s="321"/>
      <c r="V189" s="321"/>
      <c r="W189" s="321"/>
      <c r="X189" s="321"/>
      <c r="Y189" s="321"/>
      <c r="Z189" s="321"/>
      <c r="AA189" s="321"/>
      <c r="AB189" s="321"/>
      <c r="AC189" s="321"/>
    </row>
    <row r="190" spans="1:29" s="318" customFormat="1">
      <c r="A190" s="342"/>
      <c r="B190" s="382"/>
      <c r="C190" s="382"/>
      <c r="D190" s="382"/>
      <c r="E190" s="363"/>
      <c r="F190" s="363"/>
      <c r="G190" s="363"/>
      <c r="H190" s="370"/>
      <c r="I190" s="370"/>
      <c r="J190" s="370"/>
      <c r="K190" s="363"/>
      <c r="L190" s="363"/>
      <c r="M190" s="363"/>
      <c r="N190" s="342"/>
      <c r="O190" s="342"/>
      <c r="P190" s="342"/>
      <c r="Q190" s="345"/>
      <c r="R190" s="321"/>
      <c r="S190" s="321"/>
      <c r="T190" s="321"/>
      <c r="U190" s="321"/>
      <c r="V190" s="321"/>
      <c r="W190" s="321"/>
      <c r="X190" s="321"/>
      <c r="Y190" s="321"/>
      <c r="Z190" s="321"/>
      <c r="AA190" s="321"/>
      <c r="AB190" s="321"/>
      <c r="AC190" s="321"/>
    </row>
    <row r="191" spans="1:29" s="318" customFormat="1">
      <c r="A191" s="342"/>
      <c r="B191" s="382"/>
      <c r="C191" s="382"/>
      <c r="D191" s="382"/>
      <c r="E191" s="363"/>
      <c r="F191" s="363"/>
      <c r="G191" s="363"/>
      <c r="H191" s="370"/>
      <c r="I191" s="370"/>
      <c r="J191" s="370"/>
      <c r="K191" s="363"/>
      <c r="L191" s="363"/>
      <c r="M191" s="363"/>
      <c r="N191" s="342"/>
      <c r="O191" s="342"/>
      <c r="P191" s="342"/>
      <c r="Q191" s="345"/>
      <c r="R191" s="321"/>
      <c r="S191" s="321"/>
      <c r="T191" s="321"/>
      <c r="U191" s="321"/>
      <c r="V191" s="321"/>
      <c r="W191" s="321"/>
      <c r="X191" s="321"/>
      <c r="Y191" s="321"/>
      <c r="Z191" s="321"/>
      <c r="AA191" s="321"/>
      <c r="AB191" s="321"/>
      <c r="AC191" s="321"/>
    </row>
    <row r="192" spans="1:29" s="318" customFormat="1">
      <c r="A192" s="342"/>
      <c r="B192" s="382"/>
      <c r="C192" s="382"/>
      <c r="D192" s="382"/>
      <c r="E192" s="363"/>
      <c r="F192" s="363"/>
      <c r="G192" s="363"/>
      <c r="H192" s="370"/>
      <c r="I192" s="370"/>
      <c r="J192" s="370"/>
      <c r="K192" s="363"/>
      <c r="L192" s="363"/>
      <c r="M192" s="363"/>
      <c r="N192" s="342"/>
      <c r="O192" s="342"/>
      <c r="P192" s="342"/>
      <c r="Q192" s="345"/>
      <c r="R192" s="321"/>
      <c r="S192" s="321"/>
      <c r="T192" s="321"/>
      <c r="U192" s="321"/>
      <c r="V192" s="321"/>
      <c r="W192" s="321"/>
      <c r="X192" s="321"/>
      <c r="Y192" s="321"/>
      <c r="Z192" s="321"/>
      <c r="AA192" s="321"/>
      <c r="AB192" s="321"/>
      <c r="AC192" s="321"/>
    </row>
    <row r="193" spans="1:29" s="318" customFormat="1">
      <c r="A193" s="342"/>
      <c r="B193" s="382"/>
      <c r="C193" s="382"/>
      <c r="D193" s="382"/>
      <c r="E193" s="363"/>
      <c r="F193" s="363"/>
      <c r="G193" s="363"/>
      <c r="H193" s="370"/>
      <c r="I193" s="370"/>
      <c r="J193" s="370"/>
      <c r="K193" s="363"/>
      <c r="L193" s="363"/>
      <c r="M193" s="363"/>
      <c r="N193" s="342"/>
      <c r="O193" s="342"/>
      <c r="P193" s="342"/>
      <c r="Q193" s="345"/>
      <c r="R193" s="321"/>
      <c r="S193" s="321"/>
      <c r="T193" s="321"/>
      <c r="U193" s="321"/>
      <c r="V193" s="321"/>
      <c r="W193" s="321"/>
      <c r="X193" s="321"/>
      <c r="Y193" s="321"/>
      <c r="Z193" s="321"/>
      <c r="AA193" s="321"/>
      <c r="AB193" s="321"/>
      <c r="AC193" s="321"/>
    </row>
    <row r="194" spans="1:29" s="318" customFormat="1">
      <c r="A194" s="342"/>
      <c r="B194" s="382"/>
      <c r="C194" s="382"/>
      <c r="D194" s="382"/>
      <c r="E194" s="363"/>
      <c r="F194" s="363"/>
      <c r="G194" s="363"/>
      <c r="H194" s="370"/>
      <c r="I194" s="370"/>
      <c r="J194" s="370"/>
      <c r="K194" s="363"/>
      <c r="L194" s="363"/>
      <c r="M194" s="363"/>
      <c r="N194" s="342"/>
      <c r="O194" s="342"/>
      <c r="P194" s="342"/>
      <c r="Q194" s="345"/>
      <c r="R194" s="321"/>
      <c r="S194" s="321"/>
      <c r="T194" s="321"/>
      <c r="U194" s="321"/>
      <c r="V194" s="321"/>
      <c r="W194" s="321"/>
      <c r="X194" s="321"/>
      <c r="Y194" s="321"/>
      <c r="Z194" s="321"/>
      <c r="AA194" s="321"/>
      <c r="AB194" s="321"/>
      <c r="AC194" s="321"/>
    </row>
    <row r="195" spans="1:29" s="318" customFormat="1">
      <c r="A195" s="342"/>
      <c r="B195" s="382"/>
      <c r="C195" s="382"/>
      <c r="D195" s="382"/>
      <c r="E195" s="363"/>
      <c r="F195" s="363"/>
      <c r="G195" s="363"/>
      <c r="H195" s="370"/>
      <c r="I195" s="370"/>
      <c r="J195" s="370"/>
      <c r="K195" s="363"/>
      <c r="L195" s="363"/>
      <c r="M195" s="363"/>
      <c r="N195" s="342"/>
      <c r="O195" s="342"/>
      <c r="P195" s="342"/>
      <c r="Q195" s="345"/>
      <c r="R195" s="321"/>
      <c r="S195" s="321"/>
      <c r="T195" s="321"/>
      <c r="U195" s="321"/>
      <c r="V195" s="321"/>
      <c r="W195" s="321"/>
      <c r="X195" s="321"/>
      <c r="Y195" s="321"/>
      <c r="Z195" s="321"/>
      <c r="AA195" s="321"/>
      <c r="AB195" s="321"/>
      <c r="AC195" s="321"/>
    </row>
    <row r="196" spans="1:29" s="318" customFormat="1">
      <c r="A196" s="342"/>
      <c r="B196" s="382"/>
      <c r="C196" s="382"/>
      <c r="D196" s="382"/>
      <c r="E196" s="363"/>
      <c r="F196" s="363"/>
      <c r="G196" s="363"/>
      <c r="H196" s="370"/>
      <c r="I196" s="370"/>
      <c r="J196" s="370"/>
      <c r="K196" s="363"/>
      <c r="L196" s="363"/>
      <c r="M196" s="363"/>
      <c r="N196" s="342"/>
      <c r="O196" s="342"/>
      <c r="P196" s="342"/>
      <c r="Q196" s="345"/>
      <c r="R196" s="321"/>
      <c r="S196" s="321"/>
      <c r="T196" s="321"/>
      <c r="U196" s="321"/>
      <c r="V196" s="321"/>
      <c r="W196" s="321"/>
      <c r="X196" s="321"/>
      <c r="Y196" s="321"/>
      <c r="Z196" s="321"/>
      <c r="AA196" s="321"/>
      <c r="AB196" s="321"/>
      <c r="AC196" s="321"/>
    </row>
    <row r="197" spans="1:29" s="318" customFormat="1">
      <c r="A197" s="342"/>
      <c r="B197" s="382"/>
      <c r="C197" s="382"/>
      <c r="D197" s="382"/>
      <c r="E197" s="363"/>
      <c r="F197" s="363"/>
      <c r="G197" s="363"/>
      <c r="H197" s="370"/>
      <c r="I197" s="370"/>
      <c r="J197" s="370"/>
      <c r="K197" s="363"/>
      <c r="L197" s="363"/>
      <c r="M197" s="363"/>
      <c r="N197" s="342"/>
      <c r="O197" s="342"/>
      <c r="P197" s="342"/>
      <c r="Q197" s="345"/>
      <c r="R197" s="321"/>
      <c r="S197" s="321"/>
      <c r="T197" s="321"/>
      <c r="U197" s="321"/>
      <c r="V197" s="321"/>
      <c r="W197" s="321"/>
      <c r="X197" s="321"/>
      <c r="Y197" s="321"/>
      <c r="Z197" s="321"/>
      <c r="AA197" s="321"/>
      <c r="AB197" s="321"/>
      <c r="AC197" s="321"/>
    </row>
    <row r="198" spans="1:29" s="318" customFormat="1">
      <c r="A198" s="342"/>
      <c r="B198" s="382"/>
      <c r="C198" s="382"/>
      <c r="D198" s="382"/>
      <c r="E198" s="363"/>
      <c r="F198" s="363"/>
      <c r="G198" s="363"/>
      <c r="H198" s="370"/>
      <c r="I198" s="370"/>
      <c r="J198" s="370"/>
      <c r="K198" s="363"/>
      <c r="L198" s="363"/>
      <c r="M198" s="363"/>
      <c r="N198" s="342"/>
      <c r="O198" s="342"/>
      <c r="P198" s="342"/>
      <c r="Q198" s="345"/>
      <c r="R198" s="321"/>
      <c r="S198" s="321"/>
      <c r="T198" s="321"/>
      <c r="U198" s="321"/>
      <c r="V198" s="321"/>
      <c r="W198" s="321"/>
      <c r="X198" s="321"/>
      <c r="Y198" s="321"/>
      <c r="Z198" s="321"/>
      <c r="AA198" s="321"/>
      <c r="AB198" s="321"/>
      <c r="AC198" s="321"/>
    </row>
    <row r="199" spans="1:29" s="318" customFormat="1">
      <c r="A199" s="342"/>
      <c r="B199" s="382"/>
      <c r="C199" s="382"/>
      <c r="D199" s="382"/>
      <c r="E199" s="363"/>
      <c r="F199" s="363"/>
      <c r="G199" s="363"/>
      <c r="H199" s="370"/>
      <c r="I199" s="370"/>
      <c r="J199" s="370"/>
      <c r="K199" s="363"/>
      <c r="L199" s="363"/>
      <c r="M199" s="363"/>
      <c r="N199" s="342"/>
      <c r="O199" s="342"/>
      <c r="P199" s="342"/>
      <c r="Q199" s="345"/>
      <c r="R199" s="321"/>
      <c r="S199" s="321"/>
      <c r="T199" s="321"/>
      <c r="U199" s="321"/>
      <c r="V199" s="321"/>
      <c r="W199" s="321"/>
      <c r="X199" s="321"/>
      <c r="Y199" s="321"/>
      <c r="Z199" s="321"/>
      <c r="AA199" s="321"/>
      <c r="AB199" s="321"/>
      <c r="AC199" s="321"/>
    </row>
    <row r="200" spans="1:29" s="318" customFormat="1">
      <c r="A200" s="342"/>
      <c r="B200" s="382"/>
      <c r="C200" s="382"/>
      <c r="D200" s="382"/>
      <c r="E200" s="363"/>
      <c r="F200" s="363"/>
      <c r="G200" s="363"/>
      <c r="H200" s="370"/>
      <c r="I200" s="370"/>
      <c r="J200" s="370"/>
      <c r="K200" s="363"/>
      <c r="L200" s="363"/>
      <c r="M200" s="363"/>
      <c r="N200" s="342"/>
      <c r="O200" s="342"/>
      <c r="P200" s="342"/>
      <c r="Q200" s="345"/>
      <c r="R200" s="321"/>
      <c r="S200" s="321"/>
      <c r="T200" s="321"/>
      <c r="U200" s="321"/>
      <c r="V200" s="321"/>
      <c r="W200" s="321"/>
      <c r="X200" s="321"/>
      <c r="Y200" s="321"/>
      <c r="Z200" s="321"/>
      <c r="AA200" s="321"/>
      <c r="AB200" s="321"/>
      <c r="AC200" s="321"/>
    </row>
    <row r="201" spans="1:29" s="318" customFormat="1">
      <c r="A201" s="342"/>
      <c r="B201" s="382"/>
      <c r="C201" s="382"/>
      <c r="D201" s="382"/>
      <c r="E201" s="363"/>
      <c r="F201" s="363"/>
      <c r="G201" s="363"/>
      <c r="H201" s="370"/>
      <c r="I201" s="370"/>
      <c r="J201" s="370"/>
      <c r="K201" s="363"/>
      <c r="L201" s="363"/>
      <c r="M201" s="363"/>
      <c r="N201" s="342"/>
      <c r="O201" s="342"/>
      <c r="P201" s="342"/>
      <c r="Q201" s="345"/>
      <c r="R201" s="321"/>
      <c r="S201" s="321"/>
      <c r="T201" s="321"/>
      <c r="U201" s="321"/>
      <c r="V201" s="321"/>
      <c r="W201" s="321"/>
      <c r="X201" s="321"/>
      <c r="Y201" s="321"/>
      <c r="Z201" s="321"/>
      <c r="AA201" s="321"/>
      <c r="AB201" s="321"/>
      <c r="AC201" s="321"/>
    </row>
    <row r="202" spans="1:29" s="318" customFormat="1">
      <c r="A202" s="342"/>
      <c r="B202" s="382"/>
      <c r="C202" s="382"/>
      <c r="D202" s="382"/>
      <c r="E202" s="363"/>
      <c r="F202" s="363"/>
      <c r="G202" s="363"/>
      <c r="H202" s="370"/>
      <c r="I202" s="370"/>
      <c r="J202" s="370"/>
      <c r="K202" s="363"/>
      <c r="L202" s="363"/>
      <c r="M202" s="363"/>
      <c r="N202" s="342"/>
      <c r="O202" s="342"/>
      <c r="P202" s="342"/>
      <c r="Q202" s="345"/>
      <c r="R202" s="321"/>
      <c r="S202" s="321"/>
      <c r="T202" s="321"/>
      <c r="U202" s="321"/>
      <c r="V202" s="321"/>
      <c r="W202" s="321"/>
      <c r="X202" s="321"/>
      <c r="Y202" s="321"/>
      <c r="Z202" s="321"/>
      <c r="AA202" s="321"/>
      <c r="AB202" s="321"/>
      <c r="AC202" s="321"/>
    </row>
    <row r="203" spans="1:29" s="318" customFormat="1">
      <c r="A203" s="342"/>
      <c r="B203" s="382"/>
      <c r="C203" s="382"/>
      <c r="D203" s="382"/>
      <c r="E203" s="363"/>
      <c r="F203" s="363"/>
      <c r="G203" s="363"/>
      <c r="H203" s="370"/>
      <c r="I203" s="370"/>
      <c r="J203" s="370"/>
      <c r="K203" s="363"/>
      <c r="L203" s="363"/>
      <c r="M203" s="363"/>
      <c r="N203" s="342"/>
      <c r="O203" s="342"/>
      <c r="P203" s="342"/>
      <c r="Q203" s="345"/>
      <c r="R203" s="321"/>
      <c r="S203" s="321"/>
      <c r="T203" s="321"/>
      <c r="U203" s="321"/>
      <c r="V203" s="321"/>
      <c r="W203" s="321"/>
      <c r="X203" s="321"/>
      <c r="Y203" s="321"/>
      <c r="Z203" s="321"/>
      <c r="AA203" s="321"/>
      <c r="AB203" s="321"/>
      <c r="AC203" s="321"/>
    </row>
    <row r="204" spans="1:29" s="318" customFormat="1">
      <c r="A204" s="342"/>
      <c r="B204" s="382"/>
      <c r="C204" s="382"/>
      <c r="D204" s="382"/>
      <c r="E204" s="363"/>
      <c r="F204" s="363"/>
      <c r="G204" s="363"/>
      <c r="H204" s="370"/>
      <c r="I204" s="370"/>
      <c r="J204" s="370"/>
      <c r="K204" s="363"/>
      <c r="L204" s="363"/>
      <c r="M204" s="363"/>
      <c r="N204" s="342"/>
      <c r="O204" s="342"/>
      <c r="P204" s="342"/>
      <c r="Q204" s="345"/>
      <c r="R204" s="321"/>
      <c r="S204" s="321"/>
      <c r="T204" s="321"/>
      <c r="U204" s="321"/>
      <c r="V204" s="321"/>
      <c r="W204" s="321"/>
      <c r="X204" s="321"/>
      <c r="Y204" s="321"/>
      <c r="Z204" s="321"/>
      <c r="AA204" s="321"/>
      <c r="AB204" s="321"/>
      <c r="AC204" s="321"/>
    </row>
    <row r="205" spans="1:29" s="318" customFormat="1">
      <c r="A205" s="342"/>
      <c r="B205" s="382"/>
      <c r="C205" s="382"/>
      <c r="D205" s="382"/>
      <c r="E205" s="363"/>
      <c r="F205" s="363"/>
      <c r="G205" s="363"/>
      <c r="H205" s="370"/>
      <c r="I205" s="370"/>
      <c r="J205" s="370"/>
      <c r="K205" s="363"/>
      <c r="L205" s="363"/>
      <c r="M205" s="363"/>
      <c r="N205" s="342"/>
      <c r="O205" s="342"/>
      <c r="P205" s="342"/>
      <c r="Q205" s="345"/>
      <c r="R205" s="321"/>
      <c r="S205" s="321"/>
      <c r="T205" s="321"/>
      <c r="U205" s="321"/>
      <c r="V205" s="321"/>
      <c r="W205" s="321"/>
      <c r="X205" s="321"/>
      <c r="Y205" s="321"/>
      <c r="Z205" s="321"/>
      <c r="AA205" s="321"/>
      <c r="AB205" s="321"/>
      <c r="AC205" s="321"/>
    </row>
    <row r="206" spans="1:29" s="318" customFormat="1">
      <c r="A206" s="342"/>
      <c r="B206" s="382"/>
      <c r="C206" s="382"/>
      <c r="D206" s="382"/>
      <c r="E206" s="363"/>
      <c r="F206" s="363"/>
      <c r="G206" s="363"/>
      <c r="H206" s="370"/>
      <c r="I206" s="370"/>
      <c r="J206" s="370"/>
      <c r="K206" s="363"/>
      <c r="L206" s="363"/>
      <c r="M206" s="363"/>
      <c r="N206" s="342"/>
      <c r="O206" s="342"/>
      <c r="P206" s="342"/>
      <c r="Q206" s="345"/>
      <c r="R206" s="321"/>
      <c r="S206" s="321"/>
      <c r="T206" s="321"/>
      <c r="U206" s="321"/>
      <c r="V206" s="321"/>
      <c r="W206" s="321"/>
      <c r="X206" s="321"/>
      <c r="Y206" s="321"/>
      <c r="Z206" s="321"/>
      <c r="AA206" s="321"/>
      <c r="AB206" s="321"/>
      <c r="AC206" s="321"/>
    </row>
    <row r="207" spans="1:29" s="318" customFormat="1">
      <c r="A207" s="342"/>
      <c r="B207" s="382"/>
      <c r="C207" s="382"/>
      <c r="D207" s="382"/>
      <c r="E207" s="363"/>
      <c r="F207" s="363"/>
      <c r="G207" s="363"/>
      <c r="H207" s="370"/>
      <c r="I207" s="370"/>
      <c r="J207" s="370"/>
      <c r="K207" s="363"/>
      <c r="L207" s="363"/>
      <c r="M207" s="363"/>
      <c r="N207" s="342"/>
      <c r="O207" s="342"/>
      <c r="P207" s="342"/>
      <c r="Q207" s="345"/>
      <c r="R207" s="321"/>
      <c r="S207" s="321"/>
      <c r="T207" s="321"/>
      <c r="U207" s="321"/>
      <c r="V207" s="321"/>
      <c r="W207" s="321"/>
      <c r="X207" s="321"/>
      <c r="Y207" s="321"/>
      <c r="Z207" s="321"/>
      <c r="AA207" s="321"/>
      <c r="AB207" s="321"/>
      <c r="AC207" s="321"/>
    </row>
    <row r="208" spans="1:29" s="318" customFormat="1">
      <c r="A208" s="342"/>
      <c r="B208" s="382"/>
      <c r="C208" s="382"/>
      <c r="D208" s="382"/>
      <c r="E208" s="363"/>
      <c r="F208" s="363"/>
      <c r="G208" s="363"/>
      <c r="H208" s="370"/>
      <c r="I208" s="370"/>
      <c r="J208" s="370"/>
      <c r="K208" s="363"/>
      <c r="L208" s="363"/>
      <c r="M208" s="363"/>
      <c r="N208" s="342"/>
      <c r="O208" s="342"/>
      <c r="P208" s="342"/>
      <c r="Q208" s="345"/>
      <c r="R208" s="321"/>
      <c r="S208" s="321"/>
      <c r="T208" s="321"/>
      <c r="U208" s="321"/>
      <c r="V208" s="321"/>
      <c r="W208" s="321"/>
      <c r="X208" s="321"/>
      <c r="Y208" s="321"/>
      <c r="Z208" s="321"/>
      <c r="AA208" s="321"/>
      <c r="AB208" s="321"/>
      <c r="AC208" s="321"/>
    </row>
    <row r="209" spans="1:29" s="318" customFormat="1">
      <c r="A209" s="342"/>
      <c r="B209" s="382"/>
      <c r="C209" s="382"/>
      <c r="D209" s="382"/>
      <c r="E209" s="363"/>
      <c r="F209" s="363"/>
      <c r="G209" s="363"/>
      <c r="H209" s="370"/>
      <c r="I209" s="370"/>
      <c r="J209" s="370"/>
      <c r="K209" s="363"/>
      <c r="L209" s="363"/>
      <c r="M209" s="363"/>
      <c r="N209" s="342"/>
      <c r="O209" s="342"/>
      <c r="P209" s="342"/>
      <c r="Q209" s="345"/>
      <c r="R209" s="321"/>
      <c r="S209" s="321"/>
      <c r="T209" s="321"/>
      <c r="U209" s="321"/>
      <c r="V209" s="321"/>
      <c r="W209" s="321"/>
      <c r="X209" s="321"/>
      <c r="Y209" s="321"/>
      <c r="Z209" s="321"/>
      <c r="AA209" s="321"/>
      <c r="AB209" s="321"/>
      <c r="AC209" s="321"/>
    </row>
    <row r="210" spans="1:29" s="318" customFormat="1">
      <c r="A210" s="342"/>
      <c r="B210" s="382"/>
      <c r="C210" s="382"/>
      <c r="D210" s="382"/>
      <c r="E210" s="363"/>
      <c r="F210" s="363"/>
      <c r="G210" s="363"/>
      <c r="H210" s="370"/>
      <c r="I210" s="370"/>
      <c r="J210" s="370"/>
      <c r="K210" s="363"/>
      <c r="L210" s="363"/>
      <c r="M210" s="363"/>
      <c r="N210" s="342"/>
      <c r="O210" s="342"/>
      <c r="P210" s="342"/>
      <c r="Q210" s="345"/>
      <c r="R210" s="321"/>
      <c r="S210" s="321"/>
      <c r="T210" s="321"/>
      <c r="U210" s="321"/>
      <c r="V210" s="321"/>
      <c r="W210" s="321"/>
      <c r="X210" s="321"/>
      <c r="Y210" s="321"/>
      <c r="Z210" s="321"/>
      <c r="AA210" s="321"/>
      <c r="AB210" s="321"/>
      <c r="AC210" s="321"/>
    </row>
    <row r="211" spans="1:29" s="318" customFormat="1">
      <c r="A211" s="342"/>
      <c r="B211" s="382"/>
      <c r="C211" s="382"/>
      <c r="D211" s="382"/>
      <c r="E211" s="363"/>
      <c r="F211" s="363"/>
      <c r="G211" s="363"/>
      <c r="H211" s="370"/>
      <c r="I211" s="370"/>
      <c r="J211" s="370"/>
      <c r="K211" s="363"/>
      <c r="L211" s="363"/>
      <c r="M211" s="363"/>
      <c r="N211" s="342"/>
      <c r="O211" s="342"/>
      <c r="P211" s="342"/>
      <c r="Q211" s="345"/>
      <c r="R211" s="321"/>
      <c r="S211" s="321"/>
      <c r="T211" s="321"/>
      <c r="U211" s="321"/>
      <c r="V211" s="321"/>
      <c r="W211" s="321"/>
      <c r="X211" s="321"/>
      <c r="Y211" s="321"/>
      <c r="Z211" s="321"/>
      <c r="AA211" s="321"/>
      <c r="AB211" s="321"/>
      <c r="AC211" s="321"/>
    </row>
    <row r="212" spans="1:29" s="318" customFormat="1">
      <c r="A212" s="342"/>
      <c r="B212" s="382"/>
      <c r="C212" s="382"/>
      <c r="D212" s="382"/>
      <c r="E212" s="363"/>
      <c r="F212" s="363"/>
      <c r="G212" s="363"/>
      <c r="H212" s="370"/>
      <c r="I212" s="370"/>
      <c r="J212" s="370"/>
      <c r="K212" s="363"/>
      <c r="L212" s="363"/>
      <c r="M212" s="363"/>
      <c r="N212" s="342"/>
      <c r="O212" s="342"/>
      <c r="P212" s="342"/>
      <c r="Q212" s="345"/>
      <c r="R212" s="321"/>
      <c r="S212" s="321"/>
      <c r="T212" s="321"/>
      <c r="U212" s="321"/>
      <c r="V212" s="321"/>
      <c r="W212" s="321"/>
      <c r="X212" s="321"/>
      <c r="Y212" s="321"/>
      <c r="Z212" s="321"/>
      <c r="AA212" s="321"/>
      <c r="AB212" s="321"/>
      <c r="AC212" s="321"/>
    </row>
    <row r="213" spans="1:29" s="318" customFormat="1">
      <c r="A213" s="342"/>
      <c r="B213" s="382"/>
      <c r="C213" s="382"/>
      <c r="D213" s="382"/>
      <c r="E213" s="363"/>
      <c r="F213" s="363"/>
      <c r="G213" s="363"/>
      <c r="H213" s="370"/>
      <c r="I213" s="370"/>
      <c r="J213" s="370"/>
      <c r="K213" s="363"/>
      <c r="L213" s="363"/>
      <c r="M213" s="363"/>
      <c r="N213" s="342"/>
      <c r="O213" s="342"/>
      <c r="P213" s="342"/>
      <c r="Q213" s="345"/>
      <c r="R213" s="321"/>
      <c r="S213" s="321"/>
      <c r="T213" s="321"/>
      <c r="U213" s="321"/>
      <c r="V213" s="321"/>
      <c r="W213" s="321"/>
      <c r="X213" s="321"/>
      <c r="Y213" s="321"/>
      <c r="Z213" s="321"/>
      <c r="AA213" s="321"/>
      <c r="AB213" s="321"/>
      <c r="AC213" s="321"/>
    </row>
    <row r="214" spans="1:29" s="318" customFormat="1">
      <c r="A214" s="342"/>
      <c r="B214" s="382"/>
      <c r="C214" s="382"/>
      <c r="D214" s="382"/>
      <c r="E214" s="363"/>
      <c r="F214" s="363"/>
      <c r="G214" s="363"/>
      <c r="H214" s="370"/>
      <c r="I214" s="370"/>
      <c r="J214" s="370"/>
      <c r="K214" s="363"/>
      <c r="L214" s="363"/>
      <c r="M214" s="363"/>
      <c r="N214" s="342"/>
      <c r="O214" s="342"/>
      <c r="P214" s="342"/>
      <c r="Q214" s="345"/>
      <c r="R214" s="321"/>
      <c r="S214" s="321"/>
      <c r="T214" s="321"/>
      <c r="U214" s="321"/>
      <c r="V214" s="321"/>
      <c r="W214" s="321"/>
      <c r="X214" s="321"/>
      <c r="Y214" s="321"/>
      <c r="Z214" s="321"/>
      <c r="AA214" s="321"/>
      <c r="AB214" s="321"/>
      <c r="AC214" s="321"/>
    </row>
    <row r="215" spans="1:29" s="318" customFormat="1">
      <c r="A215" s="342"/>
      <c r="B215" s="382"/>
      <c r="C215" s="382"/>
      <c r="D215" s="382"/>
      <c r="E215" s="363"/>
      <c r="F215" s="363"/>
      <c r="G215" s="363"/>
      <c r="H215" s="370"/>
      <c r="I215" s="370"/>
      <c r="J215" s="370"/>
      <c r="K215" s="363"/>
      <c r="L215" s="363"/>
      <c r="M215" s="363"/>
      <c r="N215" s="342"/>
      <c r="O215" s="342"/>
      <c r="P215" s="342"/>
      <c r="Q215" s="345"/>
      <c r="R215" s="321"/>
      <c r="S215" s="321"/>
      <c r="T215" s="321"/>
      <c r="U215" s="321"/>
      <c r="V215" s="321"/>
      <c r="W215" s="321"/>
      <c r="X215" s="321"/>
      <c r="Y215" s="321"/>
      <c r="Z215" s="321"/>
      <c r="AA215" s="321"/>
      <c r="AB215" s="321"/>
      <c r="AC215" s="321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4466"/>
  <sheetViews>
    <sheetView topLeftCell="H1" zoomScaleNormal="100" workbookViewId="0">
      <selection activeCell="X3" sqref="X3"/>
    </sheetView>
  </sheetViews>
  <sheetFormatPr defaultColWidth="9.109375" defaultRowHeight="14.4"/>
  <cols>
    <col min="1" max="1" width="24" style="432" customWidth="1"/>
    <col min="2" max="2" width="25.109375" style="432" bestFit="1" customWidth="1"/>
    <col min="3" max="3" width="9.6640625" style="432" bestFit="1" customWidth="1"/>
    <col min="4" max="4" width="7.44140625" style="432" bestFit="1" customWidth="1"/>
    <col min="5" max="5" width="12.109375" style="462" bestFit="1" customWidth="1"/>
    <col min="6" max="6" width="13.109375" style="432" bestFit="1" customWidth="1"/>
    <col min="7" max="7" width="6.33203125" style="432" bestFit="1" customWidth="1"/>
    <col min="8" max="16" width="7.88671875" style="480" bestFit="1" customWidth="1"/>
    <col min="17" max="17" width="9.5546875" style="480" bestFit="1" customWidth="1"/>
    <col min="18" max="18" width="11.5546875" style="432" bestFit="1" customWidth="1"/>
    <col min="19" max="21" width="11.33203125" style="432" bestFit="1" customWidth="1"/>
    <col min="22" max="23" width="12.5546875" style="432" bestFit="1" customWidth="1"/>
    <col min="24" max="16384" width="9.109375" style="432"/>
  </cols>
  <sheetData>
    <row r="1" spans="1:26" ht="15.6">
      <c r="A1" s="936"/>
      <c r="B1" s="936"/>
      <c r="C1" s="936"/>
      <c r="D1" s="936"/>
      <c r="E1" s="937"/>
      <c r="F1" s="936"/>
      <c r="G1" s="936"/>
      <c r="H1" s="1250" t="s">
        <v>1424</v>
      </c>
      <c r="I1" s="1250"/>
      <c r="J1" s="1250"/>
      <c r="K1" s="1250"/>
      <c r="L1" s="1250"/>
      <c r="M1" s="1250"/>
      <c r="N1" s="1250"/>
      <c r="O1" s="1250"/>
      <c r="P1" s="1250"/>
      <c r="Q1"/>
      <c r="R1" s="432" t="s">
        <v>1759</v>
      </c>
    </row>
    <row r="2" spans="1:26">
      <c r="A2" s="938" t="s">
        <v>680</v>
      </c>
      <c r="B2" s="938" t="s">
        <v>339</v>
      </c>
      <c r="C2" s="938" t="s">
        <v>679</v>
      </c>
      <c r="D2" s="938" t="s">
        <v>1075</v>
      </c>
      <c r="E2" s="939" t="s">
        <v>340</v>
      </c>
      <c r="F2" s="938" t="s">
        <v>693</v>
      </c>
      <c r="G2" s="938" t="s">
        <v>678</v>
      </c>
      <c r="H2" s="938">
        <v>2007</v>
      </c>
      <c r="I2" s="938">
        <v>2008</v>
      </c>
      <c r="J2" s="938">
        <v>2009</v>
      </c>
      <c r="K2" s="938">
        <v>2010</v>
      </c>
      <c r="L2" s="938">
        <v>2011</v>
      </c>
      <c r="M2" s="938">
        <v>2012</v>
      </c>
      <c r="N2" s="938">
        <v>2013</v>
      </c>
      <c r="O2" s="938">
        <v>2014</v>
      </c>
      <c r="P2" s="938">
        <v>2015</v>
      </c>
      <c r="Q2"/>
      <c r="R2" s="461">
        <v>2007</v>
      </c>
      <c r="S2" s="461">
        <v>2008</v>
      </c>
      <c r="T2" s="461">
        <v>2009</v>
      </c>
      <c r="U2" s="461">
        <v>2010</v>
      </c>
      <c r="V2" s="461">
        <v>2011</v>
      </c>
      <c r="W2" s="461">
        <v>2012</v>
      </c>
      <c r="X2" s="461">
        <v>2013</v>
      </c>
      <c r="Y2" s="461">
        <v>2014</v>
      </c>
      <c r="Z2" s="461">
        <v>2015</v>
      </c>
    </row>
    <row r="3" spans="1:26">
      <c r="A3" s="938"/>
      <c r="B3" s="938"/>
      <c r="C3" s="938"/>
      <c r="D3" s="938"/>
      <c r="E3" s="939"/>
      <c r="F3" s="938"/>
      <c r="G3" s="938"/>
      <c r="H3" s="938"/>
      <c r="I3" s="938"/>
      <c r="J3" s="938"/>
      <c r="K3" s="938"/>
      <c r="L3" s="938"/>
      <c r="M3" s="938"/>
      <c r="N3" s="938"/>
      <c r="O3" s="938"/>
      <c r="P3" s="938"/>
      <c r="Q3"/>
      <c r="R3" s="559">
        <f>'Priser 201016'!C2</f>
        <v>30.88</v>
      </c>
      <c r="S3" s="559">
        <f>'Priser 201016'!D2</f>
        <v>31.47</v>
      </c>
      <c r="T3" s="559">
        <f>'Priser 201016'!E2</f>
        <v>37.1</v>
      </c>
      <c r="U3" s="559">
        <f>'Priser 201016'!F2</f>
        <v>40.6</v>
      </c>
      <c r="V3" s="559">
        <f>'Priser 201016'!G2</f>
        <v>44.66</v>
      </c>
      <c r="W3" s="559">
        <f>'Priser 201016'!H2</f>
        <v>48.18</v>
      </c>
      <c r="X3" s="559">
        <f>'Priser 201016'!I2</f>
        <v>48.18</v>
      </c>
      <c r="Y3" s="559">
        <f>'Priser 201016'!J2</f>
        <v>0</v>
      </c>
      <c r="Z3" s="559">
        <f>'Priser 201016'!K2</f>
        <v>48.81</v>
      </c>
    </row>
    <row r="4" spans="1:26">
      <c r="A4" s="894" t="s">
        <v>296</v>
      </c>
      <c r="B4" s="744" t="s">
        <v>375</v>
      </c>
      <c r="C4" s="745">
        <v>12</v>
      </c>
      <c r="D4" s="745" t="s">
        <v>343</v>
      </c>
      <c r="E4" s="746" t="s">
        <v>344</v>
      </c>
      <c r="F4" s="745" t="s">
        <v>376</v>
      </c>
      <c r="G4" s="745" t="s">
        <v>671</v>
      </c>
      <c r="H4" s="1059">
        <v>62</v>
      </c>
      <c r="I4" s="1060">
        <v>58</v>
      </c>
      <c r="J4" s="1060">
        <v>66</v>
      </c>
      <c r="K4" s="1060">
        <v>85</v>
      </c>
      <c r="L4" s="1061">
        <v>83</v>
      </c>
      <c r="M4" s="1061">
        <v>80</v>
      </c>
      <c r="N4" s="1061">
        <v>58</v>
      </c>
      <c r="O4" s="1062">
        <v>53</v>
      </c>
      <c r="P4" s="1061">
        <v>53</v>
      </c>
      <c r="Q4"/>
      <c r="R4" s="560">
        <f>$R$3*H4</f>
        <v>1914.56</v>
      </c>
      <c r="S4" s="560">
        <f>$S$3*I4</f>
        <v>1825.26</v>
      </c>
      <c r="T4" s="560">
        <f>$T$3*J4</f>
        <v>2448.6</v>
      </c>
      <c r="U4" s="560">
        <f>$U$3*K4</f>
        <v>3451</v>
      </c>
      <c r="V4" s="560">
        <f>$V$3*L4</f>
        <v>3706.7799999999997</v>
      </c>
      <c r="W4" s="560">
        <f>$W$3*M4</f>
        <v>3854.4</v>
      </c>
      <c r="X4" s="776">
        <f t="shared" ref="X4:Z19" si="0">$W$3*N4</f>
        <v>2794.44</v>
      </c>
      <c r="Y4" s="776">
        <f t="shared" si="0"/>
        <v>2553.54</v>
      </c>
      <c r="Z4" s="776">
        <f t="shared" si="0"/>
        <v>2553.54</v>
      </c>
    </row>
    <row r="5" spans="1:26" ht="15.75" customHeight="1">
      <c r="A5" s="894" t="s">
        <v>276</v>
      </c>
      <c r="B5" s="744" t="s">
        <v>377</v>
      </c>
      <c r="C5" s="893" t="s">
        <v>378</v>
      </c>
      <c r="D5" s="893">
        <v>6400</v>
      </c>
      <c r="E5" s="746" t="s">
        <v>119</v>
      </c>
      <c r="F5" s="745">
        <v>63038645</v>
      </c>
      <c r="G5" s="745" t="s">
        <v>671</v>
      </c>
      <c r="H5" s="1063">
        <v>295</v>
      </c>
      <c r="I5" s="1064">
        <v>285</v>
      </c>
      <c r="J5" s="1064">
        <v>279</v>
      </c>
      <c r="K5" s="1064">
        <v>282</v>
      </c>
      <c r="L5" s="914">
        <v>172</v>
      </c>
      <c r="M5" s="914">
        <v>202</v>
      </c>
      <c r="N5" s="914">
        <v>292</v>
      </c>
      <c r="O5" s="913">
        <v>252</v>
      </c>
      <c r="P5" s="914">
        <v>241</v>
      </c>
      <c r="Q5"/>
      <c r="R5" s="560">
        <f t="shared" ref="R5:R50" si="1">$R$3*H5</f>
        <v>9109.6</v>
      </c>
      <c r="S5" s="560">
        <f t="shared" ref="S5:S50" si="2">$S$3*I5</f>
        <v>8968.9499999999989</v>
      </c>
      <c r="T5" s="560">
        <f t="shared" ref="T5:T50" si="3">$T$3*J5</f>
        <v>10350.9</v>
      </c>
      <c r="U5" s="560">
        <f t="shared" ref="U5:U50" si="4">$U$3*K5</f>
        <v>11449.2</v>
      </c>
      <c r="V5" s="560">
        <f t="shared" ref="V5:V50" si="5">$V$3*L5</f>
        <v>7681.5199999999995</v>
      </c>
      <c r="W5" s="560">
        <f t="shared" ref="W5:W50" si="6">$W$3*M5</f>
        <v>9732.36</v>
      </c>
      <c r="X5" s="776">
        <f t="shared" si="0"/>
        <v>14068.56</v>
      </c>
      <c r="Y5" s="776">
        <f t="shared" si="0"/>
        <v>12141.36</v>
      </c>
      <c r="Z5" s="776">
        <f t="shared" si="0"/>
        <v>11611.38</v>
      </c>
    </row>
    <row r="6" spans="1:26">
      <c r="A6" s="894" t="s">
        <v>170</v>
      </c>
      <c r="B6" s="744" t="s">
        <v>379</v>
      </c>
      <c r="C6" s="745">
        <v>4</v>
      </c>
      <c r="D6" s="745" t="s">
        <v>343</v>
      </c>
      <c r="E6" s="746" t="s">
        <v>344</v>
      </c>
      <c r="F6" s="745" t="s">
        <v>380</v>
      </c>
      <c r="G6" s="745" t="s">
        <v>671</v>
      </c>
      <c r="H6" s="1065">
        <v>1051</v>
      </c>
      <c r="I6" s="1066">
        <v>1068</v>
      </c>
      <c r="J6" s="1066">
        <v>876</v>
      </c>
      <c r="K6" s="1066">
        <v>797</v>
      </c>
      <c r="L6" s="914">
        <v>1080</v>
      </c>
      <c r="M6" s="914">
        <v>1080</v>
      </c>
      <c r="N6" s="914">
        <v>631</v>
      </c>
      <c r="O6" s="913">
        <v>637</v>
      </c>
      <c r="P6" s="914">
        <v>460</v>
      </c>
      <c r="Q6"/>
      <c r="R6" s="560">
        <f t="shared" si="1"/>
        <v>32454.879999999997</v>
      </c>
      <c r="S6" s="560">
        <f t="shared" si="2"/>
        <v>33609.96</v>
      </c>
      <c r="T6" s="560">
        <f t="shared" si="3"/>
        <v>32499.600000000002</v>
      </c>
      <c r="U6" s="560">
        <f t="shared" si="4"/>
        <v>32358.2</v>
      </c>
      <c r="V6" s="560">
        <f t="shared" si="5"/>
        <v>48232.799999999996</v>
      </c>
      <c r="W6" s="560">
        <f t="shared" si="6"/>
        <v>52034.400000000001</v>
      </c>
      <c r="X6" s="776">
        <f t="shared" si="0"/>
        <v>30401.579999999998</v>
      </c>
      <c r="Y6" s="776">
        <f t="shared" si="0"/>
        <v>30690.66</v>
      </c>
      <c r="Z6" s="776">
        <f t="shared" si="0"/>
        <v>22162.799999999999</v>
      </c>
    </row>
    <row r="7" spans="1:26">
      <c r="A7" s="894" t="s">
        <v>1724</v>
      </c>
      <c r="B7" s="902" t="s">
        <v>1725</v>
      </c>
      <c r="C7" s="745">
        <v>12</v>
      </c>
      <c r="D7" s="903">
        <v>6400</v>
      </c>
      <c r="E7" s="746" t="s">
        <v>119</v>
      </c>
      <c r="F7" s="745">
        <v>65976679</v>
      </c>
      <c r="G7" s="745" t="s">
        <v>671</v>
      </c>
      <c r="H7" s="1063">
        <v>268</v>
      </c>
      <c r="I7" s="1064">
        <v>234</v>
      </c>
      <c r="J7" s="1064">
        <v>263</v>
      </c>
      <c r="K7" s="1064">
        <v>210</v>
      </c>
      <c r="L7" s="914">
        <v>219</v>
      </c>
      <c r="M7" s="914">
        <v>159</v>
      </c>
      <c r="N7" s="914">
        <v>279</v>
      </c>
      <c r="O7" s="913">
        <v>300</v>
      </c>
      <c r="P7" s="914">
        <v>720</v>
      </c>
      <c r="Q7" s="738"/>
      <c r="R7" s="560">
        <f t="shared" si="1"/>
        <v>8275.84</v>
      </c>
      <c r="S7" s="560">
        <f t="shared" si="2"/>
        <v>7363.98</v>
      </c>
      <c r="T7" s="560">
        <f t="shared" si="3"/>
        <v>9757.3000000000011</v>
      </c>
      <c r="U7" s="560">
        <f t="shared" si="4"/>
        <v>8526</v>
      </c>
      <c r="V7" s="560">
        <f t="shared" si="5"/>
        <v>9780.5399999999991</v>
      </c>
      <c r="W7" s="560">
        <f t="shared" si="6"/>
        <v>7660.62</v>
      </c>
      <c r="X7" s="776">
        <f t="shared" si="0"/>
        <v>13442.22</v>
      </c>
      <c r="Y7" s="776">
        <f t="shared" si="0"/>
        <v>14454</v>
      </c>
      <c r="Z7" s="776">
        <f t="shared" si="0"/>
        <v>34689.599999999999</v>
      </c>
    </row>
    <row r="8" spans="1:26">
      <c r="A8" s="894" t="s">
        <v>201</v>
      </c>
      <c r="B8" s="744" t="s">
        <v>382</v>
      </c>
      <c r="C8" s="745">
        <v>1</v>
      </c>
      <c r="D8" s="745" t="s">
        <v>342</v>
      </c>
      <c r="E8" s="746" t="s">
        <v>119</v>
      </c>
      <c r="F8" s="745" t="s">
        <v>383</v>
      </c>
      <c r="G8" s="745" t="s">
        <v>671</v>
      </c>
      <c r="H8" s="1067">
        <v>37</v>
      </c>
      <c r="I8" s="1066">
        <v>11</v>
      </c>
      <c r="J8" s="1066">
        <v>11</v>
      </c>
      <c r="K8" s="1066">
        <v>9</v>
      </c>
      <c r="L8" s="914">
        <v>14</v>
      </c>
      <c r="M8" s="914">
        <v>11</v>
      </c>
      <c r="N8" s="914">
        <v>0</v>
      </c>
      <c r="O8" s="913">
        <v>0</v>
      </c>
      <c r="P8" s="914">
        <v>10</v>
      </c>
      <c r="Q8"/>
      <c r="R8" s="560">
        <f t="shared" si="1"/>
        <v>1142.56</v>
      </c>
      <c r="S8" s="560">
        <f t="shared" si="2"/>
        <v>346.16999999999996</v>
      </c>
      <c r="T8" s="560">
        <f t="shared" si="3"/>
        <v>408.1</v>
      </c>
      <c r="U8" s="560">
        <f t="shared" si="4"/>
        <v>365.40000000000003</v>
      </c>
      <c r="V8" s="560">
        <f t="shared" si="5"/>
        <v>625.24</v>
      </c>
      <c r="W8" s="560">
        <f t="shared" si="6"/>
        <v>529.98</v>
      </c>
      <c r="X8" s="776">
        <f t="shared" si="0"/>
        <v>0</v>
      </c>
      <c r="Y8" s="776">
        <f t="shared" si="0"/>
        <v>0</v>
      </c>
      <c r="Z8" s="776">
        <f t="shared" si="0"/>
        <v>481.8</v>
      </c>
    </row>
    <row r="9" spans="1:26">
      <c r="A9" s="894" t="s">
        <v>703</v>
      </c>
      <c r="B9" s="744" t="s">
        <v>384</v>
      </c>
      <c r="C9" s="745">
        <v>12</v>
      </c>
      <c r="D9" s="893">
        <v>6400</v>
      </c>
      <c r="E9" s="746" t="s">
        <v>119</v>
      </c>
      <c r="F9" s="745" t="s">
        <v>704</v>
      </c>
      <c r="G9" s="745" t="s">
        <v>671</v>
      </c>
      <c r="H9" s="1063">
        <v>316</v>
      </c>
      <c r="I9" s="1064">
        <v>257</v>
      </c>
      <c r="J9" s="1064">
        <v>262</v>
      </c>
      <c r="K9" s="1064">
        <v>0</v>
      </c>
      <c r="L9" s="914">
        <v>311</v>
      </c>
      <c r="M9" s="914">
        <v>19</v>
      </c>
      <c r="N9" s="914">
        <v>149</v>
      </c>
      <c r="O9" s="913">
        <v>203</v>
      </c>
      <c r="P9" s="914">
        <v>147</v>
      </c>
      <c r="Q9"/>
      <c r="R9" s="560">
        <f t="shared" si="1"/>
        <v>9758.08</v>
      </c>
      <c r="S9" s="560">
        <f t="shared" si="2"/>
        <v>8087.79</v>
      </c>
      <c r="T9" s="560">
        <f t="shared" si="3"/>
        <v>9720.2000000000007</v>
      </c>
      <c r="U9" s="560">
        <f t="shared" si="4"/>
        <v>0</v>
      </c>
      <c r="V9" s="560">
        <f t="shared" si="5"/>
        <v>13889.259999999998</v>
      </c>
      <c r="W9" s="560">
        <f t="shared" si="6"/>
        <v>915.42</v>
      </c>
      <c r="X9" s="776">
        <f t="shared" si="0"/>
        <v>7178.82</v>
      </c>
      <c r="Y9" s="776">
        <f t="shared" si="0"/>
        <v>9780.5399999999991</v>
      </c>
      <c r="Z9" s="776">
        <f t="shared" si="0"/>
        <v>7082.46</v>
      </c>
    </row>
    <row r="10" spans="1:26">
      <c r="A10" s="894" t="s">
        <v>751</v>
      </c>
      <c r="B10" s="744" t="s">
        <v>750</v>
      </c>
      <c r="C10" s="745">
        <v>10</v>
      </c>
      <c r="D10" s="893">
        <v>6300</v>
      </c>
      <c r="E10" s="746" t="s">
        <v>344</v>
      </c>
      <c r="F10" s="745">
        <v>4132591</v>
      </c>
      <c r="G10" s="745" t="s">
        <v>671</v>
      </c>
      <c r="H10" s="1068"/>
      <c r="I10" s="1069"/>
      <c r="J10" s="1069"/>
      <c r="K10" s="1069"/>
      <c r="L10" s="914">
        <v>254</v>
      </c>
      <c r="M10" s="914">
        <v>297</v>
      </c>
      <c r="N10" s="914">
        <v>287</v>
      </c>
      <c r="O10" s="913">
        <v>267</v>
      </c>
      <c r="P10" s="914">
        <v>217</v>
      </c>
      <c r="Q10"/>
      <c r="R10" s="560">
        <f t="shared" si="1"/>
        <v>0</v>
      </c>
      <c r="S10" s="560">
        <f t="shared" si="2"/>
        <v>0</v>
      </c>
      <c r="T10" s="560">
        <f t="shared" si="3"/>
        <v>0</v>
      </c>
      <c r="U10" s="560">
        <f t="shared" si="4"/>
        <v>0</v>
      </c>
      <c r="V10" s="560">
        <f t="shared" si="5"/>
        <v>11343.64</v>
      </c>
      <c r="W10" s="560">
        <f t="shared" si="6"/>
        <v>14309.46</v>
      </c>
      <c r="X10" s="776">
        <f t="shared" si="0"/>
        <v>13827.66</v>
      </c>
      <c r="Y10" s="776">
        <f t="shared" si="0"/>
        <v>12864.06</v>
      </c>
      <c r="Z10" s="776">
        <f t="shared" si="0"/>
        <v>10455.06</v>
      </c>
    </row>
    <row r="11" spans="1:26">
      <c r="A11" s="894" t="s">
        <v>331</v>
      </c>
      <c r="B11" s="744" t="s">
        <v>705</v>
      </c>
      <c r="C11" s="745">
        <v>6</v>
      </c>
      <c r="D11" s="907">
        <v>6400</v>
      </c>
      <c r="E11" s="746" t="s">
        <v>119</v>
      </c>
      <c r="F11" s="745" t="s">
        <v>706</v>
      </c>
      <c r="G11" s="745" t="s">
        <v>671</v>
      </c>
      <c r="H11" s="1063">
        <v>675</v>
      </c>
      <c r="I11" s="1064">
        <v>589</v>
      </c>
      <c r="J11" s="1064">
        <v>585</v>
      </c>
      <c r="K11" s="1064">
        <v>426</v>
      </c>
      <c r="L11" s="914">
        <v>327</v>
      </c>
      <c r="M11" s="914">
        <v>374</v>
      </c>
      <c r="N11" s="914">
        <v>156</v>
      </c>
      <c r="O11" s="913">
        <v>143</v>
      </c>
      <c r="P11" s="914">
        <v>136</v>
      </c>
      <c r="Q11"/>
      <c r="R11" s="560">
        <f t="shared" si="1"/>
        <v>20844</v>
      </c>
      <c r="S11" s="560">
        <f t="shared" si="2"/>
        <v>18535.829999999998</v>
      </c>
      <c r="T11" s="560">
        <f t="shared" si="3"/>
        <v>21703.5</v>
      </c>
      <c r="U11" s="560">
        <f t="shared" si="4"/>
        <v>17295.600000000002</v>
      </c>
      <c r="V11" s="560">
        <f t="shared" si="5"/>
        <v>14603.82</v>
      </c>
      <c r="W11" s="560">
        <f t="shared" si="6"/>
        <v>18019.32</v>
      </c>
      <c r="X11" s="776">
        <f t="shared" si="0"/>
        <v>7516.08</v>
      </c>
      <c r="Y11" s="776">
        <f t="shared" si="0"/>
        <v>6889.74</v>
      </c>
      <c r="Z11" s="776">
        <f t="shared" si="0"/>
        <v>6552.48</v>
      </c>
    </row>
    <row r="12" spans="1:26">
      <c r="A12" s="894" t="s">
        <v>331</v>
      </c>
      <c r="B12" s="744" t="s">
        <v>705</v>
      </c>
      <c r="C12" s="745">
        <v>6</v>
      </c>
      <c r="D12" s="907">
        <v>6400</v>
      </c>
      <c r="E12" s="746" t="s">
        <v>119</v>
      </c>
      <c r="F12" s="745" t="s">
        <v>707</v>
      </c>
      <c r="G12" s="745" t="s">
        <v>671</v>
      </c>
      <c r="H12" s="1068"/>
      <c r="I12" s="1069"/>
      <c r="J12" s="1069"/>
      <c r="K12" s="1069"/>
      <c r="L12" s="914">
        <v>83</v>
      </c>
      <c r="M12" s="914">
        <v>66</v>
      </c>
      <c r="N12" s="914">
        <v>40</v>
      </c>
      <c r="O12" s="913">
        <v>9</v>
      </c>
      <c r="P12" s="914">
        <v>55</v>
      </c>
      <c r="Q12"/>
      <c r="R12" s="560">
        <f t="shared" si="1"/>
        <v>0</v>
      </c>
      <c r="S12" s="560">
        <f t="shared" si="2"/>
        <v>0</v>
      </c>
      <c r="T12" s="560">
        <f t="shared" si="3"/>
        <v>0</v>
      </c>
      <c r="U12" s="560">
        <f t="shared" si="4"/>
        <v>0</v>
      </c>
      <c r="V12" s="560">
        <f t="shared" si="5"/>
        <v>3706.7799999999997</v>
      </c>
      <c r="W12" s="560">
        <f t="shared" si="6"/>
        <v>3179.88</v>
      </c>
      <c r="X12" s="776">
        <f t="shared" si="0"/>
        <v>1927.2</v>
      </c>
      <c r="Y12" s="776">
        <f t="shared" si="0"/>
        <v>433.62</v>
      </c>
      <c r="Z12" s="776">
        <f t="shared" si="0"/>
        <v>2649.9</v>
      </c>
    </row>
    <row r="13" spans="1:26">
      <c r="A13" s="894" t="s">
        <v>163</v>
      </c>
      <c r="B13" s="744" t="s">
        <v>388</v>
      </c>
      <c r="C13" s="745">
        <v>11</v>
      </c>
      <c r="D13" s="745" t="s">
        <v>342</v>
      </c>
      <c r="E13" s="746" t="s">
        <v>119</v>
      </c>
      <c r="F13" s="745" t="s">
        <v>389</v>
      </c>
      <c r="G13" s="745" t="s">
        <v>671</v>
      </c>
      <c r="H13" s="1065">
        <v>29</v>
      </c>
      <c r="I13" s="1066">
        <v>7</v>
      </c>
      <c r="J13" s="1066">
        <v>21</v>
      </c>
      <c r="K13" s="1066">
        <v>13</v>
      </c>
      <c r="L13" s="914">
        <v>10</v>
      </c>
      <c r="M13" s="914">
        <v>8</v>
      </c>
      <c r="N13" s="914">
        <v>0</v>
      </c>
      <c r="O13" s="913">
        <v>0</v>
      </c>
      <c r="P13" s="914">
        <v>5</v>
      </c>
      <c r="Q13"/>
      <c r="R13" s="560">
        <f t="shared" si="1"/>
        <v>895.52</v>
      </c>
      <c r="S13" s="560">
        <f t="shared" si="2"/>
        <v>220.29</v>
      </c>
      <c r="T13" s="560">
        <f t="shared" si="3"/>
        <v>779.1</v>
      </c>
      <c r="U13" s="560">
        <f t="shared" si="4"/>
        <v>527.80000000000007</v>
      </c>
      <c r="V13" s="560">
        <f t="shared" si="5"/>
        <v>446.59999999999997</v>
      </c>
      <c r="W13" s="560">
        <f t="shared" si="6"/>
        <v>385.44</v>
      </c>
      <c r="X13" s="776">
        <f t="shared" si="0"/>
        <v>0</v>
      </c>
      <c r="Y13" s="776">
        <f t="shared" si="0"/>
        <v>0</v>
      </c>
      <c r="Z13" s="776">
        <f t="shared" si="0"/>
        <v>240.9</v>
      </c>
    </row>
    <row r="14" spans="1:26">
      <c r="A14" s="894" t="s">
        <v>114</v>
      </c>
      <c r="B14" s="908" t="s">
        <v>708</v>
      </c>
      <c r="C14" s="907">
        <v>1</v>
      </c>
      <c r="D14" s="907">
        <v>6470</v>
      </c>
      <c r="E14" s="909" t="s">
        <v>119</v>
      </c>
      <c r="F14" s="907">
        <v>63238807</v>
      </c>
      <c r="G14" s="745" t="s">
        <v>671</v>
      </c>
      <c r="H14" s="1068">
        <v>438</v>
      </c>
      <c r="I14" s="1069">
        <v>293</v>
      </c>
      <c r="J14" s="1069">
        <v>244</v>
      </c>
      <c r="K14" s="1069">
        <v>237</v>
      </c>
      <c r="L14" s="914">
        <v>305</v>
      </c>
      <c r="M14" s="914">
        <v>272</v>
      </c>
      <c r="N14" s="914">
        <v>260</v>
      </c>
      <c r="O14" s="913">
        <v>275</v>
      </c>
      <c r="P14" s="914">
        <v>256</v>
      </c>
      <c r="Q14"/>
      <c r="R14" s="560">
        <f t="shared" si="1"/>
        <v>13525.439999999999</v>
      </c>
      <c r="S14" s="560">
        <f t="shared" si="2"/>
        <v>9220.7099999999991</v>
      </c>
      <c r="T14" s="560">
        <f t="shared" si="3"/>
        <v>9052.4</v>
      </c>
      <c r="U14" s="560">
        <f t="shared" si="4"/>
        <v>9622.2000000000007</v>
      </c>
      <c r="V14" s="560">
        <f t="shared" si="5"/>
        <v>13621.3</v>
      </c>
      <c r="W14" s="560">
        <f t="shared" si="6"/>
        <v>13104.96</v>
      </c>
      <c r="X14" s="776">
        <f t="shared" si="0"/>
        <v>12526.8</v>
      </c>
      <c r="Y14" s="776">
        <f t="shared" si="0"/>
        <v>13249.5</v>
      </c>
      <c r="Z14" s="776">
        <f t="shared" si="0"/>
        <v>12334.08</v>
      </c>
    </row>
    <row r="15" spans="1:26">
      <c r="A15" s="894" t="s">
        <v>1431</v>
      </c>
      <c r="B15" s="744" t="s">
        <v>390</v>
      </c>
      <c r="C15" s="907">
        <v>26</v>
      </c>
      <c r="D15" s="907">
        <v>6400</v>
      </c>
      <c r="E15" s="909" t="s">
        <v>119</v>
      </c>
      <c r="F15" s="907"/>
      <c r="G15" s="745" t="s">
        <v>671</v>
      </c>
      <c r="H15" s="1068">
        <v>2305</v>
      </c>
      <c r="I15" s="1069">
        <v>2305</v>
      </c>
      <c r="J15" s="1069">
        <v>1772</v>
      </c>
      <c r="K15" s="1069">
        <v>1740</v>
      </c>
      <c r="L15" s="914">
        <v>1463</v>
      </c>
      <c r="M15" s="914">
        <v>1567</v>
      </c>
      <c r="N15" s="914">
        <v>1206</v>
      </c>
      <c r="O15" s="913">
        <v>1403</v>
      </c>
      <c r="P15" s="914">
        <v>1076</v>
      </c>
      <c r="Q15"/>
      <c r="R15" s="560">
        <f t="shared" si="1"/>
        <v>71178.399999999994</v>
      </c>
      <c r="S15" s="560">
        <f t="shared" si="2"/>
        <v>72538.349999999991</v>
      </c>
      <c r="T15" s="560">
        <f t="shared" si="3"/>
        <v>65741.2</v>
      </c>
      <c r="U15" s="560">
        <f t="shared" si="4"/>
        <v>70644</v>
      </c>
      <c r="V15" s="560">
        <f t="shared" si="5"/>
        <v>65337.579999999994</v>
      </c>
      <c r="W15" s="560">
        <f t="shared" si="6"/>
        <v>75498.06</v>
      </c>
      <c r="X15" s="776">
        <f t="shared" si="0"/>
        <v>58105.08</v>
      </c>
      <c r="Y15" s="776">
        <f t="shared" si="0"/>
        <v>67596.539999999994</v>
      </c>
      <c r="Z15" s="776">
        <f t="shared" si="0"/>
        <v>51841.68</v>
      </c>
    </row>
    <row r="16" spans="1:26">
      <c r="A16" s="894" t="s">
        <v>174</v>
      </c>
      <c r="B16" s="744" t="s">
        <v>390</v>
      </c>
      <c r="C16" s="745">
        <v>100</v>
      </c>
      <c r="D16" s="907">
        <v>6400</v>
      </c>
      <c r="E16" s="909" t="s">
        <v>119</v>
      </c>
      <c r="F16" s="907">
        <v>16785</v>
      </c>
      <c r="G16" s="745" t="s">
        <v>671</v>
      </c>
      <c r="H16" s="1059">
        <v>1374</v>
      </c>
      <c r="I16" s="1066">
        <v>1200</v>
      </c>
      <c r="J16" s="1066">
        <v>1244</v>
      </c>
      <c r="K16" s="1066">
        <v>934</v>
      </c>
      <c r="L16" s="914">
        <v>1110</v>
      </c>
      <c r="M16" s="914">
        <v>1261</v>
      </c>
      <c r="N16" s="914">
        <v>1293</v>
      </c>
      <c r="O16" s="913">
        <v>930</v>
      </c>
      <c r="P16" s="914">
        <v>958</v>
      </c>
      <c r="Q16"/>
      <c r="R16" s="560">
        <f t="shared" si="1"/>
        <v>42429.119999999995</v>
      </c>
      <c r="S16" s="560">
        <f t="shared" si="2"/>
        <v>37764</v>
      </c>
      <c r="T16" s="560">
        <f t="shared" si="3"/>
        <v>46152.4</v>
      </c>
      <c r="U16" s="560">
        <f t="shared" si="4"/>
        <v>37920.400000000001</v>
      </c>
      <c r="V16" s="560">
        <f t="shared" si="5"/>
        <v>49572.6</v>
      </c>
      <c r="W16" s="560">
        <f t="shared" si="6"/>
        <v>60754.98</v>
      </c>
      <c r="X16" s="776">
        <f t="shared" si="0"/>
        <v>62296.74</v>
      </c>
      <c r="Y16" s="776">
        <f t="shared" si="0"/>
        <v>44807.4</v>
      </c>
      <c r="Z16" s="776">
        <f t="shared" si="0"/>
        <v>46156.44</v>
      </c>
    </row>
    <row r="17" spans="1:26">
      <c r="A17" s="894" t="s">
        <v>153</v>
      </c>
      <c r="B17" s="744" t="s">
        <v>391</v>
      </c>
      <c r="C17" s="745">
        <v>2</v>
      </c>
      <c r="D17" s="893">
        <v>6400</v>
      </c>
      <c r="E17" s="746" t="s">
        <v>119</v>
      </c>
      <c r="F17" s="745">
        <v>16814</v>
      </c>
      <c r="G17" s="745" t="s">
        <v>671</v>
      </c>
      <c r="H17" s="1063">
        <v>406</v>
      </c>
      <c r="I17" s="1064">
        <v>257</v>
      </c>
      <c r="J17" s="1064">
        <v>229</v>
      </c>
      <c r="K17" s="1064">
        <v>222</v>
      </c>
      <c r="L17" s="914">
        <v>305</v>
      </c>
      <c r="M17" s="914">
        <v>240</v>
      </c>
      <c r="N17" s="914">
        <v>262</v>
      </c>
      <c r="O17" s="913">
        <v>397</v>
      </c>
      <c r="P17" s="914">
        <v>222</v>
      </c>
      <c r="Q17"/>
      <c r="R17" s="560">
        <f t="shared" si="1"/>
        <v>12537.279999999999</v>
      </c>
      <c r="S17" s="560">
        <f t="shared" si="2"/>
        <v>8087.79</v>
      </c>
      <c r="T17" s="560">
        <f t="shared" si="3"/>
        <v>8495.9</v>
      </c>
      <c r="U17" s="560">
        <f t="shared" si="4"/>
        <v>9013.2000000000007</v>
      </c>
      <c r="V17" s="560">
        <f t="shared" si="5"/>
        <v>13621.3</v>
      </c>
      <c r="W17" s="560">
        <f t="shared" si="6"/>
        <v>11563.2</v>
      </c>
      <c r="X17" s="776">
        <f t="shared" si="0"/>
        <v>12623.16</v>
      </c>
      <c r="Y17" s="776">
        <f t="shared" si="0"/>
        <v>19127.46</v>
      </c>
      <c r="Z17" s="776">
        <f t="shared" si="0"/>
        <v>10695.96</v>
      </c>
    </row>
    <row r="18" spans="1:26">
      <c r="A18" s="894" t="s">
        <v>129</v>
      </c>
      <c r="B18" s="744" t="s">
        <v>391</v>
      </c>
      <c r="C18" s="745">
        <v>4</v>
      </c>
      <c r="D18" s="893">
        <v>6400</v>
      </c>
      <c r="E18" s="746" t="s">
        <v>119</v>
      </c>
      <c r="F18" s="745">
        <v>16816</v>
      </c>
      <c r="G18" s="745" t="s">
        <v>671</v>
      </c>
      <c r="H18" s="1063">
        <v>1937</v>
      </c>
      <c r="I18" s="1064">
        <v>1937</v>
      </c>
      <c r="J18" s="1064">
        <v>1937</v>
      </c>
      <c r="K18" s="1064">
        <v>1937</v>
      </c>
      <c r="L18" s="914">
        <v>1926</v>
      </c>
      <c r="M18" s="914">
        <v>2612</v>
      </c>
      <c r="N18" s="914">
        <v>2333</v>
      </c>
      <c r="O18" s="913">
        <v>2360</v>
      </c>
      <c r="P18" s="914">
        <v>2036</v>
      </c>
      <c r="Q18"/>
      <c r="R18" s="560">
        <f t="shared" si="1"/>
        <v>59814.559999999998</v>
      </c>
      <c r="S18" s="560">
        <f t="shared" si="2"/>
        <v>60957.39</v>
      </c>
      <c r="T18" s="560">
        <f t="shared" si="3"/>
        <v>71862.7</v>
      </c>
      <c r="U18" s="560">
        <f t="shared" si="4"/>
        <v>78642.2</v>
      </c>
      <c r="V18" s="560">
        <f t="shared" si="5"/>
        <v>86015.159999999989</v>
      </c>
      <c r="W18" s="560">
        <f t="shared" si="6"/>
        <v>125846.16</v>
      </c>
      <c r="X18" s="776">
        <f t="shared" si="0"/>
        <v>112403.94</v>
      </c>
      <c r="Y18" s="776">
        <f t="shared" si="0"/>
        <v>113704.8</v>
      </c>
      <c r="Z18" s="776">
        <f t="shared" si="0"/>
        <v>98094.48</v>
      </c>
    </row>
    <row r="19" spans="1:26">
      <c r="A19" s="894" t="s">
        <v>155</v>
      </c>
      <c r="B19" s="744" t="s">
        <v>391</v>
      </c>
      <c r="C19" s="745">
        <v>8</v>
      </c>
      <c r="D19" s="893">
        <v>6400</v>
      </c>
      <c r="E19" s="746" t="s">
        <v>119</v>
      </c>
      <c r="F19" s="745">
        <v>15132</v>
      </c>
      <c r="G19" s="745" t="s">
        <v>671</v>
      </c>
      <c r="H19" s="1063">
        <v>0</v>
      </c>
      <c r="I19" s="1064">
        <v>0</v>
      </c>
      <c r="J19" s="1064">
        <v>0</v>
      </c>
      <c r="K19" s="1064">
        <v>493</v>
      </c>
      <c r="L19" s="914">
        <v>605</v>
      </c>
      <c r="M19" s="914">
        <v>765</v>
      </c>
      <c r="N19" s="914">
        <v>598</v>
      </c>
      <c r="O19" s="913">
        <v>478</v>
      </c>
      <c r="P19" s="914">
        <v>636</v>
      </c>
      <c r="Q19"/>
      <c r="R19" s="560">
        <f t="shared" si="1"/>
        <v>0</v>
      </c>
      <c r="S19" s="560">
        <f t="shared" si="2"/>
        <v>0</v>
      </c>
      <c r="T19" s="560">
        <f t="shared" si="3"/>
        <v>0</v>
      </c>
      <c r="U19" s="560">
        <f t="shared" si="4"/>
        <v>20015.8</v>
      </c>
      <c r="V19" s="560">
        <f t="shared" si="5"/>
        <v>27019.3</v>
      </c>
      <c r="W19" s="560">
        <f t="shared" si="6"/>
        <v>36857.699999999997</v>
      </c>
      <c r="X19" s="776">
        <f t="shared" si="0"/>
        <v>28811.64</v>
      </c>
      <c r="Y19" s="776">
        <f t="shared" si="0"/>
        <v>23030.04</v>
      </c>
      <c r="Z19" s="776">
        <f t="shared" si="0"/>
        <v>30642.48</v>
      </c>
    </row>
    <row r="20" spans="1:26">
      <c r="A20" s="894" t="s">
        <v>159</v>
      </c>
      <c r="B20" s="744" t="s">
        <v>392</v>
      </c>
      <c r="C20" s="745">
        <v>1</v>
      </c>
      <c r="D20" s="745" t="s">
        <v>342</v>
      </c>
      <c r="E20" s="746" t="s">
        <v>119</v>
      </c>
      <c r="F20" s="745" t="s">
        <v>393</v>
      </c>
      <c r="G20" s="745" t="s">
        <v>671</v>
      </c>
      <c r="H20" s="1065">
        <v>196</v>
      </c>
      <c r="I20" s="1066">
        <v>211</v>
      </c>
      <c r="J20" s="1066">
        <v>33</v>
      </c>
      <c r="K20" s="1066">
        <v>86</v>
      </c>
      <c r="L20" s="914">
        <v>0</v>
      </c>
      <c r="M20" s="914">
        <v>37</v>
      </c>
      <c r="N20" s="914">
        <v>88</v>
      </c>
      <c r="O20" s="913">
        <v>98</v>
      </c>
      <c r="P20" s="914">
        <v>93</v>
      </c>
      <c r="Q20"/>
      <c r="R20" s="560">
        <f t="shared" si="1"/>
        <v>6052.48</v>
      </c>
      <c r="S20" s="560">
        <f t="shared" si="2"/>
        <v>6640.17</v>
      </c>
      <c r="T20" s="560">
        <f t="shared" si="3"/>
        <v>1224.3</v>
      </c>
      <c r="U20" s="560">
        <f t="shared" si="4"/>
        <v>3491.6</v>
      </c>
      <c r="V20" s="560">
        <f t="shared" si="5"/>
        <v>0</v>
      </c>
      <c r="W20" s="560">
        <f t="shared" si="6"/>
        <v>1782.66</v>
      </c>
      <c r="X20" s="776">
        <f t="shared" ref="X20:X50" si="7">$W$3*N20</f>
        <v>4239.84</v>
      </c>
      <c r="Y20" s="776">
        <f t="shared" ref="Y20:Y50" si="8">$W$3*O20</f>
        <v>4721.6400000000003</v>
      </c>
      <c r="Z20" s="776">
        <f t="shared" ref="Z20:Z50" si="9">$W$3*P20</f>
        <v>4480.74</v>
      </c>
    </row>
    <row r="21" spans="1:26">
      <c r="A21" s="894" t="s">
        <v>197</v>
      </c>
      <c r="B21" s="744" t="s">
        <v>392</v>
      </c>
      <c r="C21" s="745">
        <v>1</v>
      </c>
      <c r="D21" s="745" t="s">
        <v>342</v>
      </c>
      <c r="E21" s="746" t="s">
        <v>119</v>
      </c>
      <c r="F21" s="745" t="s">
        <v>394</v>
      </c>
      <c r="G21" s="745" t="s">
        <v>671</v>
      </c>
      <c r="H21" s="1065">
        <v>214</v>
      </c>
      <c r="I21" s="1066">
        <v>220</v>
      </c>
      <c r="J21" s="1066">
        <v>36</v>
      </c>
      <c r="K21" s="1066">
        <v>100</v>
      </c>
      <c r="L21" s="914">
        <v>151</v>
      </c>
      <c r="M21" s="914">
        <v>107</v>
      </c>
      <c r="N21" s="914">
        <v>94</v>
      </c>
      <c r="O21" s="913">
        <v>92</v>
      </c>
      <c r="P21" s="914">
        <v>94</v>
      </c>
      <c r="Q21"/>
      <c r="R21" s="560">
        <f t="shared" si="1"/>
        <v>6608.32</v>
      </c>
      <c r="S21" s="560">
        <f t="shared" si="2"/>
        <v>6923.4</v>
      </c>
      <c r="T21" s="560">
        <f t="shared" si="3"/>
        <v>1335.6000000000001</v>
      </c>
      <c r="U21" s="560">
        <f t="shared" si="4"/>
        <v>4060</v>
      </c>
      <c r="V21" s="560">
        <f t="shared" si="5"/>
        <v>6743.66</v>
      </c>
      <c r="W21" s="560">
        <f t="shared" si="6"/>
        <v>5155.26</v>
      </c>
      <c r="X21" s="776">
        <f t="shared" si="7"/>
        <v>4528.92</v>
      </c>
      <c r="Y21" s="776">
        <f t="shared" si="8"/>
        <v>4432.5600000000004</v>
      </c>
      <c r="Z21" s="776">
        <f t="shared" si="9"/>
        <v>4528.92</v>
      </c>
    </row>
    <row r="22" spans="1:26">
      <c r="A22" s="894" t="s">
        <v>191</v>
      </c>
      <c r="B22" s="744" t="s">
        <v>355</v>
      </c>
      <c r="C22" s="745">
        <v>2</v>
      </c>
      <c r="D22" s="893">
        <v>6300</v>
      </c>
      <c r="E22" s="746" t="s">
        <v>344</v>
      </c>
      <c r="F22" s="745">
        <v>20272877</v>
      </c>
      <c r="G22" s="745" t="s">
        <v>671</v>
      </c>
      <c r="H22" s="1068">
        <v>362</v>
      </c>
      <c r="I22" s="1069">
        <v>349</v>
      </c>
      <c r="J22" s="1069">
        <v>294</v>
      </c>
      <c r="K22" s="1069">
        <v>423</v>
      </c>
      <c r="L22" s="914">
        <v>295</v>
      </c>
      <c r="M22" s="914">
        <v>300</v>
      </c>
      <c r="N22" s="914">
        <v>489</v>
      </c>
      <c r="O22" s="913">
        <v>185</v>
      </c>
      <c r="P22" s="914">
        <v>366</v>
      </c>
      <c r="Q22"/>
      <c r="R22" s="560">
        <f t="shared" si="1"/>
        <v>11178.56</v>
      </c>
      <c r="S22" s="560">
        <f t="shared" si="2"/>
        <v>10983.029999999999</v>
      </c>
      <c r="T22" s="560">
        <f t="shared" si="3"/>
        <v>10907.4</v>
      </c>
      <c r="U22" s="560">
        <f t="shared" si="4"/>
        <v>17173.8</v>
      </c>
      <c r="V22" s="560">
        <f t="shared" si="5"/>
        <v>13174.699999999999</v>
      </c>
      <c r="W22" s="560">
        <f t="shared" si="6"/>
        <v>14454</v>
      </c>
      <c r="X22" s="776">
        <f t="shared" si="7"/>
        <v>23560.02</v>
      </c>
      <c r="Y22" s="776">
        <f t="shared" si="8"/>
        <v>8913.2999999999993</v>
      </c>
      <c r="Z22" s="776">
        <f t="shared" si="9"/>
        <v>17633.88</v>
      </c>
    </row>
    <row r="23" spans="1:26">
      <c r="A23" s="894" t="s">
        <v>160</v>
      </c>
      <c r="B23" s="744" t="s">
        <v>23</v>
      </c>
      <c r="C23" s="745">
        <v>10</v>
      </c>
      <c r="D23" s="893">
        <v>6440</v>
      </c>
      <c r="E23" s="746" t="s">
        <v>347</v>
      </c>
      <c r="F23" s="745"/>
      <c r="G23" s="745" t="s">
        <v>671</v>
      </c>
      <c r="H23" s="1063">
        <v>225</v>
      </c>
      <c r="I23" s="1064">
        <v>325</v>
      </c>
      <c r="J23" s="1064">
        <v>334</v>
      </c>
      <c r="K23" s="1064">
        <v>377</v>
      </c>
      <c r="L23" s="914">
        <v>307</v>
      </c>
      <c r="M23" s="914">
        <v>325</v>
      </c>
      <c r="N23" s="914">
        <v>308</v>
      </c>
      <c r="O23" s="913">
        <v>317</v>
      </c>
      <c r="P23" s="914">
        <v>335</v>
      </c>
      <c r="Q23"/>
      <c r="R23" s="560">
        <f t="shared" si="1"/>
        <v>6948</v>
      </c>
      <c r="S23" s="560">
        <f t="shared" si="2"/>
        <v>10227.75</v>
      </c>
      <c r="T23" s="560">
        <f t="shared" si="3"/>
        <v>12391.4</v>
      </c>
      <c r="U23" s="560">
        <f t="shared" si="4"/>
        <v>15306.2</v>
      </c>
      <c r="V23" s="560">
        <f t="shared" si="5"/>
        <v>13710.619999999999</v>
      </c>
      <c r="W23" s="560">
        <f t="shared" si="6"/>
        <v>15658.5</v>
      </c>
      <c r="X23" s="776">
        <f t="shared" si="7"/>
        <v>14839.44</v>
      </c>
      <c r="Y23" s="776">
        <f t="shared" si="8"/>
        <v>15273.06</v>
      </c>
      <c r="Z23" s="776">
        <f t="shared" si="9"/>
        <v>16140.3</v>
      </c>
    </row>
    <row r="24" spans="1:26">
      <c r="A24" s="894" t="s">
        <v>134</v>
      </c>
      <c r="B24" s="744" t="s">
        <v>396</v>
      </c>
      <c r="C24" s="910" t="s">
        <v>709</v>
      </c>
      <c r="D24" s="893">
        <v>6300</v>
      </c>
      <c r="E24" s="746" t="s">
        <v>344</v>
      </c>
      <c r="F24" s="745">
        <v>29577521</v>
      </c>
      <c r="G24" s="745" t="s">
        <v>671</v>
      </c>
      <c r="H24" s="1063">
        <v>3140</v>
      </c>
      <c r="I24" s="1064">
        <v>3012</v>
      </c>
      <c r="J24" s="1064">
        <v>2786</v>
      </c>
      <c r="K24" s="1064">
        <v>2631</v>
      </c>
      <c r="L24" s="914">
        <v>2750</v>
      </c>
      <c r="M24" s="914">
        <v>2569</v>
      </c>
      <c r="N24" s="914">
        <v>2755</v>
      </c>
      <c r="O24" s="913">
        <v>3089</v>
      </c>
      <c r="P24" s="914">
        <v>3283</v>
      </c>
      <c r="Q24"/>
      <c r="R24" s="560">
        <f t="shared" si="1"/>
        <v>96963.199999999997</v>
      </c>
      <c r="S24" s="560">
        <f t="shared" si="2"/>
        <v>94787.64</v>
      </c>
      <c r="T24" s="560">
        <f t="shared" si="3"/>
        <v>103360.6</v>
      </c>
      <c r="U24" s="560">
        <f t="shared" si="4"/>
        <v>106818.6</v>
      </c>
      <c r="V24" s="560">
        <f t="shared" si="5"/>
        <v>122814.99999999999</v>
      </c>
      <c r="W24" s="560">
        <f t="shared" si="6"/>
        <v>123774.42</v>
      </c>
      <c r="X24" s="776">
        <f t="shared" si="7"/>
        <v>132735.9</v>
      </c>
      <c r="Y24" s="776">
        <f t="shared" si="8"/>
        <v>148828.01999999999</v>
      </c>
      <c r="Z24" s="776">
        <f t="shared" si="9"/>
        <v>158174.94</v>
      </c>
    </row>
    <row r="25" spans="1:26">
      <c r="A25" s="894" t="s">
        <v>1730</v>
      </c>
      <c r="B25" s="744" t="s">
        <v>397</v>
      </c>
      <c r="C25" s="745">
        <v>5</v>
      </c>
      <c r="D25" s="745" t="s">
        <v>342</v>
      </c>
      <c r="E25" s="746" t="s">
        <v>119</v>
      </c>
      <c r="F25" s="745" t="s">
        <v>398</v>
      </c>
      <c r="G25" s="745" t="s">
        <v>671</v>
      </c>
      <c r="H25" s="1065">
        <v>3194</v>
      </c>
      <c r="I25" s="1066">
        <v>2912</v>
      </c>
      <c r="J25" s="1066">
        <v>2915</v>
      </c>
      <c r="K25" s="1066">
        <v>2238</v>
      </c>
      <c r="L25" s="914">
        <v>2757</v>
      </c>
      <c r="M25" s="914">
        <v>2087</v>
      </c>
      <c r="N25" s="914">
        <v>2482</v>
      </c>
      <c r="O25" s="913">
        <v>2123</v>
      </c>
      <c r="P25" s="914">
        <v>2071</v>
      </c>
      <c r="Q25"/>
      <c r="R25" s="560">
        <f t="shared" si="1"/>
        <v>98630.720000000001</v>
      </c>
      <c r="S25" s="560">
        <f t="shared" si="2"/>
        <v>91640.639999999999</v>
      </c>
      <c r="T25" s="560">
        <f t="shared" si="3"/>
        <v>108146.5</v>
      </c>
      <c r="U25" s="560">
        <f t="shared" si="4"/>
        <v>90862.8</v>
      </c>
      <c r="V25" s="560">
        <f t="shared" si="5"/>
        <v>123127.62</v>
      </c>
      <c r="W25" s="560">
        <f t="shared" si="6"/>
        <v>100551.66</v>
      </c>
      <c r="X25" s="776">
        <f t="shared" si="7"/>
        <v>119582.76</v>
      </c>
      <c r="Y25" s="776">
        <f t="shared" si="8"/>
        <v>102286.14</v>
      </c>
      <c r="Z25" s="776">
        <f t="shared" si="9"/>
        <v>99780.78</v>
      </c>
    </row>
    <row r="26" spans="1:26">
      <c r="A26" s="894" t="s">
        <v>1731</v>
      </c>
      <c r="B26" s="744" t="s">
        <v>397</v>
      </c>
      <c r="C26" s="745">
        <v>5</v>
      </c>
      <c r="D26" s="745" t="s">
        <v>342</v>
      </c>
      <c r="E26" s="746" t="s">
        <v>119</v>
      </c>
      <c r="F26" s="745">
        <v>16730</v>
      </c>
      <c r="G26" s="745" t="s">
        <v>671</v>
      </c>
      <c r="H26" s="1065">
        <v>1572</v>
      </c>
      <c r="I26" s="1066">
        <v>1400</v>
      </c>
      <c r="J26" s="1066">
        <v>1403</v>
      </c>
      <c r="K26" s="1066">
        <v>1625</v>
      </c>
      <c r="L26" s="914">
        <v>1756</v>
      </c>
      <c r="M26" s="914">
        <v>1546</v>
      </c>
      <c r="N26" s="914">
        <v>1590</v>
      </c>
      <c r="O26" s="913">
        <v>1865</v>
      </c>
      <c r="P26" s="914">
        <v>1998</v>
      </c>
      <c r="Q26"/>
      <c r="R26" s="560">
        <f t="shared" si="1"/>
        <v>48543.360000000001</v>
      </c>
      <c r="S26" s="560">
        <f t="shared" si="2"/>
        <v>44058</v>
      </c>
      <c r="T26" s="560">
        <f t="shared" si="3"/>
        <v>52051.3</v>
      </c>
      <c r="U26" s="560">
        <f t="shared" si="4"/>
        <v>65975</v>
      </c>
      <c r="V26" s="560">
        <f t="shared" si="5"/>
        <v>78422.959999999992</v>
      </c>
      <c r="W26" s="560">
        <f t="shared" si="6"/>
        <v>74486.28</v>
      </c>
      <c r="X26" s="776">
        <f t="shared" si="7"/>
        <v>76606.2</v>
      </c>
      <c r="Y26" s="776">
        <f t="shared" si="8"/>
        <v>89855.7</v>
      </c>
      <c r="Z26" s="776">
        <f t="shared" si="9"/>
        <v>96263.64</v>
      </c>
    </row>
    <row r="27" spans="1:26">
      <c r="A27" s="894" t="s">
        <v>1732</v>
      </c>
      <c r="B27" s="744" t="s">
        <v>397</v>
      </c>
      <c r="C27" s="745" t="s">
        <v>1733</v>
      </c>
      <c r="D27" s="745" t="s">
        <v>342</v>
      </c>
      <c r="E27" s="746" t="s">
        <v>119</v>
      </c>
      <c r="F27" s="745">
        <v>16395</v>
      </c>
      <c r="G27" s="745" t="s">
        <v>671</v>
      </c>
      <c r="H27" s="1065">
        <v>45</v>
      </c>
      <c r="I27" s="1066">
        <v>39</v>
      </c>
      <c r="J27" s="1066">
        <v>40</v>
      </c>
      <c r="K27" s="1066">
        <v>35</v>
      </c>
      <c r="L27" s="914">
        <v>59</v>
      </c>
      <c r="M27" s="914">
        <v>35</v>
      </c>
      <c r="N27" s="914">
        <v>44</v>
      </c>
      <c r="O27" s="913">
        <v>31</v>
      </c>
      <c r="P27" s="914">
        <v>38</v>
      </c>
      <c r="Q27"/>
      <c r="R27" s="560">
        <f t="shared" si="1"/>
        <v>1389.6</v>
      </c>
      <c r="S27" s="560">
        <f t="shared" si="2"/>
        <v>1227.33</v>
      </c>
      <c r="T27" s="560">
        <f t="shared" si="3"/>
        <v>1484</v>
      </c>
      <c r="U27" s="560">
        <f t="shared" si="4"/>
        <v>1421</v>
      </c>
      <c r="V27" s="560">
        <f t="shared" si="5"/>
        <v>2634.9399999999996</v>
      </c>
      <c r="W27" s="560">
        <f t="shared" si="6"/>
        <v>1686.3</v>
      </c>
      <c r="X27" s="776">
        <f t="shared" si="7"/>
        <v>2119.92</v>
      </c>
      <c r="Y27" s="776">
        <f t="shared" si="8"/>
        <v>1493.58</v>
      </c>
      <c r="Z27" s="776">
        <f t="shared" si="9"/>
        <v>1830.84</v>
      </c>
    </row>
    <row r="28" spans="1:26">
      <c r="A28" s="894" t="s">
        <v>752</v>
      </c>
      <c r="B28" s="744" t="s">
        <v>397</v>
      </c>
      <c r="C28" s="745">
        <v>47</v>
      </c>
      <c r="D28" s="745">
        <v>6400</v>
      </c>
      <c r="E28" s="746" t="s">
        <v>119</v>
      </c>
      <c r="F28" s="745">
        <v>12762</v>
      </c>
      <c r="G28" s="745" t="s">
        <v>671</v>
      </c>
      <c r="H28" s="1065">
        <v>361</v>
      </c>
      <c r="I28" s="1066">
        <v>361</v>
      </c>
      <c r="J28" s="1066">
        <v>370</v>
      </c>
      <c r="K28" s="1066">
        <v>362</v>
      </c>
      <c r="L28" s="914">
        <v>492</v>
      </c>
      <c r="M28" s="914">
        <v>316</v>
      </c>
      <c r="N28" s="914">
        <v>291</v>
      </c>
      <c r="O28" s="913">
        <v>261</v>
      </c>
      <c r="P28" s="914">
        <v>274</v>
      </c>
      <c r="Q28"/>
      <c r="R28" s="560">
        <f t="shared" si="1"/>
        <v>11147.68</v>
      </c>
      <c r="S28" s="560">
        <f t="shared" si="2"/>
        <v>11360.67</v>
      </c>
      <c r="T28" s="560">
        <f t="shared" si="3"/>
        <v>13727</v>
      </c>
      <c r="U28" s="560">
        <f t="shared" si="4"/>
        <v>14697.2</v>
      </c>
      <c r="V28" s="560">
        <f t="shared" si="5"/>
        <v>21972.719999999998</v>
      </c>
      <c r="W28" s="560">
        <f t="shared" si="6"/>
        <v>15224.88</v>
      </c>
      <c r="X28" s="776">
        <f t="shared" si="7"/>
        <v>14020.38</v>
      </c>
      <c r="Y28" s="776">
        <f t="shared" si="8"/>
        <v>12574.98</v>
      </c>
      <c r="Z28" s="776">
        <f t="shared" si="9"/>
        <v>13201.32</v>
      </c>
    </row>
    <row r="29" spans="1:26">
      <c r="A29" s="894" t="s">
        <v>295</v>
      </c>
      <c r="B29" s="744" t="s">
        <v>710</v>
      </c>
      <c r="C29" s="745">
        <v>3</v>
      </c>
      <c r="D29" s="745">
        <v>6320</v>
      </c>
      <c r="E29" s="746" t="s">
        <v>357</v>
      </c>
      <c r="F29" s="745">
        <v>14881424</v>
      </c>
      <c r="G29" s="745" t="s">
        <v>671</v>
      </c>
      <c r="H29" s="1068">
        <v>21</v>
      </c>
      <c r="I29" s="1069">
        <v>33</v>
      </c>
      <c r="J29" s="1069">
        <v>39</v>
      </c>
      <c r="K29" s="1069">
        <v>106</v>
      </c>
      <c r="L29" s="914">
        <v>34</v>
      </c>
      <c r="M29" s="914">
        <v>22</v>
      </c>
      <c r="N29" s="914">
        <v>32</v>
      </c>
      <c r="O29" s="913">
        <v>28</v>
      </c>
      <c r="P29" s="914">
        <v>12</v>
      </c>
      <c r="Q29"/>
      <c r="R29" s="560">
        <f t="shared" si="1"/>
        <v>648.48</v>
      </c>
      <c r="S29" s="560">
        <f t="shared" si="2"/>
        <v>1038.51</v>
      </c>
      <c r="T29" s="560">
        <f t="shared" si="3"/>
        <v>1446.9</v>
      </c>
      <c r="U29" s="560">
        <f t="shared" si="4"/>
        <v>4303.6000000000004</v>
      </c>
      <c r="V29" s="560">
        <f t="shared" si="5"/>
        <v>1518.4399999999998</v>
      </c>
      <c r="W29" s="560">
        <f t="shared" si="6"/>
        <v>1059.96</v>
      </c>
      <c r="X29" s="776">
        <f t="shared" si="7"/>
        <v>1541.76</v>
      </c>
      <c r="Y29" s="776">
        <f t="shared" si="8"/>
        <v>1349.04</v>
      </c>
      <c r="Z29" s="776">
        <f t="shared" si="9"/>
        <v>578.16</v>
      </c>
    </row>
    <row r="30" spans="1:26">
      <c r="A30" s="894" t="s">
        <v>93</v>
      </c>
      <c r="B30" s="744" t="s">
        <v>399</v>
      </c>
      <c r="C30" s="745">
        <v>2</v>
      </c>
      <c r="D30" s="745" t="s">
        <v>343</v>
      </c>
      <c r="E30" s="746" t="s">
        <v>344</v>
      </c>
      <c r="F30" s="745" t="s">
        <v>400</v>
      </c>
      <c r="G30" s="745" t="s">
        <v>671</v>
      </c>
      <c r="H30" s="1065">
        <v>2558</v>
      </c>
      <c r="I30" s="1066">
        <v>2865</v>
      </c>
      <c r="J30" s="1066">
        <v>2368</v>
      </c>
      <c r="K30" s="1066">
        <v>2485</v>
      </c>
      <c r="L30" s="914">
        <v>1328</v>
      </c>
      <c r="M30" s="914">
        <v>1732</v>
      </c>
      <c r="N30" s="914">
        <v>1774</v>
      </c>
      <c r="O30" s="913">
        <v>1727</v>
      </c>
      <c r="P30" s="914">
        <v>1823</v>
      </c>
      <c r="Q30"/>
      <c r="R30" s="560">
        <f t="shared" si="1"/>
        <v>78991.039999999994</v>
      </c>
      <c r="S30" s="560">
        <f t="shared" si="2"/>
        <v>90161.55</v>
      </c>
      <c r="T30" s="560">
        <f t="shared" si="3"/>
        <v>87852.800000000003</v>
      </c>
      <c r="U30" s="560">
        <f t="shared" si="4"/>
        <v>100891</v>
      </c>
      <c r="V30" s="560">
        <f t="shared" si="5"/>
        <v>59308.479999999996</v>
      </c>
      <c r="W30" s="560">
        <f t="shared" si="6"/>
        <v>83447.759999999995</v>
      </c>
      <c r="X30" s="776">
        <f t="shared" si="7"/>
        <v>85471.319999999992</v>
      </c>
      <c r="Y30" s="776">
        <f t="shared" si="8"/>
        <v>83206.86</v>
      </c>
      <c r="Z30" s="776">
        <f t="shared" si="9"/>
        <v>87832.14</v>
      </c>
    </row>
    <row r="31" spans="1:26">
      <c r="A31" s="894" t="s">
        <v>247</v>
      </c>
      <c r="B31" s="744" t="s">
        <v>404</v>
      </c>
      <c r="C31" s="745">
        <v>1</v>
      </c>
      <c r="D31" s="893">
        <v>6310</v>
      </c>
      <c r="E31" s="746" t="s">
        <v>354</v>
      </c>
      <c r="F31" s="745">
        <v>10823478</v>
      </c>
      <c r="G31" s="745" t="s">
        <v>671</v>
      </c>
      <c r="H31" s="1063">
        <v>454</v>
      </c>
      <c r="I31" s="1064">
        <v>301</v>
      </c>
      <c r="J31" s="1064">
        <v>337</v>
      </c>
      <c r="K31" s="1064">
        <v>259</v>
      </c>
      <c r="L31" s="914">
        <v>369</v>
      </c>
      <c r="M31" s="914">
        <v>425</v>
      </c>
      <c r="N31" s="914">
        <v>438</v>
      </c>
      <c r="O31" s="913">
        <v>262</v>
      </c>
      <c r="P31" s="914">
        <v>322</v>
      </c>
      <c r="Q31"/>
      <c r="R31" s="560">
        <f t="shared" si="1"/>
        <v>14019.52</v>
      </c>
      <c r="S31" s="560">
        <f t="shared" si="2"/>
        <v>9472.4699999999993</v>
      </c>
      <c r="T31" s="560">
        <f t="shared" si="3"/>
        <v>12502.7</v>
      </c>
      <c r="U31" s="560">
        <f t="shared" si="4"/>
        <v>10515.4</v>
      </c>
      <c r="V31" s="560">
        <f t="shared" si="5"/>
        <v>16479.539999999997</v>
      </c>
      <c r="W31" s="560">
        <f t="shared" si="6"/>
        <v>20476.5</v>
      </c>
      <c r="X31" s="776">
        <f t="shared" si="7"/>
        <v>21102.84</v>
      </c>
      <c r="Y31" s="776">
        <f t="shared" si="8"/>
        <v>12623.16</v>
      </c>
      <c r="Z31" s="776">
        <f t="shared" si="9"/>
        <v>15513.96</v>
      </c>
    </row>
    <row r="32" spans="1:26">
      <c r="A32" s="894" t="s">
        <v>2121</v>
      </c>
      <c r="B32" s="744" t="s">
        <v>405</v>
      </c>
      <c r="C32" s="745">
        <v>52</v>
      </c>
      <c r="D32" s="745" t="s">
        <v>342</v>
      </c>
      <c r="E32" s="746" t="s">
        <v>119</v>
      </c>
      <c r="F32" s="745" t="s">
        <v>407</v>
      </c>
      <c r="G32" s="745" t="s">
        <v>671</v>
      </c>
      <c r="H32" s="1065">
        <v>502</v>
      </c>
      <c r="I32" s="1066">
        <v>500</v>
      </c>
      <c r="J32" s="1066">
        <v>521</v>
      </c>
      <c r="K32" s="1066">
        <v>447</v>
      </c>
      <c r="L32" s="914">
        <v>447</v>
      </c>
      <c r="M32" s="914">
        <v>461</v>
      </c>
      <c r="N32" s="914">
        <v>551</v>
      </c>
      <c r="O32" s="913">
        <v>796</v>
      </c>
      <c r="P32" s="914">
        <v>602</v>
      </c>
      <c r="Q32"/>
      <c r="R32" s="560">
        <f t="shared" si="1"/>
        <v>15501.76</v>
      </c>
      <c r="S32" s="560">
        <f t="shared" si="2"/>
        <v>15735</v>
      </c>
      <c r="T32" s="560">
        <f t="shared" si="3"/>
        <v>19329.100000000002</v>
      </c>
      <c r="U32" s="560">
        <f t="shared" si="4"/>
        <v>18148.2</v>
      </c>
      <c r="V32" s="560">
        <f t="shared" si="5"/>
        <v>19963.019999999997</v>
      </c>
      <c r="W32" s="560">
        <f t="shared" si="6"/>
        <v>22210.98</v>
      </c>
      <c r="X32" s="776">
        <f t="shared" si="7"/>
        <v>26547.18</v>
      </c>
      <c r="Y32" s="776">
        <f t="shared" si="8"/>
        <v>38351.279999999999</v>
      </c>
      <c r="Z32" s="776">
        <f t="shared" si="9"/>
        <v>29004.36</v>
      </c>
    </row>
    <row r="33" spans="1:26">
      <c r="A33" s="894" t="s">
        <v>325</v>
      </c>
      <c r="B33" s="744" t="s">
        <v>408</v>
      </c>
      <c r="C33" s="745">
        <v>29</v>
      </c>
      <c r="D33" s="893">
        <v>6400</v>
      </c>
      <c r="E33" s="746" t="s">
        <v>119</v>
      </c>
      <c r="F33" s="745">
        <v>7032375</v>
      </c>
      <c r="G33" s="745" t="s">
        <v>671</v>
      </c>
      <c r="H33" s="1063">
        <v>469</v>
      </c>
      <c r="I33" s="1064">
        <v>471</v>
      </c>
      <c r="J33" s="1064">
        <v>468</v>
      </c>
      <c r="K33" s="1064">
        <v>425</v>
      </c>
      <c r="L33" s="914">
        <v>400</v>
      </c>
      <c r="M33" s="914">
        <v>374</v>
      </c>
      <c r="N33" s="914">
        <v>421</v>
      </c>
      <c r="O33" s="913">
        <v>357</v>
      </c>
      <c r="P33" s="914">
        <v>237</v>
      </c>
      <c r="Q33"/>
      <c r="R33" s="560">
        <f t="shared" si="1"/>
        <v>14482.72</v>
      </c>
      <c r="S33" s="560">
        <f t="shared" si="2"/>
        <v>14822.369999999999</v>
      </c>
      <c r="T33" s="560">
        <f t="shared" si="3"/>
        <v>17362.8</v>
      </c>
      <c r="U33" s="560">
        <f t="shared" si="4"/>
        <v>17255</v>
      </c>
      <c r="V33" s="560">
        <f t="shared" si="5"/>
        <v>17864</v>
      </c>
      <c r="W33" s="560">
        <f t="shared" si="6"/>
        <v>18019.32</v>
      </c>
      <c r="X33" s="776">
        <f t="shared" si="7"/>
        <v>20283.78</v>
      </c>
      <c r="Y33" s="776">
        <f t="shared" si="8"/>
        <v>17200.259999999998</v>
      </c>
      <c r="Z33" s="776">
        <f t="shared" si="9"/>
        <v>11418.66</v>
      </c>
    </row>
    <row r="34" spans="1:26">
      <c r="A34" s="894" t="s">
        <v>664</v>
      </c>
      <c r="B34" s="744" t="s">
        <v>1432</v>
      </c>
      <c r="C34" s="745">
        <v>4</v>
      </c>
      <c r="D34" s="893">
        <v>6300</v>
      </c>
      <c r="E34" s="746" t="s">
        <v>344</v>
      </c>
      <c r="F34" s="745"/>
      <c r="G34" s="745" t="s">
        <v>671</v>
      </c>
      <c r="H34" s="1068">
        <v>705</v>
      </c>
      <c r="I34" s="1069">
        <v>605</v>
      </c>
      <c r="J34" s="1069">
        <v>594</v>
      </c>
      <c r="K34" s="1069">
        <v>619</v>
      </c>
      <c r="L34" s="914">
        <v>628</v>
      </c>
      <c r="M34" s="914">
        <v>635</v>
      </c>
      <c r="N34" s="914">
        <v>696</v>
      </c>
      <c r="O34" s="913">
        <v>703</v>
      </c>
      <c r="P34" s="914">
        <v>648</v>
      </c>
      <c r="Q34"/>
      <c r="R34" s="560">
        <f t="shared" si="1"/>
        <v>21770.399999999998</v>
      </c>
      <c r="S34" s="560">
        <f t="shared" si="2"/>
        <v>19039.349999999999</v>
      </c>
      <c r="T34" s="560">
        <f t="shared" si="3"/>
        <v>22037.4</v>
      </c>
      <c r="U34" s="560">
        <f t="shared" si="4"/>
        <v>25131.4</v>
      </c>
      <c r="V34" s="560">
        <f t="shared" si="5"/>
        <v>28046.48</v>
      </c>
      <c r="W34" s="560">
        <f t="shared" si="6"/>
        <v>30594.3</v>
      </c>
      <c r="X34" s="776">
        <f t="shared" si="7"/>
        <v>33533.279999999999</v>
      </c>
      <c r="Y34" s="776">
        <f t="shared" si="8"/>
        <v>33870.54</v>
      </c>
      <c r="Z34" s="776">
        <f t="shared" si="9"/>
        <v>31220.639999999999</v>
      </c>
    </row>
    <row r="35" spans="1:26">
      <c r="A35" s="894" t="s">
        <v>316</v>
      </c>
      <c r="B35" s="744" t="s">
        <v>409</v>
      </c>
      <c r="C35" s="745">
        <v>4</v>
      </c>
      <c r="D35" s="907">
        <v>6400</v>
      </c>
      <c r="E35" s="746" t="s">
        <v>119</v>
      </c>
      <c r="F35" s="911">
        <v>65976666</v>
      </c>
      <c r="G35" s="745" t="s">
        <v>671</v>
      </c>
      <c r="H35" s="1063">
        <v>245</v>
      </c>
      <c r="I35" s="1064">
        <v>212</v>
      </c>
      <c r="J35" s="1064">
        <v>193</v>
      </c>
      <c r="K35" s="1064">
        <v>157</v>
      </c>
      <c r="L35" s="914">
        <v>146</v>
      </c>
      <c r="M35" s="914">
        <v>137</v>
      </c>
      <c r="N35" s="914">
        <v>155</v>
      </c>
      <c r="O35" s="913">
        <v>169</v>
      </c>
      <c r="P35" s="914">
        <v>186</v>
      </c>
      <c r="Q35"/>
      <c r="R35" s="560">
        <f t="shared" si="1"/>
        <v>7565.5999999999995</v>
      </c>
      <c r="S35" s="560">
        <f t="shared" si="2"/>
        <v>6671.6399999999994</v>
      </c>
      <c r="T35" s="560">
        <f t="shared" si="3"/>
        <v>7160.3</v>
      </c>
      <c r="U35" s="560">
        <f t="shared" si="4"/>
        <v>6374.2</v>
      </c>
      <c r="V35" s="560">
        <f t="shared" si="5"/>
        <v>6520.36</v>
      </c>
      <c r="W35" s="560">
        <f t="shared" si="6"/>
        <v>6600.66</v>
      </c>
      <c r="X35" s="776">
        <f t="shared" si="7"/>
        <v>7467.9</v>
      </c>
      <c r="Y35" s="776">
        <f t="shared" si="8"/>
        <v>8142.42</v>
      </c>
      <c r="Z35" s="776">
        <f t="shared" si="9"/>
        <v>8961.48</v>
      </c>
    </row>
    <row r="36" spans="1:26">
      <c r="A36" s="894" t="s">
        <v>251</v>
      </c>
      <c r="B36" s="744" t="s">
        <v>410</v>
      </c>
      <c r="C36" s="745">
        <v>1</v>
      </c>
      <c r="D36" s="745" t="s">
        <v>342</v>
      </c>
      <c r="E36" s="746" t="s">
        <v>119</v>
      </c>
      <c r="F36" s="745">
        <v>65976675</v>
      </c>
      <c r="G36" s="745" t="s">
        <v>671</v>
      </c>
      <c r="H36" s="1065">
        <v>388</v>
      </c>
      <c r="I36" s="1066">
        <v>398</v>
      </c>
      <c r="J36" s="1066">
        <v>491</v>
      </c>
      <c r="K36" s="1066">
        <v>455</v>
      </c>
      <c r="L36" s="914">
        <v>363</v>
      </c>
      <c r="M36" s="914">
        <v>367</v>
      </c>
      <c r="N36" s="914">
        <v>445</v>
      </c>
      <c r="O36" s="913">
        <v>258</v>
      </c>
      <c r="P36" s="914">
        <v>301</v>
      </c>
      <c r="Q36"/>
      <c r="R36" s="560">
        <f t="shared" si="1"/>
        <v>11981.44</v>
      </c>
      <c r="S36" s="560">
        <f t="shared" si="2"/>
        <v>12525.06</v>
      </c>
      <c r="T36" s="560">
        <f t="shared" si="3"/>
        <v>18216.100000000002</v>
      </c>
      <c r="U36" s="560">
        <f t="shared" si="4"/>
        <v>18473</v>
      </c>
      <c r="V36" s="560">
        <f t="shared" si="5"/>
        <v>16211.579999999998</v>
      </c>
      <c r="W36" s="560">
        <f t="shared" si="6"/>
        <v>17682.060000000001</v>
      </c>
      <c r="X36" s="776">
        <f t="shared" si="7"/>
        <v>21440.1</v>
      </c>
      <c r="Y36" s="776">
        <f t="shared" si="8"/>
        <v>12430.44</v>
      </c>
      <c r="Z36" s="776">
        <f t="shared" si="9"/>
        <v>14502.18</v>
      </c>
    </row>
    <row r="37" spans="1:26">
      <c r="A37" s="894" t="s">
        <v>165</v>
      </c>
      <c r="B37" s="744" t="s">
        <v>411</v>
      </c>
      <c r="C37" s="745">
        <v>4</v>
      </c>
      <c r="D37" s="745" t="s">
        <v>343</v>
      </c>
      <c r="E37" s="746" t="s">
        <v>344</v>
      </c>
      <c r="F37" s="745" t="s">
        <v>412</v>
      </c>
      <c r="G37" s="745" t="s">
        <v>671</v>
      </c>
      <c r="H37" s="1059">
        <v>238</v>
      </c>
      <c r="I37" s="1066">
        <v>212</v>
      </c>
      <c r="J37" s="1066">
        <v>266</v>
      </c>
      <c r="K37" s="1066">
        <v>271</v>
      </c>
      <c r="L37" s="914">
        <v>78</v>
      </c>
      <c r="M37" s="914">
        <v>73</v>
      </c>
      <c r="N37" s="914">
        <v>62</v>
      </c>
      <c r="O37" s="913">
        <v>74</v>
      </c>
      <c r="P37" s="914">
        <v>81</v>
      </c>
      <c r="Q37"/>
      <c r="R37" s="560">
        <f t="shared" si="1"/>
        <v>7349.44</v>
      </c>
      <c r="S37" s="560">
        <f t="shared" si="2"/>
        <v>6671.6399999999994</v>
      </c>
      <c r="T37" s="560">
        <f t="shared" si="3"/>
        <v>9868.6</v>
      </c>
      <c r="U37" s="560">
        <f t="shared" si="4"/>
        <v>11002.6</v>
      </c>
      <c r="V37" s="560">
        <f t="shared" si="5"/>
        <v>3483.4799999999996</v>
      </c>
      <c r="W37" s="560">
        <f t="shared" si="6"/>
        <v>3517.14</v>
      </c>
      <c r="X37" s="776">
        <f t="shared" si="7"/>
        <v>2987.16</v>
      </c>
      <c r="Y37" s="776">
        <f t="shared" si="8"/>
        <v>3565.32</v>
      </c>
      <c r="Z37" s="776">
        <f t="shared" si="9"/>
        <v>3902.58</v>
      </c>
    </row>
    <row r="38" spans="1:26">
      <c r="A38" s="894" t="s">
        <v>269</v>
      </c>
      <c r="B38" s="744" t="s">
        <v>413</v>
      </c>
      <c r="C38" s="745">
        <v>15</v>
      </c>
      <c r="D38" s="893">
        <v>6430</v>
      </c>
      <c r="E38" s="746" t="s">
        <v>118</v>
      </c>
      <c r="F38" s="912">
        <v>21013538</v>
      </c>
      <c r="G38" s="745" t="s">
        <v>671</v>
      </c>
      <c r="H38" s="1063">
        <v>223</v>
      </c>
      <c r="I38" s="1064">
        <v>223</v>
      </c>
      <c r="J38" s="1064">
        <v>449</v>
      </c>
      <c r="K38" s="1064">
        <v>244</v>
      </c>
      <c r="L38" s="914">
        <v>253</v>
      </c>
      <c r="M38" s="914">
        <v>364</v>
      </c>
      <c r="N38" s="914">
        <v>230</v>
      </c>
      <c r="O38" s="913">
        <v>174</v>
      </c>
      <c r="P38" s="914">
        <v>147</v>
      </c>
      <c r="Q38"/>
      <c r="R38" s="560">
        <f t="shared" si="1"/>
        <v>6886.24</v>
      </c>
      <c r="S38" s="560">
        <f t="shared" si="2"/>
        <v>7017.8099999999995</v>
      </c>
      <c r="T38" s="560">
        <f t="shared" si="3"/>
        <v>16657.900000000001</v>
      </c>
      <c r="U38" s="560">
        <f t="shared" si="4"/>
        <v>9906.4</v>
      </c>
      <c r="V38" s="560">
        <f t="shared" si="5"/>
        <v>11298.98</v>
      </c>
      <c r="W38" s="560">
        <f t="shared" si="6"/>
        <v>17537.52</v>
      </c>
      <c r="X38" s="776">
        <f t="shared" si="7"/>
        <v>11081.4</v>
      </c>
      <c r="Y38" s="776">
        <f t="shared" si="8"/>
        <v>8383.32</v>
      </c>
      <c r="Z38" s="776">
        <f t="shared" si="9"/>
        <v>7082.46</v>
      </c>
    </row>
    <row r="39" spans="1:26">
      <c r="A39" s="894" t="s">
        <v>1735</v>
      </c>
      <c r="B39" s="744" t="s">
        <v>657</v>
      </c>
      <c r="C39" s="745">
        <v>2</v>
      </c>
      <c r="D39" s="893">
        <v>6400</v>
      </c>
      <c r="E39" s="746" t="s">
        <v>119</v>
      </c>
      <c r="F39" s="912">
        <v>3667</v>
      </c>
      <c r="G39" s="745" t="s">
        <v>671</v>
      </c>
      <c r="H39" s="1063">
        <v>169</v>
      </c>
      <c r="I39" s="1064">
        <v>151</v>
      </c>
      <c r="J39" s="1064">
        <v>240</v>
      </c>
      <c r="K39" s="1064">
        <v>117</v>
      </c>
      <c r="L39" s="914">
        <v>104</v>
      </c>
      <c r="M39" s="914">
        <v>42</v>
      </c>
      <c r="N39" s="914">
        <v>4</v>
      </c>
      <c r="O39" s="913">
        <v>4</v>
      </c>
      <c r="P39" s="914">
        <v>4</v>
      </c>
      <c r="Q39"/>
      <c r="R39" s="560">
        <f t="shared" si="1"/>
        <v>5218.72</v>
      </c>
      <c r="S39" s="560">
        <f t="shared" si="2"/>
        <v>4751.97</v>
      </c>
      <c r="T39" s="560">
        <f t="shared" si="3"/>
        <v>8904</v>
      </c>
      <c r="U39" s="560">
        <f t="shared" si="4"/>
        <v>4750.2</v>
      </c>
      <c r="V39" s="560">
        <f t="shared" si="5"/>
        <v>4644.6399999999994</v>
      </c>
      <c r="W39" s="560">
        <f t="shared" si="6"/>
        <v>2023.56</v>
      </c>
      <c r="X39" s="776">
        <f t="shared" si="7"/>
        <v>192.72</v>
      </c>
      <c r="Y39" s="776">
        <f t="shared" si="8"/>
        <v>192.72</v>
      </c>
      <c r="Z39" s="776">
        <f t="shared" si="9"/>
        <v>192.72</v>
      </c>
    </row>
    <row r="40" spans="1:26">
      <c r="A40" s="894" t="s">
        <v>261</v>
      </c>
      <c r="B40" s="744" t="s">
        <v>414</v>
      </c>
      <c r="C40" s="745">
        <v>67</v>
      </c>
      <c r="D40" s="893">
        <v>6430</v>
      </c>
      <c r="E40" s="746" t="s">
        <v>118</v>
      </c>
      <c r="F40" s="745">
        <v>65976671</v>
      </c>
      <c r="G40" s="745" t="s">
        <v>671</v>
      </c>
      <c r="H40" s="1063">
        <v>195</v>
      </c>
      <c r="I40" s="1064">
        <v>282</v>
      </c>
      <c r="J40" s="1064">
        <v>215</v>
      </c>
      <c r="K40" s="1064">
        <v>224</v>
      </c>
      <c r="L40" s="914">
        <v>257</v>
      </c>
      <c r="M40" s="914">
        <v>250</v>
      </c>
      <c r="N40" s="914">
        <v>141</v>
      </c>
      <c r="O40" s="913">
        <v>281</v>
      </c>
      <c r="P40" s="914">
        <v>187</v>
      </c>
      <c r="Q40"/>
      <c r="R40" s="560">
        <f t="shared" si="1"/>
        <v>6021.5999999999995</v>
      </c>
      <c r="S40" s="560">
        <f t="shared" si="2"/>
        <v>8874.5399999999991</v>
      </c>
      <c r="T40" s="560">
        <f t="shared" si="3"/>
        <v>7976.5</v>
      </c>
      <c r="U40" s="560">
        <f t="shared" si="4"/>
        <v>9094.4</v>
      </c>
      <c r="V40" s="560">
        <f t="shared" si="5"/>
        <v>11477.619999999999</v>
      </c>
      <c r="W40" s="560">
        <f t="shared" si="6"/>
        <v>12045</v>
      </c>
      <c r="X40" s="776">
        <f t="shared" si="7"/>
        <v>6793.38</v>
      </c>
      <c r="Y40" s="776">
        <f t="shared" si="8"/>
        <v>13538.58</v>
      </c>
      <c r="Z40" s="776">
        <f t="shared" si="9"/>
        <v>9009.66</v>
      </c>
    </row>
    <row r="41" spans="1:26">
      <c r="A41" s="894" t="s">
        <v>132</v>
      </c>
      <c r="B41" s="744" t="s">
        <v>415</v>
      </c>
      <c r="C41" s="745">
        <v>4</v>
      </c>
      <c r="D41" s="893">
        <v>6430</v>
      </c>
      <c r="E41" s="746" t="s">
        <v>118</v>
      </c>
      <c r="F41" s="745">
        <v>5206291</v>
      </c>
      <c r="G41" s="745" t="s">
        <v>671</v>
      </c>
      <c r="H41" s="1063">
        <v>1380</v>
      </c>
      <c r="I41" s="1064">
        <v>1640</v>
      </c>
      <c r="J41" s="1064">
        <v>1698</v>
      </c>
      <c r="K41" s="1064">
        <v>1665</v>
      </c>
      <c r="L41" s="914">
        <v>1717</v>
      </c>
      <c r="M41" s="914">
        <v>1313</v>
      </c>
      <c r="N41" s="914">
        <v>1383</v>
      </c>
      <c r="O41" s="913">
        <v>1393</v>
      </c>
      <c r="P41" s="914">
        <v>1420</v>
      </c>
      <c r="Q41"/>
      <c r="R41" s="560">
        <f t="shared" si="1"/>
        <v>42614.400000000001</v>
      </c>
      <c r="S41" s="560">
        <f t="shared" si="2"/>
        <v>51610.799999999996</v>
      </c>
      <c r="T41" s="560">
        <f t="shared" si="3"/>
        <v>62995.8</v>
      </c>
      <c r="U41" s="560">
        <f t="shared" si="4"/>
        <v>67599</v>
      </c>
      <c r="V41" s="560">
        <f t="shared" si="5"/>
        <v>76681.22</v>
      </c>
      <c r="W41" s="560">
        <f t="shared" si="6"/>
        <v>63260.34</v>
      </c>
      <c r="X41" s="776">
        <f t="shared" si="7"/>
        <v>66632.94</v>
      </c>
      <c r="Y41" s="776">
        <f t="shared" si="8"/>
        <v>67114.740000000005</v>
      </c>
      <c r="Z41" s="776">
        <f t="shared" si="9"/>
        <v>68415.600000000006</v>
      </c>
    </row>
    <row r="42" spans="1:26">
      <c r="A42" s="894" t="s">
        <v>265</v>
      </c>
      <c r="B42" s="744" t="s">
        <v>416</v>
      </c>
      <c r="C42" s="745">
        <v>45</v>
      </c>
      <c r="D42" s="745" t="s">
        <v>342</v>
      </c>
      <c r="E42" s="746" t="s">
        <v>119</v>
      </c>
      <c r="F42" s="745">
        <v>17376</v>
      </c>
      <c r="G42" s="745" t="s">
        <v>671</v>
      </c>
      <c r="H42" s="1065">
        <v>288</v>
      </c>
      <c r="I42" s="1066">
        <v>274</v>
      </c>
      <c r="J42" s="1066">
        <v>237</v>
      </c>
      <c r="K42" s="1066">
        <v>270</v>
      </c>
      <c r="L42" s="914">
        <v>230</v>
      </c>
      <c r="M42" s="914">
        <v>230</v>
      </c>
      <c r="N42" s="914">
        <v>225</v>
      </c>
      <c r="O42" s="913">
        <v>246</v>
      </c>
      <c r="P42" s="914">
        <v>231</v>
      </c>
      <c r="Q42"/>
      <c r="R42" s="560">
        <f t="shared" si="1"/>
        <v>8893.44</v>
      </c>
      <c r="S42" s="560">
        <f t="shared" si="2"/>
        <v>8622.7799999999988</v>
      </c>
      <c r="T42" s="560">
        <f t="shared" si="3"/>
        <v>8792.7000000000007</v>
      </c>
      <c r="U42" s="560">
        <f t="shared" si="4"/>
        <v>10962</v>
      </c>
      <c r="V42" s="560">
        <f t="shared" si="5"/>
        <v>10271.799999999999</v>
      </c>
      <c r="W42" s="560">
        <f t="shared" si="6"/>
        <v>11081.4</v>
      </c>
      <c r="X42" s="776">
        <f t="shared" si="7"/>
        <v>10840.5</v>
      </c>
      <c r="Y42" s="776">
        <f t="shared" si="8"/>
        <v>11852.28</v>
      </c>
      <c r="Z42" s="776">
        <f t="shared" si="9"/>
        <v>11129.58</v>
      </c>
    </row>
    <row r="43" spans="1:26">
      <c r="A43" s="894" t="s">
        <v>180</v>
      </c>
      <c r="B43" s="744" t="s">
        <v>419</v>
      </c>
      <c r="C43" s="745">
        <v>31</v>
      </c>
      <c r="D43" s="893">
        <v>6430</v>
      </c>
      <c r="E43" s="746" t="s">
        <v>118</v>
      </c>
      <c r="F43" s="745">
        <v>2255031</v>
      </c>
      <c r="G43" s="745" t="s">
        <v>671</v>
      </c>
      <c r="H43" s="1063">
        <v>756</v>
      </c>
      <c r="I43" s="1064">
        <v>738</v>
      </c>
      <c r="J43" s="1064">
        <v>656</v>
      </c>
      <c r="K43" s="1064">
        <v>1080</v>
      </c>
      <c r="L43" s="914">
        <v>639</v>
      </c>
      <c r="M43" s="914">
        <v>608</v>
      </c>
      <c r="N43" s="914">
        <v>923</v>
      </c>
      <c r="O43" s="913">
        <v>629</v>
      </c>
      <c r="P43" s="914">
        <v>616</v>
      </c>
      <c r="Q43"/>
      <c r="R43" s="560">
        <f t="shared" si="1"/>
        <v>23345.279999999999</v>
      </c>
      <c r="S43" s="560">
        <f t="shared" si="2"/>
        <v>23224.86</v>
      </c>
      <c r="T43" s="560">
        <f t="shared" si="3"/>
        <v>24337.600000000002</v>
      </c>
      <c r="U43" s="560">
        <f t="shared" si="4"/>
        <v>43848</v>
      </c>
      <c r="V43" s="560">
        <f t="shared" si="5"/>
        <v>28537.739999999998</v>
      </c>
      <c r="W43" s="560">
        <f t="shared" si="6"/>
        <v>29293.439999999999</v>
      </c>
      <c r="X43" s="776">
        <f t="shared" si="7"/>
        <v>44470.14</v>
      </c>
      <c r="Y43" s="776">
        <f t="shared" si="8"/>
        <v>30305.22</v>
      </c>
      <c r="Z43" s="776">
        <f t="shared" si="9"/>
        <v>29678.880000000001</v>
      </c>
    </row>
    <row r="44" spans="1:26">
      <c r="A44" s="894" t="s">
        <v>273</v>
      </c>
      <c r="B44" s="744" t="s">
        <v>423</v>
      </c>
      <c r="C44" s="745">
        <v>22</v>
      </c>
      <c r="D44" s="893">
        <v>6400</v>
      </c>
      <c r="E44" s="746" t="s">
        <v>119</v>
      </c>
      <c r="F44" s="911">
        <v>6238032</v>
      </c>
      <c r="G44" s="745" t="s">
        <v>671</v>
      </c>
      <c r="H44" s="1063">
        <v>404</v>
      </c>
      <c r="I44" s="1064">
        <v>395</v>
      </c>
      <c r="J44" s="1064">
        <v>310</v>
      </c>
      <c r="K44" s="1064">
        <v>278</v>
      </c>
      <c r="L44" s="914">
        <v>241</v>
      </c>
      <c r="M44" s="914">
        <v>293</v>
      </c>
      <c r="N44" s="914">
        <v>115</v>
      </c>
      <c r="O44" s="913">
        <v>374</v>
      </c>
      <c r="P44" s="914">
        <v>277</v>
      </c>
      <c r="Q44"/>
      <c r="R44" s="560">
        <f t="shared" si="1"/>
        <v>12475.52</v>
      </c>
      <c r="S44" s="560">
        <f t="shared" si="2"/>
        <v>12430.65</v>
      </c>
      <c r="T44" s="560">
        <f t="shared" si="3"/>
        <v>11501</v>
      </c>
      <c r="U44" s="560">
        <f t="shared" si="4"/>
        <v>11286.800000000001</v>
      </c>
      <c r="V44" s="560">
        <f t="shared" si="5"/>
        <v>10763.06</v>
      </c>
      <c r="W44" s="560">
        <f t="shared" si="6"/>
        <v>14116.74</v>
      </c>
      <c r="X44" s="776">
        <f t="shared" si="7"/>
        <v>5540.7</v>
      </c>
      <c r="Y44" s="776">
        <f t="shared" si="8"/>
        <v>18019.32</v>
      </c>
      <c r="Z44" s="776">
        <f t="shared" si="9"/>
        <v>13345.86</v>
      </c>
    </row>
    <row r="45" spans="1:26">
      <c r="A45" s="894" t="s">
        <v>138</v>
      </c>
      <c r="B45" s="744" t="s">
        <v>424</v>
      </c>
      <c r="C45" s="745">
        <v>24</v>
      </c>
      <c r="D45" s="745" t="s">
        <v>342</v>
      </c>
      <c r="E45" s="746" t="s">
        <v>119</v>
      </c>
      <c r="F45" s="745" t="s">
        <v>425</v>
      </c>
      <c r="G45" s="745" t="s">
        <v>671</v>
      </c>
      <c r="H45" s="1065">
        <v>2703</v>
      </c>
      <c r="I45" s="1066">
        <v>2636</v>
      </c>
      <c r="J45" s="1066">
        <v>2902</v>
      </c>
      <c r="K45" s="1066">
        <v>2955</v>
      </c>
      <c r="L45" s="914">
        <v>3039</v>
      </c>
      <c r="M45" s="914">
        <v>3048</v>
      </c>
      <c r="N45" s="914">
        <v>2697</v>
      </c>
      <c r="O45" s="913">
        <v>2715</v>
      </c>
      <c r="P45" s="914">
        <v>2855</v>
      </c>
      <c r="Q45"/>
      <c r="R45" s="560">
        <f t="shared" si="1"/>
        <v>83468.639999999999</v>
      </c>
      <c r="S45" s="560">
        <f t="shared" si="2"/>
        <v>82954.92</v>
      </c>
      <c r="T45" s="560">
        <f t="shared" si="3"/>
        <v>107664.2</v>
      </c>
      <c r="U45" s="560">
        <f t="shared" si="4"/>
        <v>119973</v>
      </c>
      <c r="V45" s="560">
        <f t="shared" si="5"/>
        <v>135721.74</v>
      </c>
      <c r="W45" s="560">
        <f t="shared" si="6"/>
        <v>146852.63999999998</v>
      </c>
      <c r="X45" s="776">
        <f t="shared" si="7"/>
        <v>129941.46</v>
      </c>
      <c r="Y45" s="776">
        <f t="shared" si="8"/>
        <v>130808.7</v>
      </c>
      <c r="Z45" s="776">
        <f t="shared" si="9"/>
        <v>137553.9</v>
      </c>
    </row>
    <row r="46" spans="1:26">
      <c r="A46" s="894" t="s">
        <v>335</v>
      </c>
      <c r="B46" s="744" t="s">
        <v>353</v>
      </c>
      <c r="C46" s="745">
        <v>2</v>
      </c>
      <c r="D46" s="745" t="s">
        <v>345</v>
      </c>
      <c r="E46" s="746" t="s">
        <v>118</v>
      </c>
      <c r="F46" s="745" t="s">
        <v>426</v>
      </c>
      <c r="G46" s="745" t="s">
        <v>671</v>
      </c>
      <c r="H46" s="1059">
        <v>398</v>
      </c>
      <c r="I46" s="1066">
        <v>289</v>
      </c>
      <c r="J46" s="1066">
        <v>303</v>
      </c>
      <c r="K46" s="1066">
        <v>334</v>
      </c>
      <c r="L46" s="914">
        <v>1096</v>
      </c>
      <c r="M46" s="914">
        <v>600</v>
      </c>
      <c r="N46" s="914">
        <v>115</v>
      </c>
      <c r="O46" s="913">
        <v>374</v>
      </c>
      <c r="P46" s="914">
        <v>277</v>
      </c>
      <c r="Q46"/>
      <c r="R46" s="560">
        <f t="shared" si="1"/>
        <v>12290.24</v>
      </c>
      <c r="S46" s="560">
        <f t="shared" si="2"/>
        <v>9094.83</v>
      </c>
      <c r="T46" s="560">
        <f t="shared" si="3"/>
        <v>11241.300000000001</v>
      </c>
      <c r="U46" s="560">
        <f t="shared" si="4"/>
        <v>13560.4</v>
      </c>
      <c r="V46" s="560">
        <f t="shared" si="5"/>
        <v>48947.359999999993</v>
      </c>
      <c r="W46" s="560">
        <f t="shared" si="6"/>
        <v>28908</v>
      </c>
      <c r="X46" s="776">
        <f t="shared" si="7"/>
        <v>5540.7</v>
      </c>
      <c r="Y46" s="776">
        <f t="shared" si="8"/>
        <v>18019.32</v>
      </c>
      <c r="Z46" s="776">
        <f t="shared" si="9"/>
        <v>13345.86</v>
      </c>
    </row>
    <row r="47" spans="1:26">
      <c r="A47" s="894" t="s">
        <v>323</v>
      </c>
      <c r="B47" s="744" t="s">
        <v>427</v>
      </c>
      <c r="C47" s="745">
        <v>100</v>
      </c>
      <c r="D47" s="745" t="s">
        <v>342</v>
      </c>
      <c r="E47" s="746" t="s">
        <v>119</v>
      </c>
      <c r="F47" s="745" t="s">
        <v>428</v>
      </c>
      <c r="G47" s="745" t="s">
        <v>671</v>
      </c>
      <c r="H47" s="1065">
        <v>3070</v>
      </c>
      <c r="I47" s="1066">
        <v>2152</v>
      </c>
      <c r="J47" s="1066">
        <v>2071</v>
      </c>
      <c r="K47" s="1066">
        <v>1221</v>
      </c>
      <c r="L47" s="914">
        <v>1579</v>
      </c>
      <c r="M47" s="914">
        <v>1744</v>
      </c>
      <c r="N47" s="914">
        <v>1321</v>
      </c>
      <c r="O47" s="913">
        <v>1493</v>
      </c>
      <c r="P47" s="914">
        <v>978</v>
      </c>
      <c r="Q47"/>
      <c r="R47" s="560">
        <f t="shared" si="1"/>
        <v>94801.599999999991</v>
      </c>
      <c r="S47" s="560">
        <f t="shared" si="2"/>
        <v>67723.44</v>
      </c>
      <c r="T47" s="560">
        <f t="shared" si="3"/>
        <v>76834.100000000006</v>
      </c>
      <c r="U47" s="560">
        <f t="shared" si="4"/>
        <v>49572.6</v>
      </c>
      <c r="V47" s="560">
        <f t="shared" si="5"/>
        <v>70518.14</v>
      </c>
      <c r="W47" s="560">
        <f t="shared" si="6"/>
        <v>84025.919999999998</v>
      </c>
      <c r="X47" s="776">
        <f t="shared" si="7"/>
        <v>63645.78</v>
      </c>
      <c r="Y47" s="776">
        <f t="shared" si="8"/>
        <v>71932.740000000005</v>
      </c>
      <c r="Z47" s="776">
        <f t="shared" si="9"/>
        <v>47120.04</v>
      </c>
    </row>
    <row r="48" spans="1:26">
      <c r="A48" s="894" t="s">
        <v>711</v>
      </c>
      <c r="B48" s="744" t="s">
        <v>427</v>
      </c>
      <c r="C48" s="745">
        <v>130</v>
      </c>
      <c r="D48" s="745">
        <v>6400</v>
      </c>
      <c r="E48" s="746" t="s">
        <v>119</v>
      </c>
      <c r="F48" s="907">
        <v>18204</v>
      </c>
      <c r="G48" s="745" t="s">
        <v>671</v>
      </c>
      <c r="H48" s="1063">
        <v>499</v>
      </c>
      <c r="I48" s="1069">
        <v>419</v>
      </c>
      <c r="J48" s="1069">
        <v>341</v>
      </c>
      <c r="K48" s="1069">
        <v>331</v>
      </c>
      <c r="L48" s="914">
        <v>338</v>
      </c>
      <c r="M48" s="914">
        <v>310</v>
      </c>
      <c r="N48" s="914">
        <v>281</v>
      </c>
      <c r="O48" s="913">
        <v>249</v>
      </c>
      <c r="P48" s="914">
        <v>278</v>
      </c>
      <c r="Q48"/>
      <c r="R48" s="560">
        <f t="shared" si="1"/>
        <v>15409.119999999999</v>
      </c>
      <c r="S48" s="560">
        <f t="shared" si="2"/>
        <v>13185.93</v>
      </c>
      <c r="T48" s="560">
        <f t="shared" si="3"/>
        <v>12651.1</v>
      </c>
      <c r="U48" s="560">
        <f t="shared" si="4"/>
        <v>13438.6</v>
      </c>
      <c r="V48" s="560">
        <f t="shared" si="5"/>
        <v>15095.079999999998</v>
      </c>
      <c r="W48" s="560">
        <f t="shared" si="6"/>
        <v>14935.8</v>
      </c>
      <c r="X48" s="776">
        <f t="shared" si="7"/>
        <v>13538.58</v>
      </c>
      <c r="Y48" s="776">
        <f t="shared" si="8"/>
        <v>11996.82</v>
      </c>
      <c r="Z48" s="776">
        <f t="shared" si="9"/>
        <v>13394.039999999999</v>
      </c>
    </row>
    <row r="49" spans="1:26">
      <c r="A49" s="894" t="s">
        <v>1736</v>
      </c>
      <c r="B49" s="744" t="s">
        <v>429</v>
      </c>
      <c r="C49" s="745">
        <v>19</v>
      </c>
      <c r="D49" s="745">
        <v>6440</v>
      </c>
      <c r="E49" s="746" t="s">
        <v>347</v>
      </c>
      <c r="F49" s="907"/>
      <c r="G49" s="745" t="s">
        <v>671</v>
      </c>
      <c r="H49" s="1063">
        <v>106</v>
      </c>
      <c r="I49" s="1069">
        <v>105</v>
      </c>
      <c r="J49" s="1069">
        <v>101</v>
      </c>
      <c r="K49" s="1069">
        <v>100</v>
      </c>
      <c r="L49" s="914">
        <v>77</v>
      </c>
      <c r="M49" s="914">
        <v>48</v>
      </c>
      <c r="N49" s="914">
        <v>21</v>
      </c>
      <c r="O49" s="913">
        <v>12</v>
      </c>
      <c r="P49" s="914">
        <v>19</v>
      </c>
      <c r="Q49"/>
      <c r="R49" s="560">
        <f t="shared" si="1"/>
        <v>3273.2799999999997</v>
      </c>
      <c r="S49" s="560">
        <f t="shared" si="2"/>
        <v>3304.35</v>
      </c>
      <c r="T49" s="560">
        <f t="shared" si="3"/>
        <v>3747.1000000000004</v>
      </c>
      <c r="U49" s="560">
        <f t="shared" si="4"/>
        <v>4060</v>
      </c>
      <c r="V49" s="560">
        <f t="shared" si="5"/>
        <v>3438.8199999999997</v>
      </c>
      <c r="W49" s="560">
        <f t="shared" si="6"/>
        <v>2312.64</v>
      </c>
      <c r="X49" s="776">
        <f t="shared" si="7"/>
        <v>1011.78</v>
      </c>
      <c r="Y49" s="776">
        <f t="shared" si="8"/>
        <v>578.16</v>
      </c>
      <c r="Z49" s="776">
        <f t="shared" si="9"/>
        <v>915.42</v>
      </c>
    </row>
    <row r="50" spans="1:26">
      <c r="A50" s="894" t="s">
        <v>117</v>
      </c>
      <c r="B50" s="744" t="s">
        <v>429</v>
      </c>
      <c r="C50" s="745">
        <v>98</v>
      </c>
      <c r="D50" s="893">
        <v>6440</v>
      </c>
      <c r="E50" s="746" t="s">
        <v>347</v>
      </c>
      <c r="F50" s="745">
        <v>3503904</v>
      </c>
      <c r="G50" s="745" t="s">
        <v>671</v>
      </c>
      <c r="H50" s="1063">
        <v>2324</v>
      </c>
      <c r="I50" s="1064">
        <v>3517</v>
      </c>
      <c r="J50" s="1064">
        <v>3860</v>
      </c>
      <c r="K50" s="1064">
        <v>1340</v>
      </c>
      <c r="L50" s="914">
        <v>894</v>
      </c>
      <c r="M50" s="914">
        <v>1382</v>
      </c>
      <c r="N50" s="914">
        <v>579</v>
      </c>
      <c r="O50" s="913">
        <v>475</v>
      </c>
      <c r="P50" s="914">
        <v>551</v>
      </c>
      <c r="Q50"/>
      <c r="R50" s="560">
        <f t="shared" si="1"/>
        <v>71765.119999999995</v>
      </c>
      <c r="S50" s="560">
        <f t="shared" si="2"/>
        <v>110679.98999999999</v>
      </c>
      <c r="T50" s="560">
        <f t="shared" si="3"/>
        <v>143206</v>
      </c>
      <c r="U50" s="560">
        <f t="shared" si="4"/>
        <v>54404</v>
      </c>
      <c r="V50" s="560">
        <f t="shared" si="5"/>
        <v>39926.039999999994</v>
      </c>
      <c r="W50" s="560">
        <f t="shared" si="6"/>
        <v>66584.759999999995</v>
      </c>
      <c r="X50" s="776">
        <f t="shared" si="7"/>
        <v>27896.22</v>
      </c>
      <c r="Y50" s="776">
        <f t="shared" si="8"/>
        <v>22885.5</v>
      </c>
      <c r="Z50" s="776">
        <f t="shared" si="9"/>
        <v>26547.18</v>
      </c>
    </row>
    <row r="51" spans="1:26" s="738" customFormat="1">
      <c r="A51" s="894" t="s">
        <v>2122</v>
      </c>
      <c r="B51" s="744" t="s">
        <v>2123</v>
      </c>
      <c r="C51" s="745">
        <v>5</v>
      </c>
      <c r="D51" s="893">
        <v>6400</v>
      </c>
      <c r="E51" s="746" t="s">
        <v>119</v>
      </c>
      <c r="F51" s="745" t="s">
        <v>2124</v>
      </c>
      <c r="G51" s="745" t="s">
        <v>671</v>
      </c>
      <c r="H51" s="1063"/>
      <c r="I51" s="1064"/>
      <c r="J51" s="1064"/>
      <c r="K51" s="1064"/>
      <c r="L51" s="914"/>
      <c r="M51" s="914"/>
      <c r="N51" s="914"/>
      <c r="O51" s="913"/>
      <c r="P51" s="914">
        <v>23</v>
      </c>
      <c r="Q51"/>
      <c r="R51" s="776"/>
      <c r="S51" s="776"/>
      <c r="T51" s="776"/>
      <c r="U51" s="776"/>
      <c r="V51" s="776"/>
      <c r="W51" s="776"/>
      <c r="X51" s="776"/>
      <c r="Y51" s="776"/>
      <c r="Z51" s="776"/>
    </row>
    <row r="52" spans="1:26">
      <c r="A52" s="894" t="s">
        <v>319</v>
      </c>
      <c r="B52" s="908" t="s">
        <v>712</v>
      </c>
      <c r="C52" s="907">
        <v>33</v>
      </c>
      <c r="D52" s="907">
        <v>6430</v>
      </c>
      <c r="E52" s="909" t="s">
        <v>118</v>
      </c>
      <c r="F52" s="907">
        <v>22988</v>
      </c>
      <c r="G52" s="745" t="s">
        <v>671</v>
      </c>
      <c r="H52" s="1068">
        <v>62</v>
      </c>
      <c r="I52" s="1069">
        <v>62</v>
      </c>
      <c r="J52" s="1069">
        <v>62</v>
      </c>
      <c r="K52" s="1069">
        <v>62</v>
      </c>
      <c r="L52" s="914">
        <v>62</v>
      </c>
      <c r="M52" s="914">
        <v>83</v>
      </c>
      <c r="N52" s="914">
        <v>55</v>
      </c>
      <c r="O52" s="913">
        <v>72</v>
      </c>
      <c r="P52" s="914">
        <v>71</v>
      </c>
      <c r="Q52"/>
      <c r="R52" s="560">
        <f t="shared" ref="R52:R108" si="10">$R$3*H52</f>
        <v>1914.56</v>
      </c>
      <c r="S52" s="560">
        <f t="shared" ref="S52:S108" si="11">$S$3*I52</f>
        <v>1951.1399999999999</v>
      </c>
      <c r="T52" s="560">
        <f t="shared" ref="T52:T108" si="12">$T$3*J52</f>
        <v>2300.2000000000003</v>
      </c>
      <c r="U52" s="560">
        <f t="shared" ref="U52:U108" si="13">$U$3*K52</f>
        <v>2517.2000000000003</v>
      </c>
      <c r="V52" s="560">
        <f t="shared" ref="V52:V108" si="14">$V$3*L52</f>
        <v>2768.9199999999996</v>
      </c>
      <c r="W52" s="560">
        <f t="shared" ref="W52:W108" si="15">$W$3*M52</f>
        <v>3998.94</v>
      </c>
      <c r="X52" s="776">
        <f t="shared" ref="X52:X59" si="16">$W$3*N52</f>
        <v>2649.9</v>
      </c>
      <c r="Y52" s="776">
        <f t="shared" ref="Y52:Y59" si="17">$W$3*O52</f>
        <v>3468.96</v>
      </c>
      <c r="Z52" s="776">
        <f t="shared" ref="Z52:Z59" si="18">$W$3*P52</f>
        <v>3420.78</v>
      </c>
    </row>
    <row r="53" spans="1:26">
      <c r="A53" s="894" t="s">
        <v>110</v>
      </c>
      <c r="B53" s="744" t="s">
        <v>430</v>
      </c>
      <c r="C53" s="745">
        <v>13</v>
      </c>
      <c r="D53" s="907">
        <v>6400</v>
      </c>
      <c r="E53" s="746" t="s">
        <v>119</v>
      </c>
      <c r="F53" s="745">
        <v>18259</v>
      </c>
      <c r="G53" s="745" t="s">
        <v>671</v>
      </c>
      <c r="H53" s="1063">
        <v>1553</v>
      </c>
      <c r="I53" s="1064">
        <v>265</v>
      </c>
      <c r="J53" s="1064">
        <v>297</v>
      </c>
      <c r="K53" s="1064">
        <v>260</v>
      </c>
      <c r="L53" s="914">
        <v>148</v>
      </c>
      <c r="M53" s="914">
        <v>163</v>
      </c>
      <c r="N53" s="914">
        <v>112</v>
      </c>
      <c r="O53" s="913">
        <v>135</v>
      </c>
      <c r="P53" s="914">
        <v>153</v>
      </c>
      <c r="Q53"/>
      <c r="R53" s="560">
        <f t="shared" si="10"/>
        <v>47956.639999999999</v>
      </c>
      <c r="S53" s="560">
        <f t="shared" si="11"/>
        <v>8339.5499999999993</v>
      </c>
      <c r="T53" s="560">
        <f t="shared" si="12"/>
        <v>11018.7</v>
      </c>
      <c r="U53" s="560">
        <f t="shared" si="13"/>
        <v>10556</v>
      </c>
      <c r="V53" s="560">
        <f t="shared" si="14"/>
        <v>6609.6799999999994</v>
      </c>
      <c r="W53" s="560">
        <f t="shared" si="15"/>
        <v>7853.34</v>
      </c>
      <c r="X53" s="776">
        <f t="shared" si="16"/>
        <v>5396.16</v>
      </c>
      <c r="Y53" s="776">
        <f t="shared" si="17"/>
        <v>6504.3</v>
      </c>
      <c r="Z53" s="776">
        <f t="shared" si="18"/>
        <v>7371.54</v>
      </c>
    </row>
    <row r="54" spans="1:26">
      <c r="A54" s="894" t="s">
        <v>130</v>
      </c>
      <c r="B54" s="744" t="s">
        <v>663</v>
      </c>
      <c r="C54" s="745">
        <v>2</v>
      </c>
      <c r="D54" s="893">
        <v>6300</v>
      </c>
      <c r="E54" s="746" t="s">
        <v>344</v>
      </c>
      <c r="F54" s="745">
        <v>42341878</v>
      </c>
      <c r="G54" s="745" t="s">
        <v>671</v>
      </c>
      <c r="H54" s="1068">
        <v>459</v>
      </c>
      <c r="I54" s="1069">
        <v>397</v>
      </c>
      <c r="J54" s="1069">
        <v>480</v>
      </c>
      <c r="K54" s="1069">
        <v>442</v>
      </c>
      <c r="L54" s="914">
        <v>478</v>
      </c>
      <c r="M54" s="914">
        <v>538</v>
      </c>
      <c r="N54" s="914">
        <v>543</v>
      </c>
      <c r="O54" s="913">
        <v>612</v>
      </c>
      <c r="P54" s="914">
        <v>648</v>
      </c>
      <c r="Q54"/>
      <c r="R54" s="560">
        <f t="shared" si="10"/>
        <v>14173.92</v>
      </c>
      <c r="S54" s="560">
        <f t="shared" si="11"/>
        <v>12493.59</v>
      </c>
      <c r="T54" s="560">
        <f t="shared" si="12"/>
        <v>17808</v>
      </c>
      <c r="U54" s="560">
        <f t="shared" si="13"/>
        <v>17945.2</v>
      </c>
      <c r="V54" s="560">
        <f t="shared" si="14"/>
        <v>21347.48</v>
      </c>
      <c r="W54" s="560">
        <f t="shared" si="15"/>
        <v>25920.84</v>
      </c>
      <c r="X54" s="776">
        <f t="shared" si="16"/>
        <v>26161.74</v>
      </c>
      <c r="Y54" s="776">
        <f t="shared" si="17"/>
        <v>29486.16</v>
      </c>
      <c r="Z54" s="776">
        <f t="shared" si="18"/>
        <v>31220.639999999999</v>
      </c>
    </row>
    <row r="55" spans="1:26">
      <c r="A55" s="894" t="s">
        <v>185</v>
      </c>
      <c r="B55" s="744" t="s">
        <v>713</v>
      </c>
      <c r="C55" s="745" t="s">
        <v>640</v>
      </c>
      <c r="D55" s="745">
        <v>6400</v>
      </c>
      <c r="E55" s="746" t="s">
        <v>119</v>
      </c>
      <c r="F55" s="745">
        <v>16788</v>
      </c>
      <c r="G55" s="745" t="s">
        <v>671</v>
      </c>
      <c r="H55" s="1065">
        <v>32</v>
      </c>
      <c r="I55" s="1066">
        <v>29</v>
      </c>
      <c r="J55" s="1066">
        <v>29</v>
      </c>
      <c r="K55" s="1066">
        <v>111</v>
      </c>
      <c r="L55" s="914">
        <v>143</v>
      </c>
      <c r="M55" s="914">
        <v>168</v>
      </c>
      <c r="N55" s="914">
        <v>542</v>
      </c>
      <c r="O55" s="913">
        <v>249</v>
      </c>
      <c r="P55" s="914">
        <v>208</v>
      </c>
      <c r="Q55"/>
      <c r="R55" s="560">
        <f t="shared" si="10"/>
        <v>988.16</v>
      </c>
      <c r="S55" s="560">
        <f t="shared" si="11"/>
        <v>912.63</v>
      </c>
      <c r="T55" s="560">
        <f t="shared" si="12"/>
        <v>1075.9000000000001</v>
      </c>
      <c r="U55" s="560">
        <f t="shared" si="13"/>
        <v>4506.6000000000004</v>
      </c>
      <c r="V55" s="560">
        <f t="shared" si="14"/>
        <v>6386.3799999999992</v>
      </c>
      <c r="W55" s="560">
        <f t="shared" si="15"/>
        <v>8094.24</v>
      </c>
      <c r="X55" s="776">
        <f t="shared" si="16"/>
        <v>26113.56</v>
      </c>
      <c r="Y55" s="776">
        <f t="shared" si="17"/>
        <v>11996.82</v>
      </c>
      <c r="Z55" s="776">
        <f t="shared" si="18"/>
        <v>10021.44</v>
      </c>
    </row>
    <row r="56" spans="1:26">
      <c r="A56" s="894" t="s">
        <v>302</v>
      </c>
      <c r="B56" s="744" t="s">
        <v>431</v>
      </c>
      <c r="C56" s="745">
        <v>14</v>
      </c>
      <c r="D56" s="745" t="s">
        <v>350</v>
      </c>
      <c r="E56" s="746" t="s">
        <v>120</v>
      </c>
      <c r="F56" s="745" t="s">
        <v>432</v>
      </c>
      <c r="G56" s="745" t="s">
        <v>671</v>
      </c>
      <c r="H56" s="1059">
        <v>39</v>
      </c>
      <c r="I56" s="1066">
        <v>28</v>
      </c>
      <c r="J56" s="1066">
        <v>23</v>
      </c>
      <c r="K56" s="1066">
        <v>25</v>
      </c>
      <c r="L56" s="914">
        <v>37</v>
      </c>
      <c r="M56" s="914">
        <v>36</v>
      </c>
      <c r="N56" s="914">
        <v>43</v>
      </c>
      <c r="O56" s="913">
        <v>34</v>
      </c>
      <c r="P56" s="914">
        <v>35</v>
      </c>
      <c r="Q56"/>
      <c r="R56" s="560">
        <f t="shared" si="10"/>
        <v>1204.32</v>
      </c>
      <c r="S56" s="560">
        <f t="shared" si="11"/>
        <v>881.16</v>
      </c>
      <c r="T56" s="560">
        <f t="shared" si="12"/>
        <v>853.30000000000007</v>
      </c>
      <c r="U56" s="560">
        <f t="shared" si="13"/>
        <v>1015</v>
      </c>
      <c r="V56" s="560">
        <f t="shared" si="14"/>
        <v>1652.4199999999998</v>
      </c>
      <c r="W56" s="560">
        <f t="shared" si="15"/>
        <v>1734.48</v>
      </c>
      <c r="X56" s="776">
        <f t="shared" si="16"/>
        <v>2071.7399999999998</v>
      </c>
      <c r="Y56" s="776">
        <f t="shared" si="17"/>
        <v>1638.12</v>
      </c>
      <c r="Z56" s="776">
        <f t="shared" si="18"/>
        <v>1686.3</v>
      </c>
    </row>
    <row r="57" spans="1:26">
      <c r="A57" s="894" t="s">
        <v>145</v>
      </c>
      <c r="B57" s="744" t="s">
        <v>431</v>
      </c>
      <c r="C57" s="745">
        <v>44</v>
      </c>
      <c r="D57" s="745" t="s">
        <v>350</v>
      </c>
      <c r="E57" s="746" t="s">
        <v>120</v>
      </c>
      <c r="F57" s="745" t="s">
        <v>433</v>
      </c>
      <c r="G57" s="745" t="s">
        <v>671</v>
      </c>
      <c r="H57" s="1059">
        <v>583</v>
      </c>
      <c r="I57" s="1066">
        <v>443</v>
      </c>
      <c r="J57" s="1066">
        <v>417</v>
      </c>
      <c r="K57" s="1066">
        <v>454</v>
      </c>
      <c r="L57" s="914">
        <v>489</v>
      </c>
      <c r="M57" s="914">
        <v>508</v>
      </c>
      <c r="N57" s="914">
        <v>373</v>
      </c>
      <c r="O57" s="913">
        <v>414</v>
      </c>
      <c r="P57" s="914">
        <v>428</v>
      </c>
      <c r="Q57"/>
      <c r="R57" s="560">
        <f t="shared" si="10"/>
        <v>18003.04</v>
      </c>
      <c r="S57" s="560">
        <f t="shared" si="11"/>
        <v>13941.21</v>
      </c>
      <c r="T57" s="560">
        <f t="shared" si="12"/>
        <v>15470.7</v>
      </c>
      <c r="U57" s="560">
        <f t="shared" si="13"/>
        <v>18432.400000000001</v>
      </c>
      <c r="V57" s="560">
        <f t="shared" si="14"/>
        <v>21838.739999999998</v>
      </c>
      <c r="W57" s="560">
        <f t="shared" si="15"/>
        <v>24475.439999999999</v>
      </c>
      <c r="X57" s="776">
        <f t="shared" si="16"/>
        <v>17971.14</v>
      </c>
      <c r="Y57" s="776">
        <f t="shared" si="17"/>
        <v>19946.52</v>
      </c>
      <c r="Z57" s="776">
        <f t="shared" si="18"/>
        <v>20621.04</v>
      </c>
    </row>
    <row r="58" spans="1:26">
      <c r="A58" s="894" t="s">
        <v>145</v>
      </c>
      <c r="B58" s="744" t="s">
        <v>431</v>
      </c>
      <c r="C58" s="745">
        <v>44</v>
      </c>
      <c r="D58" s="745" t="s">
        <v>350</v>
      </c>
      <c r="E58" s="746" t="s">
        <v>120</v>
      </c>
      <c r="F58" s="745" t="s">
        <v>434</v>
      </c>
      <c r="G58" s="745" t="s">
        <v>671</v>
      </c>
      <c r="H58" s="1059">
        <v>541</v>
      </c>
      <c r="I58" s="1066">
        <v>597</v>
      </c>
      <c r="J58" s="1066">
        <v>487</v>
      </c>
      <c r="K58" s="1066">
        <v>466</v>
      </c>
      <c r="L58" s="914">
        <v>562</v>
      </c>
      <c r="M58" s="914">
        <v>545</v>
      </c>
      <c r="N58" s="914">
        <v>439</v>
      </c>
      <c r="O58" s="913">
        <v>449</v>
      </c>
      <c r="P58" s="914">
        <v>467</v>
      </c>
      <c r="Q58"/>
      <c r="R58" s="560">
        <f t="shared" si="10"/>
        <v>16706.079999999998</v>
      </c>
      <c r="S58" s="560">
        <f t="shared" si="11"/>
        <v>18787.59</v>
      </c>
      <c r="T58" s="560">
        <f t="shared" si="12"/>
        <v>18067.7</v>
      </c>
      <c r="U58" s="560">
        <f t="shared" si="13"/>
        <v>18919.600000000002</v>
      </c>
      <c r="V58" s="560">
        <f t="shared" si="14"/>
        <v>25098.92</v>
      </c>
      <c r="W58" s="560">
        <f t="shared" si="15"/>
        <v>26258.1</v>
      </c>
      <c r="X58" s="776">
        <f t="shared" si="16"/>
        <v>21151.02</v>
      </c>
      <c r="Y58" s="776">
        <f t="shared" si="17"/>
        <v>21632.82</v>
      </c>
      <c r="Z58" s="776">
        <f t="shared" si="18"/>
        <v>22500.06</v>
      </c>
    </row>
    <row r="59" spans="1:26">
      <c r="A59" s="894" t="s">
        <v>145</v>
      </c>
      <c r="B59" s="744" t="s">
        <v>431</v>
      </c>
      <c r="C59" s="745">
        <v>44</v>
      </c>
      <c r="D59" s="745" t="s">
        <v>350</v>
      </c>
      <c r="E59" s="746" t="s">
        <v>120</v>
      </c>
      <c r="F59" s="745" t="s">
        <v>435</v>
      </c>
      <c r="G59" s="745" t="s">
        <v>671</v>
      </c>
      <c r="H59" s="1059">
        <v>3966</v>
      </c>
      <c r="I59" s="1066">
        <v>3292</v>
      </c>
      <c r="J59" s="1066">
        <v>2902</v>
      </c>
      <c r="K59" s="1066">
        <v>2847</v>
      </c>
      <c r="L59" s="914">
        <v>2762</v>
      </c>
      <c r="M59" s="914">
        <v>2660</v>
      </c>
      <c r="N59" s="914">
        <v>2187</v>
      </c>
      <c r="O59" s="913">
        <v>2036</v>
      </c>
      <c r="P59" s="914">
        <v>2209</v>
      </c>
      <c r="Q59"/>
      <c r="R59" s="560">
        <f t="shared" si="10"/>
        <v>122470.08</v>
      </c>
      <c r="S59" s="560">
        <f t="shared" si="11"/>
        <v>103599.23999999999</v>
      </c>
      <c r="T59" s="560">
        <f t="shared" si="12"/>
        <v>107664.2</v>
      </c>
      <c r="U59" s="560">
        <f t="shared" si="13"/>
        <v>115588.2</v>
      </c>
      <c r="V59" s="560">
        <f t="shared" si="14"/>
        <v>123350.91999999998</v>
      </c>
      <c r="W59" s="560">
        <f t="shared" si="15"/>
        <v>128158.8</v>
      </c>
      <c r="X59" s="776">
        <f t="shared" si="16"/>
        <v>105369.66</v>
      </c>
      <c r="Y59" s="776">
        <f t="shared" si="17"/>
        <v>98094.48</v>
      </c>
      <c r="Z59" s="776">
        <f t="shared" si="18"/>
        <v>106429.62</v>
      </c>
    </row>
    <row r="60" spans="1:26">
      <c r="A60" s="894" t="s">
        <v>2033</v>
      </c>
      <c r="B60" s="908" t="s">
        <v>2034</v>
      </c>
      <c r="C60" s="907">
        <v>7</v>
      </c>
      <c r="D60" s="907">
        <v>6310</v>
      </c>
      <c r="E60" s="909" t="s">
        <v>354</v>
      </c>
      <c r="F60" s="907"/>
      <c r="G60" s="745"/>
      <c r="H60" s="1068"/>
      <c r="I60" s="1069"/>
      <c r="J60" s="1069"/>
      <c r="K60" s="1069"/>
      <c r="L60" s="914"/>
      <c r="M60" s="914"/>
      <c r="N60" s="914">
        <v>156</v>
      </c>
      <c r="O60" s="913">
        <v>188</v>
      </c>
      <c r="P60" s="914">
        <v>160</v>
      </c>
      <c r="Q60"/>
      <c r="R60" s="560"/>
      <c r="S60" s="560"/>
      <c r="T60" s="560"/>
      <c r="U60" s="560"/>
      <c r="V60" s="560"/>
      <c r="W60" s="560"/>
      <c r="X60" s="776"/>
      <c r="Y60" s="776"/>
      <c r="Z60" s="776"/>
    </row>
    <row r="61" spans="1:26">
      <c r="A61" s="894" t="s">
        <v>1437</v>
      </c>
      <c r="B61" s="744" t="s">
        <v>436</v>
      </c>
      <c r="C61" s="745">
        <v>1</v>
      </c>
      <c r="D61" s="745" t="s">
        <v>346</v>
      </c>
      <c r="E61" s="746" t="s">
        <v>347</v>
      </c>
      <c r="F61" s="745" t="s">
        <v>437</v>
      </c>
      <c r="G61" s="745" t="s">
        <v>671</v>
      </c>
      <c r="H61" s="1059">
        <v>250</v>
      </c>
      <c r="I61" s="1066">
        <v>239</v>
      </c>
      <c r="J61" s="1066">
        <v>281</v>
      </c>
      <c r="K61" s="1066">
        <v>253</v>
      </c>
      <c r="L61" s="914">
        <v>30</v>
      </c>
      <c r="M61" s="914">
        <v>0</v>
      </c>
      <c r="N61" s="914">
        <v>0</v>
      </c>
      <c r="O61" s="913">
        <v>0</v>
      </c>
      <c r="P61" s="914">
        <v>0</v>
      </c>
      <c r="Q61"/>
      <c r="R61" s="560">
        <f t="shared" si="10"/>
        <v>7720</v>
      </c>
      <c r="S61" s="560">
        <f t="shared" si="11"/>
        <v>7521.33</v>
      </c>
      <c r="T61" s="560">
        <f t="shared" si="12"/>
        <v>10425.1</v>
      </c>
      <c r="U61" s="560">
        <f t="shared" si="13"/>
        <v>10271.800000000001</v>
      </c>
      <c r="V61" s="560">
        <f t="shared" si="14"/>
        <v>1339.8</v>
      </c>
      <c r="W61" s="560">
        <f t="shared" si="15"/>
        <v>0</v>
      </c>
      <c r="X61" s="776">
        <f t="shared" ref="X61:X105" si="19">$W$3*N61</f>
        <v>0</v>
      </c>
      <c r="Y61" s="776">
        <f t="shared" ref="Y61:Y105" si="20">$W$3*O61</f>
        <v>0</v>
      </c>
      <c r="Z61" s="776">
        <f t="shared" ref="Z61:Z105" si="21">$W$3*P61</f>
        <v>0</v>
      </c>
    </row>
    <row r="62" spans="1:26">
      <c r="A62" s="894" t="s">
        <v>403</v>
      </c>
      <c r="B62" s="744" t="s">
        <v>401</v>
      </c>
      <c r="C62" s="745">
        <v>12</v>
      </c>
      <c r="D62" s="745" t="s">
        <v>343</v>
      </c>
      <c r="E62" s="746" t="s">
        <v>344</v>
      </c>
      <c r="F62" s="745" t="s">
        <v>402</v>
      </c>
      <c r="G62" s="745" t="s">
        <v>671</v>
      </c>
      <c r="H62" s="1059">
        <v>104</v>
      </c>
      <c r="I62" s="1066">
        <v>75</v>
      </c>
      <c r="J62" s="1066">
        <v>76</v>
      </c>
      <c r="K62" s="1066">
        <v>66</v>
      </c>
      <c r="L62" s="914">
        <v>90</v>
      </c>
      <c r="M62" s="914">
        <v>90</v>
      </c>
      <c r="N62" s="914">
        <v>54</v>
      </c>
      <c r="O62" s="913">
        <v>89</v>
      </c>
      <c r="P62" s="914">
        <v>50</v>
      </c>
      <c r="Q62"/>
      <c r="R62" s="560">
        <f t="shared" si="10"/>
        <v>3211.52</v>
      </c>
      <c r="S62" s="560">
        <f t="shared" si="11"/>
        <v>2360.25</v>
      </c>
      <c r="T62" s="560">
        <f t="shared" si="12"/>
        <v>2819.6</v>
      </c>
      <c r="U62" s="560">
        <f t="shared" si="13"/>
        <v>2679.6</v>
      </c>
      <c r="V62" s="560">
        <f t="shared" si="14"/>
        <v>4019.3999999999996</v>
      </c>
      <c r="W62" s="560">
        <f t="shared" si="15"/>
        <v>4336.2</v>
      </c>
      <c r="X62" s="776">
        <f t="shared" si="19"/>
        <v>2601.7199999999998</v>
      </c>
      <c r="Y62" s="776">
        <f t="shared" si="20"/>
        <v>4288.0199999999995</v>
      </c>
      <c r="Z62" s="776">
        <f t="shared" si="21"/>
        <v>2409</v>
      </c>
    </row>
    <row r="63" spans="1:26">
      <c r="A63" s="894" t="s">
        <v>1071</v>
      </c>
      <c r="B63" s="744" t="s">
        <v>358</v>
      </c>
      <c r="C63" s="745">
        <v>3</v>
      </c>
      <c r="D63" s="907">
        <v>6400</v>
      </c>
      <c r="E63" s="746" t="s">
        <v>119</v>
      </c>
      <c r="F63" s="745">
        <v>63252587</v>
      </c>
      <c r="G63" s="745" t="s">
        <v>671</v>
      </c>
      <c r="H63" s="1063">
        <v>1316</v>
      </c>
      <c r="I63" s="1064">
        <v>1195</v>
      </c>
      <c r="J63" s="1064">
        <v>1133</v>
      </c>
      <c r="K63" s="1064">
        <v>579</v>
      </c>
      <c r="L63" s="914">
        <v>493</v>
      </c>
      <c r="M63" s="914">
        <v>449</v>
      </c>
      <c r="N63" s="914">
        <v>378</v>
      </c>
      <c r="O63" s="913">
        <v>427</v>
      </c>
      <c r="P63" s="914">
        <v>740</v>
      </c>
      <c r="Q63"/>
      <c r="R63" s="560">
        <f t="shared" si="10"/>
        <v>40638.080000000002</v>
      </c>
      <c r="S63" s="560">
        <f t="shared" si="11"/>
        <v>37606.65</v>
      </c>
      <c r="T63" s="560">
        <f t="shared" si="12"/>
        <v>42034.3</v>
      </c>
      <c r="U63" s="560">
        <f t="shared" si="13"/>
        <v>23507.4</v>
      </c>
      <c r="V63" s="560">
        <f t="shared" si="14"/>
        <v>22017.379999999997</v>
      </c>
      <c r="W63" s="560">
        <f t="shared" si="15"/>
        <v>21632.82</v>
      </c>
      <c r="X63" s="776">
        <f t="shared" si="19"/>
        <v>18212.04</v>
      </c>
      <c r="Y63" s="776">
        <f t="shared" si="20"/>
        <v>20572.86</v>
      </c>
      <c r="Z63" s="776">
        <f t="shared" si="21"/>
        <v>35653.199999999997</v>
      </c>
    </row>
    <row r="64" spans="1:26">
      <c r="A64" s="894" t="s">
        <v>1070</v>
      </c>
      <c r="B64" s="744" t="s">
        <v>358</v>
      </c>
      <c r="C64" s="745">
        <v>3</v>
      </c>
      <c r="D64" s="907">
        <v>6400</v>
      </c>
      <c r="E64" s="746" t="s">
        <v>119</v>
      </c>
      <c r="F64" s="745">
        <v>63252586</v>
      </c>
      <c r="G64" s="745" t="s">
        <v>671</v>
      </c>
      <c r="H64" s="1068">
        <v>1163</v>
      </c>
      <c r="I64" s="1069">
        <v>1105</v>
      </c>
      <c r="J64" s="1069">
        <v>1045</v>
      </c>
      <c r="K64" s="1069">
        <v>683</v>
      </c>
      <c r="L64" s="914">
        <v>829</v>
      </c>
      <c r="M64" s="914">
        <v>733</v>
      </c>
      <c r="N64" s="914">
        <v>727</v>
      </c>
      <c r="O64" s="913">
        <v>615</v>
      </c>
      <c r="P64" s="914">
        <v>814</v>
      </c>
      <c r="Q64"/>
      <c r="R64" s="560">
        <f t="shared" si="10"/>
        <v>35913.440000000002</v>
      </c>
      <c r="S64" s="560">
        <f t="shared" si="11"/>
        <v>34774.35</v>
      </c>
      <c r="T64" s="560">
        <f t="shared" si="12"/>
        <v>38769.5</v>
      </c>
      <c r="U64" s="560">
        <f t="shared" si="13"/>
        <v>27729.8</v>
      </c>
      <c r="V64" s="560">
        <f t="shared" si="14"/>
        <v>37023.14</v>
      </c>
      <c r="W64" s="560">
        <f t="shared" si="15"/>
        <v>35315.94</v>
      </c>
      <c r="X64" s="776">
        <f t="shared" si="19"/>
        <v>35026.86</v>
      </c>
      <c r="Y64" s="776">
        <f t="shared" si="20"/>
        <v>29630.7</v>
      </c>
      <c r="Z64" s="776">
        <f t="shared" si="21"/>
        <v>39218.519999999997</v>
      </c>
    </row>
    <row r="65" spans="1:26">
      <c r="A65" s="894" t="s">
        <v>1069</v>
      </c>
      <c r="B65" s="744" t="s">
        <v>358</v>
      </c>
      <c r="C65" s="745">
        <v>3</v>
      </c>
      <c r="D65" s="907">
        <v>6400</v>
      </c>
      <c r="E65" s="746" t="s">
        <v>119</v>
      </c>
      <c r="F65" s="745">
        <v>63135526</v>
      </c>
      <c r="G65" s="745" t="s">
        <v>671</v>
      </c>
      <c r="H65" s="1068">
        <v>72</v>
      </c>
      <c r="I65" s="1069">
        <v>98</v>
      </c>
      <c r="J65" s="1069">
        <v>107</v>
      </c>
      <c r="K65" s="1069">
        <v>96</v>
      </c>
      <c r="L65" s="914">
        <v>56</v>
      </c>
      <c r="M65" s="914">
        <v>87</v>
      </c>
      <c r="N65" s="914">
        <v>112</v>
      </c>
      <c r="O65" s="913">
        <v>277</v>
      </c>
      <c r="P65" s="914">
        <v>199</v>
      </c>
      <c r="Q65"/>
      <c r="R65" s="560">
        <f t="shared" si="10"/>
        <v>2223.36</v>
      </c>
      <c r="S65" s="560">
        <f t="shared" si="11"/>
        <v>3084.06</v>
      </c>
      <c r="T65" s="560">
        <f t="shared" si="12"/>
        <v>3969.7000000000003</v>
      </c>
      <c r="U65" s="560">
        <f t="shared" si="13"/>
        <v>3897.6000000000004</v>
      </c>
      <c r="V65" s="560">
        <f t="shared" si="14"/>
        <v>2500.96</v>
      </c>
      <c r="W65" s="560">
        <f t="shared" si="15"/>
        <v>4191.66</v>
      </c>
      <c r="X65" s="776">
        <f t="shared" si="19"/>
        <v>5396.16</v>
      </c>
      <c r="Y65" s="776">
        <f t="shared" si="20"/>
        <v>13345.86</v>
      </c>
      <c r="Z65" s="776">
        <f t="shared" si="21"/>
        <v>9587.82</v>
      </c>
    </row>
    <row r="66" spans="1:26">
      <c r="A66" s="894" t="s">
        <v>309</v>
      </c>
      <c r="B66" s="744" t="s">
        <v>438</v>
      </c>
      <c r="C66" s="745">
        <v>26</v>
      </c>
      <c r="D66" s="745" t="s">
        <v>342</v>
      </c>
      <c r="E66" s="746" t="s">
        <v>119</v>
      </c>
      <c r="F66" s="745" t="s">
        <v>439</v>
      </c>
      <c r="G66" s="745" t="s">
        <v>671</v>
      </c>
      <c r="H66" s="1059">
        <v>181</v>
      </c>
      <c r="I66" s="1066">
        <v>108</v>
      </c>
      <c r="J66" s="1066">
        <v>158</v>
      </c>
      <c r="K66" s="1066">
        <v>119</v>
      </c>
      <c r="L66" s="914">
        <v>111</v>
      </c>
      <c r="M66" s="914">
        <v>97</v>
      </c>
      <c r="N66" s="914">
        <v>108</v>
      </c>
      <c r="O66" s="913">
        <v>112</v>
      </c>
      <c r="P66" s="914">
        <v>80</v>
      </c>
      <c r="Q66"/>
      <c r="R66" s="560">
        <f t="shared" si="10"/>
        <v>5589.28</v>
      </c>
      <c r="S66" s="560">
        <f t="shared" si="11"/>
        <v>3398.7599999999998</v>
      </c>
      <c r="T66" s="560">
        <f t="shared" si="12"/>
        <v>5861.8</v>
      </c>
      <c r="U66" s="560">
        <f t="shared" si="13"/>
        <v>4831.4000000000005</v>
      </c>
      <c r="V66" s="560">
        <f t="shared" si="14"/>
        <v>4957.2599999999993</v>
      </c>
      <c r="W66" s="560">
        <f t="shared" si="15"/>
        <v>4673.46</v>
      </c>
      <c r="X66" s="776">
        <f t="shared" si="19"/>
        <v>5203.4399999999996</v>
      </c>
      <c r="Y66" s="776">
        <f t="shared" si="20"/>
        <v>5396.16</v>
      </c>
      <c r="Z66" s="776">
        <f t="shared" si="21"/>
        <v>3854.4</v>
      </c>
    </row>
    <row r="67" spans="1:26">
      <c r="A67" s="894" t="s">
        <v>309</v>
      </c>
      <c r="B67" s="744" t="s">
        <v>438</v>
      </c>
      <c r="C67" s="745">
        <v>24</v>
      </c>
      <c r="D67" s="745" t="s">
        <v>342</v>
      </c>
      <c r="E67" s="746" t="s">
        <v>119</v>
      </c>
      <c r="F67" s="745">
        <v>65976663</v>
      </c>
      <c r="G67" s="745" t="s">
        <v>671</v>
      </c>
      <c r="H67" s="1059">
        <v>141</v>
      </c>
      <c r="I67" s="1066">
        <v>71</v>
      </c>
      <c r="J67" s="1066">
        <v>72</v>
      </c>
      <c r="K67" s="1066">
        <v>85</v>
      </c>
      <c r="L67" s="914">
        <v>68</v>
      </c>
      <c r="M67" s="914">
        <v>62</v>
      </c>
      <c r="N67" s="914">
        <v>78</v>
      </c>
      <c r="O67" s="913">
        <v>79</v>
      </c>
      <c r="P67" s="914">
        <v>72</v>
      </c>
      <c r="Q67"/>
      <c r="R67" s="560">
        <f t="shared" si="10"/>
        <v>4354.08</v>
      </c>
      <c r="S67" s="560">
        <f t="shared" si="11"/>
        <v>2234.37</v>
      </c>
      <c r="T67" s="560">
        <f t="shared" si="12"/>
        <v>2671.2000000000003</v>
      </c>
      <c r="U67" s="560">
        <f t="shared" si="13"/>
        <v>3451</v>
      </c>
      <c r="V67" s="560">
        <f t="shared" si="14"/>
        <v>3036.8799999999997</v>
      </c>
      <c r="W67" s="560">
        <f t="shared" si="15"/>
        <v>2987.16</v>
      </c>
      <c r="X67" s="776">
        <f t="shared" si="19"/>
        <v>3758.04</v>
      </c>
      <c r="Y67" s="776">
        <f t="shared" si="20"/>
        <v>3806.22</v>
      </c>
      <c r="Z67" s="776">
        <f t="shared" si="21"/>
        <v>3468.96</v>
      </c>
    </row>
    <row r="68" spans="1:26">
      <c r="A68" s="894" t="s">
        <v>143</v>
      </c>
      <c r="B68" s="744" t="s">
        <v>440</v>
      </c>
      <c r="C68" s="893" t="s">
        <v>441</v>
      </c>
      <c r="D68" s="893">
        <v>6400</v>
      </c>
      <c r="E68" s="746" t="s">
        <v>119</v>
      </c>
      <c r="F68" s="745">
        <v>29037356</v>
      </c>
      <c r="G68" s="745" t="s">
        <v>671</v>
      </c>
      <c r="H68" s="1063">
        <v>2701</v>
      </c>
      <c r="I68" s="1064">
        <v>2550</v>
      </c>
      <c r="J68" s="1064">
        <v>2503</v>
      </c>
      <c r="K68" s="1064">
        <v>2288</v>
      </c>
      <c r="L68" s="914">
        <v>2504</v>
      </c>
      <c r="M68" s="914">
        <v>2002</v>
      </c>
      <c r="N68" s="914">
        <v>1469</v>
      </c>
      <c r="O68" s="913">
        <v>2381</v>
      </c>
      <c r="P68" s="914">
        <v>2443</v>
      </c>
      <c r="Q68"/>
      <c r="R68" s="560">
        <f t="shared" si="10"/>
        <v>83406.87999999999</v>
      </c>
      <c r="S68" s="560">
        <f t="shared" si="11"/>
        <v>80248.5</v>
      </c>
      <c r="T68" s="560">
        <f t="shared" si="12"/>
        <v>92861.3</v>
      </c>
      <c r="U68" s="560">
        <f t="shared" si="13"/>
        <v>92892.800000000003</v>
      </c>
      <c r="V68" s="560">
        <f t="shared" si="14"/>
        <v>111828.63999999998</v>
      </c>
      <c r="W68" s="560">
        <f t="shared" si="15"/>
        <v>96456.36</v>
      </c>
      <c r="X68" s="776">
        <f t="shared" si="19"/>
        <v>70776.42</v>
      </c>
      <c r="Y68" s="776">
        <f t="shared" si="20"/>
        <v>114716.58</v>
      </c>
      <c r="Z68" s="776">
        <f t="shared" si="21"/>
        <v>117703.74</v>
      </c>
    </row>
    <row r="69" spans="1:26">
      <c r="A69" s="894" t="s">
        <v>303</v>
      </c>
      <c r="B69" s="744" t="s">
        <v>362</v>
      </c>
      <c r="C69" s="745">
        <v>12</v>
      </c>
      <c r="D69" s="745" t="s">
        <v>350</v>
      </c>
      <c r="E69" s="746" t="s">
        <v>120</v>
      </c>
      <c r="F69" s="745" t="s">
        <v>442</v>
      </c>
      <c r="G69" s="745" t="s">
        <v>671</v>
      </c>
      <c r="H69" s="1059">
        <v>11</v>
      </c>
      <c r="I69" s="1066">
        <v>11</v>
      </c>
      <c r="J69" s="1066">
        <v>5</v>
      </c>
      <c r="K69" s="1066">
        <v>14</v>
      </c>
      <c r="L69" s="914">
        <v>14</v>
      </c>
      <c r="M69" s="914">
        <v>8</v>
      </c>
      <c r="N69" s="914">
        <v>9</v>
      </c>
      <c r="O69" s="913">
        <v>7</v>
      </c>
      <c r="P69" s="914">
        <v>5</v>
      </c>
      <c r="Q69"/>
      <c r="R69" s="560">
        <f t="shared" si="10"/>
        <v>339.68</v>
      </c>
      <c r="S69" s="560">
        <f t="shared" si="11"/>
        <v>346.16999999999996</v>
      </c>
      <c r="T69" s="560">
        <f t="shared" si="12"/>
        <v>185.5</v>
      </c>
      <c r="U69" s="560">
        <f t="shared" si="13"/>
        <v>568.4</v>
      </c>
      <c r="V69" s="560">
        <f t="shared" si="14"/>
        <v>625.24</v>
      </c>
      <c r="W69" s="560">
        <f t="shared" si="15"/>
        <v>385.44</v>
      </c>
      <c r="X69" s="776">
        <f t="shared" si="19"/>
        <v>433.62</v>
      </c>
      <c r="Y69" s="776">
        <f t="shared" si="20"/>
        <v>337.26</v>
      </c>
      <c r="Z69" s="776">
        <f t="shared" si="21"/>
        <v>240.9</v>
      </c>
    </row>
    <row r="70" spans="1:26">
      <c r="A70" s="894" t="s">
        <v>2088</v>
      </c>
      <c r="B70" s="744" t="s">
        <v>351</v>
      </c>
      <c r="C70" s="745">
        <v>1</v>
      </c>
      <c r="D70" s="745" t="s">
        <v>346</v>
      </c>
      <c r="E70" s="746" t="s">
        <v>347</v>
      </c>
      <c r="F70" s="745">
        <v>63818915</v>
      </c>
      <c r="G70" s="745" t="s">
        <v>671</v>
      </c>
      <c r="H70" s="1059">
        <v>223</v>
      </c>
      <c r="I70" s="1066">
        <v>209</v>
      </c>
      <c r="J70" s="1066">
        <v>305</v>
      </c>
      <c r="K70" s="1066">
        <v>124</v>
      </c>
      <c r="L70" s="914">
        <v>0</v>
      </c>
      <c r="M70" s="914">
        <v>77</v>
      </c>
      <c r="N70" s="914">
        <v>70</v>
      </c>
      <c r="O70" s="913">
        <v>63</v>
      </c>
      <c r="P70" s="914">
        <v>35</v>
      </c>
      <c r="Q70"/>
      <c r="R70" s="560">
        <f t="shared" si="10"/>
        <v>6886.24</v>
      </c>
      <c r="S70" s="560">
        <f t="shared" si="11"/>
        <v>6577.23</v>
      </c>
      <c r="T70" s="560">
        <f t="shared" si="12"/>
        <v>11315.5</v>
      </c>
      <c r="U70" s="560">
        <f t="shared" si="13"/>
        <v>5034.4000000000005</v>
      </c>
      <c r="V70" s="560">
        <f t="shared" si="14"/>
        <v>0</v>
      </c>
      <c r="W70" s="560">
        <f t="shared" si="15"/>
        <v>3709.86</v>
      </c>
      <c r="X70" s="776">
        <f t="shared" si="19"/>
        <v>3372.6</v>
      </c>
      <c r="Y70" s="776">
        <f t="shared" si="20"/>
        <v>3035.34</v>
      </c>
      <c r="Z70" s="776">
        <f t="shared" si="21"/>
        <v>1686.3</v>
      </c>
    </row>
    <row r="71" spans="1:26" s="738" customFormat="1">
      <c r="A71" s="894" t="s">
        <v>2087</v>
      </c>
      <c r="B71" s="744" t="s">
        <v>351</v>
      </c>
      <c r="C71" s="745">
        <v>3</v>
      </c>
      <c r="D71" s="745">
        <v>6440</v>
      </c>
      <c r="E71" s="746" t="s">
        <v>347</v>
      </c>
      <c r="F71" s="745">
        <v>63819001</v>
      </c>
      <c r="G71" s="745"/>
      <c r="H71" s="1059">
        <v>14</v>
      </c>
      <c r="I71" s="1066">
        <v>4</v>
      </c>
      <c r="J71" s="1066">
        <v>2</v>
      </c>
      <c r="K71" s="1066">
        <v>10</v>
      </c>
      <c r="L71" s="914">
        <v>6</v>
      </c>
      <c r="M71" s="914">
        <v>9</v>
      </c>
      <c r="N71" s="914">
        <v>5</v>
      </c>
      <c r="O71" s="913">
        <v>9</v>
      </c>
      <c r="P71" s="914">
        <v>9</v>
      </c>
      <c r="Q71"/>
      <c r="R71" s="776">
        <f t="shared" si="10"/>
        <v>432.32</v>
      </c>
      <c r="S71" s="776">
        <f t="shared" si="11"/>
        <v>125.88</v>
      </c>
      <c r="T71" s="776">
        <f t="shared" si="12"/>
        <v>74.2</v>
      </c>
      <c r="U71" s="776">
        <f t="shared" si="13"/>
        <v>406</v>
      </c>
      <c r="V71" s="776">
        <f t="shared" si="14"/>
        <v>267.95999999999998</v>
      </c>
      <c r="W71" s="776">
        <f t="shared" si="15"/>
        <v>433.62</v>
      </c>
      <c r="X71" s="776">
        <f t="shared" si="19"/>
        <v>240.9</v>
      </c>
      <c r="Y71" s="776">
        <f t="shared" si="20"/>
        <v>433.62</v>
      </c>
      <c r="Z71" s="776">
        <f t="shared" si="21"/>
        <v>433.62</v>
      </c>
    </row>
    <row r="72" spans="1:26">
      <c r="A72" s="894" t="s">
        <v>1067</v>
      </c>
      <c r="B72" s="744" t="s">
        <v>351</v>
      </c>
      <c r="C72" s="745">
        <v>1</v>
      </c>
      <c r="D72" s="745" t="s">
        <v>346</v>
      </c>
      <c r="E72" s="746" t="s">
        <v>347</v>
      </c>
      <c r="F72" s="745">
        <v>68510036</v>
      </c>
      <c r="G72" s="745" t="s">
        <v>671</v>
      </c>
      <c r="H72" s="1059">
        <v>798</v>
      </c>
      <c r="I72" s="1066">
        <v>702</v>
      </c>
      <c r="J72" s="1066">
        <v>538</v>
      </c>
      <c r="K72" s="1066">
        <v>556</v>
      </c>
      <c r="L72" s="914">
        <v>495</v>
      </c>
      <c r="M72" s="914">
        <v>434</v>
      </c>
      <c r="N72" s="914">
        <v>358</v>
      </c>
      <c r="O72" s="913">
        <v>531</v>
      </c>
      <c r="P72" s="914">
        <v>499</v>
      </c>
      <c r="Q72"/>
      <c r="R72" s="560">
        <f t="shared" si="10"/>
        <v>24642.239999999998</v>
      </c>
      <c r="S72" s="560">
        <f t="shared" si="11"/>
        <v>22091.94</v>
      </c>
      <c r="T72" s="560">
        <f t="shared" si="12"/>
        <v>19959.8</v>
      </c>
      <c r="U72" s="560">
        <f t="shared" si="13"/>
        <v>22573.600000000002</v>
      </c>
      <c r="V72" s="560">
        <f t="shared" si="14"/>
        <v>22106.699999999997</v>
      </c>
      <c r="W72" s="560">
        <f t="shared" si="15"/>
        <v>20910.12</v>
      </c>
      <c r="X72" s="776">
        <f t="shared" si="19"/>
        <v>17248.439999999999</v>
      </c>
      <c r="Y72" s="776">
        <f t="shared" si="20"/>
        <v>25583.579999999998</v>
      </c>
      <c r="Z72" s="776">
        <f t="shared" si="21"/>
        <v>24041.82</v>
      </c>
    </row>
    <row r="73" spans="1:26">
      <c r="A73" s="894" t="s">
        <v>1068</v>
      </c>
      <c r="B73" s="744" t="s">
        <v>351</v>
      </c>
      <c r="C73" s="745">
        <v>1</v>
      </c>
      <c r="D73" s="745" t="s">
        <v>346</v>
      </c>
      <c r="E73" s="746" t="s">
        <v>347</v>
      </c>
      <c r="F73" s="745">
        <v>68510037</v>
      </c>
      <c r="G73" s="745" t="s">
        <v>671</v>
      </c>
      <c r="H73" s="1059">
        <v>366</v>
      </c>
      <c r="I73" s="1066">
        <v>291</v>
      </c>
      <c r="J73" s="1066">
        <v>339</v>
      </c>
      <c r="K73" s="1066">
        <v>365</v>
      </c>
      <c r="L73" s="914">
        <v>365</v>
      </c>
      <c r="M73" s="914">
        <v>320</v>
      </c>
      <c r="N73" s="914">
        <v>316</v>
      </c>
      <c r="O73" s="913">
        <v>299</v>
      </c>
      <c r="P73" s="914">
        <v>321</v>
      </c>
      <c r="Q73"/>
      <c r="R73" s="560">
        <f t="shared" si="10"/>
        <v>11302.08</v>
      </c>
      <c r="S73" s="560">
        <f t="shared" si="11"/>
        <v>9157.77</v>
      </c>
      <c r="T73" s="560">
        <f t="shared" si="12"/>
        <v>12576.9</v>
      </c>
      <c r="U73" s="560">
        <f t="shared" si="13"/>
        <v>14819</v>
      </c>
      <c r="V73" s="560">
        <f t="shared" si="14"/>
        <v>16300.9</v>
      </c>
      <c r="W73" s="560">
        <f t="shared" si="15"/>
        <v>15417.6</v>
      </c>
      <c r="X73" s="776">
        <f t="shared" si="19"/>
        <v>15224.88</v>
      </c>
      <c r="Y73" s="776">
        <f t="shared" si="20"/>
        <v>14405.82</v>
      </c>
      <c r="Z73" s="776">
        <f t="shared" si="21"/>
        <v>15465.78</v>
      </c>
    </row>
    <row r="74" spans="1:26" s="6" customFormat="1">
      <c r="A74" s="894" t="s">
        <v>2129</v>
      </c>
      <c r="B74" s="744" t="s">
        <v>351</v>
      </c>
      <c r="C74" s="745">
        <v>1</v>
      </c>
      <c r="D74" s="745" t="s">
        <v>346</v>
      </c>
      <c r="E74" s="746" t="s">
        <v>347</v>
      </c>
      <c r="F74" s="745"/>
      <c r="G74" s="745" t="s">
        <v>671</v>
      </c>
      <c r="H74" s="1065">
        <v>0</v>
      </c>
      <c r="I74" s="1066">
        <v>96</v>
      </c>
      <c r="J74" s="1066">
        <v>57</v>
      </c>
      <c r="K74" s="1066">
        <v>21</v>
      </c>
      <c r="L74" s="914">
        <v>64</v>
      </c>
      <c r="M74" s="914">
        <v>62</v>
      </c>
      <c r="N74" s="914">
        <v>83</v>
      </c>
      <c r="O74" s="913">
        <v>50</v>
      </c>
      <c r="P74" s="914">
        <v>0</v>
      </c>
      <c r="Q74"/>
      <c r="R74" s="560">
        <f t="shared" si="10"/>
        <v>0</v>
      </c>
      <c r="S74" s="560">
        <f t="shared" si="11"/>
        <v>3021.12</v>
      </c>
      <c r="T74" s="560">
        <f t="shared" si="12"/>
        <v>2114.7000000000003</v>
      </c>
      <c r="U74" s="560">
        <f t="shared" si="13"/>
        <v>852.6</v>
      </c>
      <c r="V74" s="560">
        <f t="shared" si="14"/>
        <v>2858.24</v>
      </c>
      <c r="W74" s="560">
        <f t="shared" si="15"/>
        <v>2987.16</v>
      </c>
      <c r="X74" s="776">
        <f t="shared" si="19"/>
        <v>3998.94</v>
      </c>
      <c r="Y74" s="776">
        <f t="shared" si="20"/>
        <v>2409</v>
      </c>
      <c r="Z74" s="776">
        <f t="shared" si="21"/>
        <v>0</v>
      </c>
    </row>
    <row r="75" spans="1:26">
      <c r="A75" s="894" t="s">
        <v>2130</v>
      </c>
      <c r="B75" s="744" t="s">
        <v>351</v>
      </c>
      <c r="C75" s="745">
        <v>24</v>
      </c>
      <c r="D75" s="745" t="s">
        <v>346</v>
      </c>
      <c r="E75" s="746" t="s">
        <v>347</v>
      </c>
      <c r="F75" s="745" t="s">
        <v>443</v>
      </c>
      <c r="G75" s="745" t="s">
        <v>671</v>
      </c>
      <c r="H75" s="1059">
        <v>3782</v>
      </c>
      <c r="I75" s="1066">
        <v>2820</v>
      </c>
      <c r="J75" s="1066">
        <v>2276</v>
      </c>
      <c r="K75" s="1066">
        <v>1171</v>
      </c>
      <c r="L75" s="914">
        <v>1109</v>
      </c>
      <c r="M75" s="914">
        <v>1268</v>
      </c>
      <c r="N75" s="914">
        <v>882</v>
      </c>
      <c r="O75" s="913">
        <v>332</v>
      </c>
      <c r="P75" s="914">
        <v>929</v>
      </c>
      <c r="Q75"/>
      <c r="R75" s="560">
        <f t="shared" si="10"/>
        <v>116788.16</v>
      </c>
      <c r="S75" s="560">
        <f t="shared" si="11"/>
        <v>88745.4</v>
      </c>
      <c r="T75" s="560">
        <f t="shared" si="12"/>
        <v>84439.6</v>
      </c>
      <c r="U75" s="560">
        <f t="shared" si="13"/>
        <v>47542.6</v>
      </c>
      <c r="V75" s="560">
        <f t="shared" si="14"/>
        <v>49527.939999999995</v>
      </c>
      <c r="W75" s="560">
        <f t="shared" si="15"/>
        <v>61092.24</v>
      </c>
      <c r="X75" s="776">
        <f t="shared" si="19"/>
        <v>42494.76</v>
      </c>
      <c r="Y75" s="776">
        <f t="shared" si="20"/>
        <v>15995.76</v>
      </c>
      <c r="Z75" s="776">
        <f t="shared" si="21"/>
        <v>44759.22</v>
      </c>
    </row>
    <row r="76" spans="1:26">
      <c r="A76" s="894" t="s">
        <v>2130</v>
      </c>
      <c r="B76" s="744" t="s">
        <v>351</v>
      </c>
      <c r="C76" s="745">
        <v>24</v>
      </c>
      <c r="D76" s="745" t="s">
        <v>346</v>
      </c>
      <c r="E76" s="746" t="s">
        <v>347</v>
      </c>
      <c r="F76" s="745" t="s">
        <v>444</v>
      </c>
      <c r="G76" s="745" t="s">
        <v>671</v>
      </c>
      <c r="H76" s="1059">
        <v>3002</v>
      </c>
      <c r="I76" s="1066">
        <v>2180</v>
      </c>
      <c r="J76" s="1066">
        <v>2034</v>
      </c>
      <c r="K76" s="1066">
        <v>1211</v>
      </c>
      <c r="L76" s="914">
        <v>1226</v>
      </c>
      <c r="M76" s="914">
        <v>1210</v>
      </c>
      <c r="N76" s="914">
        <v>649</v>
      </c>
      <c r="O76" s="913">
        <v>447</v>
      </c>
      <c r="P76" s="914">
        <v>996</v>
      </c>
      <c r="Q76"/>
      <c r="R76" s="560">
        <f t="shared" si="10"/>
        <v>92701.759999999995</v>
      </c>
      <c r="S76" s="560">
        <f t="shared" si="11"/>
        <v>68604.599999999991</v>
      </c>
      <c r="T76" s="560">
        <f t="shared" si="12"/>
        <v>75461.400000000009</v>
      </c>
      <c r="U76" s="560">
        <f t="shared" si="13"/>
        <v>49166.6</v>
      </c>
      <c r="V76" s="560">
        <f t="shared" si="14"/>
        <v>54753.159999999996</v>
      </c>
      <c r="W76" s="560">
        <f t="shared" si="15"/>
        <v>58297.8</v>
      </c>
      <c r="X76" s="776">
        <f t="shared" si="19"/>
        <v>31268.82</v>
      </c>
      <c r="Y76" s="776">
        <f t="shared" si="20"/>
        <v>21536.46</v>
      </c>
      <c r="Z76" s="776">
        <f t="shared" si="21"/>
        <v>47987.28</v>
      </c>
    </row>
    <row r="77" spans="1:26">
      <c r="A77" s="894" t="s">
        <v>285</v>
      </c>
      <c r="B77" s="908" t="s">
        <v>351</v>
      </c>
      <c r="C77" s="907">
        <v>3</v>
      </c>
      <c r="D77" s="907">
        <v>6440</v>
      </c>
      <c r="E77" s="909" t="s">
        <v>347</v>
      </c>
      <c r="F77" s="907">
        <v>9414987</v>
      </c>
      <c r="G77" s="745" t="s">
        <v>671</v>
      </c>
      <c r="H77" s="1059">
        <v>14</v>
      </c>
      <c r="I77" s="1066">
        <v>4</v>
      </c>
      <c r="J77" s="1066">
        <v>2</v>
      </c>
      <c r="K77" s="1066">
        <v>10</v>
      </c>
      <c r="L77" s="914">
        <v>6</v>
      </c>
      <c r="M77" s="914">
        <v>9</v>
      </c>
      <c r="N77" s="914">
        <v>5</v>
      </c>
      <c r="O77" s="913">
        <v>5</v>
      </c>
      <c r="P77" s="914">
        <v>5</v>
      </c>
      <c r="Q77"/>
      <c r="R77" s="560">
        <f t="shared" si="10"/>
        <v>432.32</v>
      </c>
      <c r="S77" s="560">
        <f t="shared" si="11"/>
        <v>125.88</v>
      </c>
      <c r="T77" s="560">
        <f t="shared" si="12"/>
        <v>74.2</v>
      </c>
      <c r="U77" s="560">
        <f t="shared" si="13"/>
        <v>406</v>
      </c>
      <c r="V77" s="560">
        <f t="shared" si="14"/>
        <v>267.95999999999998</v>
      </c>
      <c r="W77" s="560">
        <f t="shared" si="15"/>
        <v>433.62</v>
      </c>
      <c r="X77" s="776">
        <f t="shared" si="19"/>
        <v>240.9</v>
      </c>
      <c r="Y77" s="776">
        <f t="shared" si="20"/>
        <v>240.9</v>
      </c>
      <c r="Z77" s="776">
        <f t="shared" si="21"/>
        <v>240.9</v>
      </c>
    </row>
    <row r="78" spans="1:26">
      <c r="A78" s="894" t="s">
        <v>207</v>
      </c>
      <c r="B78" s="744" t="s">
        <v>447</v>
      </c>
      <c r="C78" s="745">
        <v>9</v>
      </c>
      <c r="D78" s="745" t="s">
        <v>342</v>
      </c>
      <c r="E78" s="746" t="s">
        <v>119</v>
      </c>
      <c r="F78" s="745" t="s">
        <v>448</v>
      </c>
      <c r="G78" s="745" t="s">
        <v>671</v>
      </c>
      <c r="H78" s="1059">
        <v>442</v>
      </c>
      <c r="I78" s="1066">
        <v>377</v>
      </c>
      <c r="J78" s="1066">
        <v>522</v>
      </c>
      <c r="K78" s="1066">
        <v>446</v>
      </c>
      <c r="L78" s="914">
        <v>621</v>
      </c>
      <c r="M78" s="914">
        <v>493</v>
      </c>
      <c r="N78" s="914">
        <v>373</v>
      </c>
      <c r="O78" s="913">
        <v>312</v>
      </c>
      <c r="P78" s="914">
        <v>285</v>
      </c>
      <c r="Q78"/>
      <c r="R78" s="560">
        <f t="shared" si="10"/>
        <v>13648.96</v>
      </c>
      <c r="S78" s="560">
        <f t="shared" si="11"/>
        <v>11864.189999999999</v>
      </c>
      <c r="T78" s="560">
        <f t="shared" si="12"/>
        <v>19366.2</v>
      </c>
      <c r="U78" s="560">
        <f t="shared" si="13"/>
        <v>18107.600000000002</v>
      </c>
      <c r="V78" s="560">
        <f t="shared" si="14"/>
        <v>27733.859999999997</v>
      </c>
      <c r="W78" s="560">
        <f t="shared" si="15"/>
        <v>23752.74</v>
      </c>
      <c r="X78" s="776">
        <f t="shared" si="19"/>
        <v>17971.14</v>
      </c>
      <c r="Y78" s="776">
        <f t="shared" si="20"/>
        <v>15032.16</v>
      </c>
      <c r="Z78" s="776">
        <f t="shared" si="21"/>
        <v>13731.3</v>
      </c>
    </row>
    <row r="79" spans="1:26">
      <c r="A79" s="894" t="s">
        <v>207</v>
      </c>
      <c r="B79" s="744" t="s">
        <v>447</v>
      </c>
      <c r="C79" s="745">
        <v>9</v>
      </c>
      <c r="D79" s="745" t="s">
        <v>342</v>
      </c>
      <c r="E79" s="746" t="s">
        <v>119</v>
      </c>
      <c r="F79" s="745" t="s">
        <v>449</v>
      </c>
      <c r="G79" s="745" t="s">
        <v>671</v>
      </c>
      <c r="H79" s="1059">
        <v>47</v>
      </c>
      <c r="I79" s="1066">
        <v>22</v>
      </c>
      <c r="J79" s="1066">
        <v>47</v>
      </c>
      <c r="K79" s="1066">
        <v>43</v>
      </c>
      <c r="L79" s="914">
        <v>8</v>
      </c>
      <c r="M79" s="914">
        <v>52</v>
      </c>
      <c r="N79" s="914">
        <v>36</v>
      </c>
      <c r="O79" s="913">
        <v>17</v>
      </c>
      <c r="P79" s="914">
        <v>17</v>
      </c>
      <c r="Q79"/>
      <c r="R79" s="560">
        <f t="shared" si="10"/>
        <v>1451.36</v>
      </c>
      <c r="S79" s="560">
        <f t="shared" si="11"/>
        <v>692.33999999999992</v>
      </c>
      <c r="T79" s="560">
        <f t="shared" si="12"/>
        <v>1743.7</v>
      </c>
      <c r="U79" s="560">
        <f t="shared" si="13"/>
        <v>1745.8</v>
      </c>
      <c r="V79" s="560">
        <f t="shared" si="14"/>
        <v>357.28</v>
      </c>
      <c r="W79" s="560">
        <f t="shared" si="15"/>
        <v>2505.36</v>
      </c>
      <c r="X79" s="776">
        <f t="shared" si="19"/>
        <v>1734.48</v>
      </c>
      <c r="Y79" s="776">
        <f t="shared" si="20"/>
        <v>819.06</v>
      </c>
      <c r="Z79" s="776">
        <f t="shared" si="21"/>
        <v>819.06</v>
      </c>
    </row>
    <row r="80" spans="1:26">
      <c r="A80" s="894" t="s">
        <v>115</v>
      </c>
      <c r="B80" s="744" t="s">
        <v>450</v>
      </c>
      <c r="C80" s="745">
        <v>31</v>
      </c>
      <c r="D80" s="745" t="s">
        <v>350</v>
      </c>
      <c r="E80" s="746" t="s">
        <v>120</v>
      </c>
      <c r="F80" s="745" t="s">
        <v>451</v>
      </c>
      <c r="G80" s="745" t="s">
        <v>671</v>
      </c>
      <c r="H80" s="1059">
        <v>201</v>
      </c>
      <c r="I80" s="1066">
        <v>186</v>
      </c>
      <c r="J80" s="1066">
        <v>144</v>
      </c>
      <c r="K80" s="1066">
        <v>145</v>
      </c>
      <c r="L80" s="914">
        <v>179</v>
      </c>
      <c r="M80" s="914">
        <v>157</v>
      </c>
      <c r="N80" s="914">
        <v>138</v>
      </c>
      <c r="O80" s="913">
        <v>152</v>
      </c>
      <c r="P80" s="914">
        <v>127</v>
      </c>
      <c r="Q80"/>
      <c r="R80" s="560">
        <f t="shared" si="10"/>
        <v>6206.88</v>
      </c>
      <c r="S80" s="560">
        <f t="shared" si="11"/>
        <v>5853.42</v>
      </c>
      <c r="T80" s="560">
        <f t="shared" si="12"/>
        <v>5342.4000000000005</v>
      </c>
      <c r="U80" s="560">
        <f t="shared" si="13"/>
        <v>5887</v>
      </c>
      <c r="V80" s="560">
        <f t="shared" si="14"/>
        <v>7994.1399999999994</v>
      </c>
      <c r="W80" s="560">
        <f t="shared" si="15"/>
        <v>7564.26</v>
      </c>
      <c r="X80" s="776">
        <f t="shared" si="19"/>
        <v>6648.84</v>
      </c>
      <c r="Y80" s="776">
        <f t="shared" si="20"/>
        <v>7323.36</v>
      </c>
      <c r="Z80" s="776">
        <f t="shared" si="21"/>
        <v>6118.86</v>
      </c>
    </row>
    <row r="81" spans="1:26">
      <c r="A81" s="894" t="s">
        <v>754</v>
      </c>
      <c r="B81" s="744" t="s">
        <v>55</v>
      </c>
      <c r="C81" s="745">
        <v>1</v>
      </c>
      <c r="D81" s="745">
        <v>6400</v>
      </c>
      <c r="E81" s="746" t="s">
        <v>119</v>
      </c>
      <c r="F81" s="745">
        <v>14280</v>
      </c>
      <c r="G81" s="745" t="s">
        <v>671</v>
      </c>
      <c r="H81" s="1059">
        <v>454</v>
      </c>
      <c r="I81" s="1066">
        <v>2378</v>
      </c>
      <c r="J81" s="1066">
        <v>2378</v>
      </c>
      <c r="K81" s="1066">
        <v>3112</v>
      </c>
      <c r="L81" s="914">
        <v>1564</v>
      </c>
      <c r="M81" s="914">
        <v>1534</v>
      </c>
      <c r="N81" s="914">
        <v>1497</v>
      </c>
      <c r="O81" s="913">
        <v>1590</v>
      </c>
      <c r="P81" s="914">
        <v>1543</v>
      </c>
      <c r="Q81"/>
      <c r="R81" s="560">
        <f t="shared" si="10"/>
        <v>14019.52</v>
      </c>
      <c r="S81" s="560">
        <f t="shared" si="11"/>
        <v>74835.66</v>
      </c>
      <c r="T81" s="560">
        <f t="shared" si="12"/>
        <v>88223.8</v>
      </c>
      <c r="U81" s="560">
        <f t="shared" si="13"/>
        <v>126347.20000000001</v>
      </c>
      <c r="V81" s="560">
        <f t="shared" si="14"/>
        <v>69848.239999999991</v>
      </c>
      <c r="W81" s="560">
        <f t="shared" si="15"/>
        <v>73908.12</v>
      </c>
      <c r="X81" s="776">
        <f t="shared" si="19"/>
        <v>72125.460000000006</v>
      </c>
      <c r="Y81" s="776">
        <f t="shared" si="20"/>
        <v>76606.2</v>
      </c>
      <c r="Z81" s="776">
        <f t="shared" si="21"/>
        <v>74341.740000000005</v>
      </c>
    </row>
    <row r="82" spans="1:26">
      <c r="A82" s="894" t="s">
        <v>1438</v>
      </c>
      <c r="B82" s="744" t="s">
        <v>452</v>
      </c>
      <c r="C82" s="745">
        <v>15</v>
      </c>
      <c r="D82" s="745" t="s">
        <v>343</v>
      </c>
      <c r="E82" s="746" t="s">
        <v>344</v>
      </c>
      <c r="F82" s="745" t="s">
        <v>453</v>
      </c>
      <c r="G82" s="745" t="s">
        <v>671</v>
      </c>
      <c r="H82" s="1059">
        <v>25</v>
      </c>
      <c r="I82" s="1066">
        <v>17</v>
      </c>
      <c r="J82" s="1066">
        <v>23</v>
      </c>
      <c r="K82" s="1066">
        <v>19</v>
      </c>
      <c r="L82" s="914">
        <v>30</v>
      </c>
      <c r="M82" s="914">
        <v>30</v>
      </c>
      <c r="N82" s="914">
        <v>23</v>
      </c>
      <c r="O82" s="913">
        <v>28</v>
      </c>
      <c r="P82" s="914">
        <v>20</v>
      </c>
      <c r="Q82"/>
      <c r="R82" s="560">
        <f t="shared" si="10"/>
        <v>772</v>
      </c>
      <c r="S82" s="560">
        <f t="shared" si="11"/>
        <v>534.99</v>
      </c>
      <c r="T82" s="560">
        <f t="shared" si="12"/>
        <v>853.30000000000007</v>
      </c>
      <c r="U82" s="560">
        <f t="shared" si="13"/>
        <v>771.4</v>
      </c>
      <c r="V82" s="560">
        <f t="shared" si="14"/>
        <v>1339.8</v>
      </c>
      <c r="W82" s="560">
        <f t="shared" si="15"/>
        <v>1445.4</v>
      </c>
      <c r="X82" s="776">
        <f t="shared" si="19"/>
        <v>1108.1400000000001</v>
      </c>
      <c r="Y82" s="776">
        <f t="shared" si="20"/>
        <v>1349.04</v>
      </c>
      <c r="Z82" s="776">
        <f t="shared" si="21"/>
        <v>963.6</v>
      </c>
    </row>
    <row r="83" spans="1:26">
      <c r="A83" s="894" t="s">
        <v>215</v>
      </c>
      <c r="B83" s="744" t="s">
        <v>364</v>
      </c>
      <c r="C83" s="745" t="s">
        <v>716</v>
      </c>
      <c r="D83" s="907">
        <v>6400</v>
      </c>
      <c r="E83" s="746" t="s">
        <v>119</v>
      </c>
      <c r="F83" s="745">
        <v>16097</v>
      </c>
      <c r="G83" s="745" t="s">
        <v>671</v>
      </c>
      <c r="H83" s="1063">
        <v>747</v>
      </c>
      <c r="I83" s="1064">
        <v>791</v>
      </c>
      <c r="J83" s="1064">
        <v>728</v>
      </c>
      <c r="K83" s="1064">
        <v>630</v>
      </c>
      <c r="L83" s="914">
        <v>585.28</v>
      </c>
      <c r="M83" s="914">
        <v>620.54</v>
      </c>
      <c r="N83" s="914">
        <v>630</v>
      </c>
      <c r="O83" s="913">
        <v>660</v>
      </c>
      <c r="P83" s="914">
        <v>643</v>
      </c>
      <c r="Q83"/>
      <c r="R83" s="560">
        <f t="shared" si="10"/>
        <v>23067.360000000001</v>
      </c>
      <c r="S83" s="560">
        <f t="shared" si="11"/>
        <v>24892.77</v>
      </c>
      <c r="T83" s="560">
        <f t="shared" si="12"/>
        <v>27008.799999999999</v>
      </c>
      <c r="U83" s="560">
        <f t="shared" si="13"/>
        <v>25578</v>
      </c>
      <c r="V83" s="560">
        <f t="shared" si="14"/>
        <v>26138.604799999997</v>
      </c>
      <c r="W83" s="560">
        <f t="shared" si="15"/>
        <v>29897.617199999997</v>
      </c>
      <c r="X83" s="776">
        <f t="shared" si="19"/>
        <v>30353.4</v>
      </c>
      <c r="Y83" s="776">
        <f t="shared" si="20"/>
        <v>31798.799999999999</v>
      </c>
      <c r="Z83" s="776">
        <f t="shared" si="21"/>
        <v>30979.74</v>
      </c>
    </row>
    <row r="84" spans="1:26">
      <c r="A84" s="894" t="s">
        <v>223</v>
      </c>
      <c r="B84" s="744" t="s">
        <v>364</v>
      </c>
      <c r="C84" s="745">
        <v>35</v>
      </c>
      <c r="D84" s="745" t="s">
        <v>342</v>
      </c>
      <c r="E84" s="746" t="s">
        <v>119</v>
      </c>
      <c r="F84" s="745" t="s">
        <v>454</v>
      </c>
      <c r="G84" s="745" t="s">
        <v>671</v>
      </c>
      <c r="H84" s="1059">
        <v>407</v>
      </c>
      <c r="I84" s="1066">
        <v>322</v>
      </c>
      <c r="J84" s="914">
        <v>366</v>
      </c>
      <c r="K84" s="1066">
        <v>273</v>
      </c>
      <c r="L84" s="914">
        <v>254</v>
      </c>
      <c r="M84" s="914">
        <v>388</v>
      </c>
      <c r="N84" s="914">
        <v>164</v>
      </c>
      <c r="O84" s="913">
        <v>193</v>
      </c>
      <c r="P84" s="914">
        <v>138</v>
      </c>
      <c r="Q84"/>
      <c r="R84" s="560">
        <f t="shared" si="10"/>
        <v>12568.16</v>
      </c>
      <c r="S84" s="560">
        <f t="shared" si="11"/>
        <v>10133.34</v>
      </c>
      <c r="T84" s="560">
        <f t="shared" si="12"/>
        <v>13578.6</v>
      </c>
      <c r="U84" s="560">
        <f t="shared" si="13"/>
        <v>11083.800000000001</v>
      </c>
      <c r="V84" s="560">
        <f t="shared" si="14"/>
        <v>11343.64</v>
      </c>
      <c r="W84" s="560">
        <f t="shared" si="15"/>
        <v>18693.84</v>
      </c>
      <c r="X84" s="776">
        <f t="shared" si="19"/>
        <v>7901.5199999999995</v>
      </c>
      <c r="Y84" s="776">
        <f t="shared" si="20"/>
        <v>9298.74</v>
      </c>
      <c r="Z84" s="776">
        <f t="shared" si="21"/>
        <v>6648.84</v>
      </c>
    </row>
    <row r="85" spans="1:26">
      <c r="A85" s="894" t="s">
        <v>223</v>
      </c>
      <c r="B85" s="744" t="s">
        <v>364</v>
      </c>
      <c r="C85" s="745">
        <v>35</v>
      </c>
      <c r="D85" s="745" t="s">
        <v>342</v>
      </c>
      <c r="E85" s="746" t="s">
        <v>119</v>
      </c>
      <c r="F85" s="745" t="s">
        <v>455</v>
      </c>
      <c r="G85" s="745" t="s">
        <v>671</v>
      </c>
      <c r="H85" s="1065">
        <v>1116</v>
      </c>
      <c r="I85" s="1066">
        <v>1188</v>
      </c>
      <c r="J85" s="1066">
        <v>1232</v>
      </c>
      <c r="K85" s="1066">
        <v>964</v>
      </c>
      <c r="L85" s="914">
        <v>1144</v>
      </c>
      <c r="M85" s="914">
        <v>836</v>
      </c>
      <c r="N85" s="914">
        <v>705</v>
      </c>
      <c r="O85" s="913">
        <v>589</v>
      </c>
      <c r="P85" s="914">
        <v>732</v>
      </c>
      <c r="Q85"/>
      <c r="R85" s="560">
        <f t="shared" si="10"/>
        <v>34462.080000000002</v>
      </c>
      <c r="S85" s="560">
        <f t="shared" si="11"/>
        <v>37386.36</v>
      </c>
      <c r="T85" s="560">
        <f t="shared" si="12"/>
        <v>45707.200000000004</v>
      </c>
      <c r="U85" s="560">
        <f t="shared" si="13"/>
        <v>39138.400000000001</v>
      </c>
      <c r="V85" s="560">
        <f t="shared" si="14"/>
        <v>51091.039999999994</v>
      </c>
      <c r="W85" s="560">
        <f t="shared" si="15"/>
        <v>40278.480000000003</v>
      </c>
      <c r="X85" s="776">
        <f t="shared" si="19"/>
        <v>33966.9</v>
      </c>
      <c r="Y85" s="776">
        <f t="shared" si="20"/>
        <v>28378.02</v>
      </c>
      <c r="Z85" s="776">
        <f t="shared" si="21"/>
        <v>35267.760000000002</v>
      </c>
    </row>
    <row r="86" spans="1:26">
      <c r="A86" s="894" t="s">
        <v>1739</v>
      </c>
      <c r="B86" s="744" t="s">
        <v>364</v>
      </c>
      <c r="C86" s="745" t="s">
        <v>1740</v>
      </c>
      <c r="D86" s="745">
        <v>6400</v>
      </c>
      <c r="E86" s="746" t="s">
        <v>119</v>
      </c>
      <c r="F86" s="745">
        <v>8791</v>
      </c>
      <c r="G86" s="745" t="s">
        <v>671</v>
      </c>
      <c r="H86" s="1065">
        <v>88</v>
      </c>
      <c r="I86" s="1066">
        <v>125</v>
      </c>
      <c r="J86" s="1066">
        <v>125</v>
      </c>
      <c r="K86" s="1066">
        <v>122</v>
      </c>
      <c r="L86" s="914">
        <v>102</v>
      </c>
      <c r="M86" s="914">
        <v>102</v>
      </c>
      <c r="N86" s="1070">
        <v>57</v>
      </c>
      <c r="O86" s="1070">
        <v>44</v>
      </c>
      <c r="P86" s="1070">
        <v>26</v>
      </c>
      <c r="Q86"/>
      <c r="R86" s="560">
        <f t="shared" si="10"/>
        <v>2717.44</v>
      </c>
      <c r="S86" s="560">
        <f t="shared" si="11"/>
        <v>3933.75</v>
      </c>
      <c r="T86" s="560">
        <f t="shared" si="12"/>
        <v>4637.5</v>
      </c>
      <c r="U86" s="560">
        <f t="shared" si="13"/>
        <v>4953.2</v>
      </c>
      <c r="V86" s="560">
        <f t="shared" si="14"/>
        <v>4555.32</v>
      </c>
      <c r="W86" s="560">
        <f t="shared" si="15"/>
        <v>4914.3599999999997</v>
      </c>
      <c r="X86" s="776">
        <f t="shared" si="19"/>
        <v>2746.2599999999998</v>
      </c>
      <c r="Y86" s="776">
        <f t="shared" si="20"/>
        <v>2119.92</v>
      </c>
      <c r="Z86" s="776">
        <f t="shared" si="21"/>
        <v>1252.68</v>
      </c>
    </row>
    <row r="87" spans="1:26">
      <c r="A87" s="894" t="s">
        <v>1739</v>
      </c>
      <c r="B87" s="744" t="s">
        <v>364</v>
      </c>
      <c r="C87" s="745" t="s">
        <v>1740</v>
      </c>
      <c r="D87" s="745">
        <v>6400</v>
      </c>
      <c r="E87" s="746" t="s">
        <v>119</v>
      </c>
      <c r="F87" s="745">
        <v>63392286</v>
      </c>
      <c r="G87" s="745" t="s">
        <v>671</v>
      </c>
      <c r="H87" s="1065"/>
      <c r="I87" s="1066"/>
      <c r="J87" s="1066"/>
      <c r="K87" s="1066"/>
      <c r="L87" s="914">
        <v>11</v>
      </c>
      <c r="M87" s="914">
        <v>11</v>
      </c>
      <c r="N87" s="914">
        <v>18</v>
      </c>
      <c r="O87" s="913">
        <v>15</v>
      </c>
      <c r="P87" s="914">
        <v>18</v>
      </c>
      <c r="Q87"/>
      <c r="R87" s="560">
        <f t="shared" si="10"/>
        <v>0</v>
      </c>
      <c r="S87" s="560">
        <f t="shared" si="11"/>
        <v>0</v>
      </c>
      <c r="T87" s="560">
        <f t="shared" si="12"/>
        <v>0</v>
      </c>
      <c r="U87" s="560">
        <f t="shared" si="13"/>
        <v>0</v>
      </c>
      <c r="V87" s="560">
        <f t="shared" si="14"/>
        <v>491.26</v>
      </c>
      <c r="W87" s="560">
        <f t="shared" si="15"/>
        <v>529.98</v>
      </c>
      <c r="X87" s="776">
        <f t="shared" si="19"/>
        <v>867.24</v>
      </c>
      <c r="Y87" s="776">
        <f t="shared" si="20"/>
        <v>722.7</v>
      </c>
      <c r="Z87" s="776">
        <f t="shared" si="21"/>
        <v>867.24</v>
      </c>
    </row>
    <row r="88" spans="1:26">
      <c r="A88" s="894" t="s">
        <v>92</v>
      </c>
      <c r="B88" s="744" t="s">
        <v>456</v>
      </c>
      <c r="C88" s="745">
        <v>1</v>
      </c>
      <c r="D88" s="745" t="s">
        <v>343</v>
      </c>
      <c r="E88" s="746" t="s">
        <v>344</v>
      </c>
      <c r="F88" s="745" t="s">
        <v>457</v>
      </c>
      <c r="G88" s="745" t="s">
        <v>671</v>
      </c>
      <c r="H88" s="1065">
        <v>3569</v>
      </c>
      <c r="I88" s="1066">
        <v>3130</v>
      </c>
      <c r="J88" s="1066">
        <v>2455</v>
      </c>
      <c r="K88" s="1066">
        <v>2430</v>
      </c>
      <c r="L88" s="914">
        <v>2313</v>
      </c>
      <c r="M88" s="914">
        <v>2240</v>
      </c>
      <c r="N88" s="914">
        <v>2376</v>
      </c>
      <c r="O88" s="913">
        <v>2321</v>
      </c>
      <c r="P88" s="914">
        <v>2324</v>
      </c>
      <c r="Q88"/>
      <c r="R88" s="560">
        <f t="shared" si="10"/>
        <v>110210.72</v>
      </c>
      <c r="S88" s="560">
        <f t="shared" si="11"/>
        <v>98501.099999999991</v>
      </c>
      <c r="T88" s="560">
        <f t="shared" si="12"/>
        <v>91080.5</v>
      </c>
      <c r="U88" s="560">
        <f t="shared" si="13"/>
        <v>98658</v>
      </c>
      <c r="V88" s="560">
        <f t="shared" si="14"/>
        <v>103298.57999999999</v>
      </c>
      <c r="W88" s="560">
        <f t="shared" si="15"/>
        <v>107923.2</v>
      </c>
      <c r="X88" s="776">
        <f t="shared" si="19"/>
        <v>114475.68</v>
      </c>
      <c r="Y88" s="776">
        <f t="shared" si="20"/>
        <v>111825.78</v>
      </c>
      <c r="Z88" s="776">
        <f t="shared" si="21"/>
        <v>111970.31999999999</v>
      </c>
    </row>
    <row r="89" spans="1:26">
      <c r="A89" s="894" t="s">
        <v>92</v>
      </c>
      <c r="B89" s="744" t="s">
        <v>456</v>
      </c>
      <c r="C89" s="745">
        <v>1</v>
      </c>
      <c r="D89" s="745" t="s">
        <v>343</v>
      </c>
      <c r="E89" s="746" t="s">
        <v>344</v>
      </c>
      <c r="F89" s="745" t="s">
        <v>458</v>
      </c>
      <c r="G89" s="745" t="s">
        <v>671</v>
      </c>
      <c r="H89" s="1059">
        <v>365</v>
      </c>
      <c r="I89" s="1066">
        <v>267</v>
      </c>
      <c r="J89" s="1066">
        <v>253</v>
      </c>
      <c r="K89" s="1066">
        <v>272</v>
      </c>
      <c r="L89" s="914">
        <v>288</v>
      </c>
      <c r="M89" s="914">
        <v>325</v>
      </c>
      <c r="N89" s="914">
        <v>347</v>
      </c>
      <c r="O89" s="913">
        <v>393</v>
      </c>
      <c r="P89" s="914">
        <v>343</v>
      </c>
      <c r="Q89"/>
      <c r="R89" s="560">
        <f t="shared" si="10"/>
        <v>11271.199999999999</v>
      </c>
      <c r="S89" s="560">
        <f t="shared" si="11"/>
        <v>8402.49</v>
      </c>
      <c r="T89" s="560">
        <f t="shared" si="12"/>
        <v>9386.3000000000011</v>
      </c>
      <c r="U89" s="560">
        <f t="shared" si="13"/>
        <v>11043.2</v>
      </c>
      <c r="V89" s="560">
        <f t="shared" si="14"/>
        <v>12862.079999999998</v>
      </c>
      <c r="W89" s="560">
        <f t="shared" si="15"/>
        <v>15658.5</v>
      </c>
      <c r="X89" s="776">
        <f t="shared" si="19"/>
        <v>16718.46</v>
      </c>
      <c r="Y89" s="776">
        <f t="shared" si="20"/>
        <v>18934.740000000002</v>
      </c>
      <c r="Z89" s="776">
        <f t="shared" si="21"/>
        <v>16525.740000000002</v>
      </c>
    </row>
    <row r="90" spans="1:26">
      <c r="A90" s="894" t="s">
        <v>2131</v>
      </c>
      <c r="B90" s="908" t="s">
        <v>717</v>
      </c>
      <c r="C90" s="907">
        <v>19</v>
      </c>
      <c r="D90" s="907">
        <v>6400</v>
      </c>
      <c r="E90" s="909" t="s">
        <v>119</v>
      </c>
      <c r="F90" s="907" t="s">
        <v>718</v>
      </c>
      <c r="G90" s="745" t="s">
        <v>671</v>
      </c>
      <c r="H90" s="1068">
        <v>657</v>
      </c>
      <c r="I90" s="1069">
        <v>657</v>
      </c>
      <c r="J90" s="1069">
        <v>657</v>
      </c>
      <c r="K90" s="1069">
        <v>617</v>
      </c>
      <c r="L90" s="914">
        <v>586</v>
      </c>
      <c r="M90" s="914">
        <v>650</v>
      </c>
      <c r="N90" s="914">
        <v>680</v>
      </c>
      <c r="O90" s="913">
        <v>1002</v>
      </c>
      <c r="P90" s="914">
        <v>1110</v>
      </c>
      <c r="Q90"/>
      <c r="R90" s="560">
        <f t="shared" si="10"/>
        <v>20288.16</v>
      </c>
      <c r="S90" s="560">
        <f t="shared" si="11"/>
        <v>20675.79</v>
      </c>
      <c r="T90" s="560">
        <f t="shared" si="12"/>
        <v>24374.7</v>
      </c>
      <c r="U90" s="560">
        <f t="shared" si="13"/>
        <v>25050.2</v>
      </c>
      <c r="V90" s="560">
        <f t="shared" si="14"/>
        <v>26170.76</v>
      </c>
      <c r="W90" s="560">
        <f t="shared" si="15"/>
        <v>31317</v>
      </c>
      <c r="X90" s="776">
        <f t="shared" si="19"/>
        <v>32762.400000000001</v>
      </c>
      <c r="Y90" s="776">
        <f t="shared" si="20"/>
        <v>48276.36</v>
      </c>
      <c r="Z90" s="776">
        <f t="shared" si="21"/>
        <v>53479.8</v>
      </c>
    </row>
    <row r="91" spans="1:26">
      <c r="A91" s="894" t="s">
        <v>282</v>
      </c>
      <c r="B91" s="744" t="s">
        <v>459</v>
      </c>
      <c r="C91" s="745">
        <v>17</v>
      </c>
      <c r="D91" s="745" t="s">
        <v>342</v>
      </c>
      <c r="E91" s="746" t="s">
        <v>119</v>
      </c>
      <c r="F91" s="745" t="s">
        <v>460</v>
      </c>
      <c r="G91" s="745" t="s">
        <v>671</v>
      </c>
      <c r="H91" s="1065">
        <v>508</v>
      </c>
      <c r="I91" s="1066">
        <v>433</v>
      </c>
      <c r="J91" s="1066">
        <v>414</v>
      </c>
      <c r="K91" s="1066">
        <v>205</v>
      </c>
      <c r="L91" s="914">
        <v>159</v>
      </c>
      <c r="M91" s="914">
        <v>148</v>
      </c>
      <c r="N91" s="914">
        <v>130</v>
      </c>
      <c r="O91" s="913">
        <v>141</v>
      </c>
      <c r="P91" s="914">
        <v>124</v>
      </c>
      <c r="Q91"/>
      <c r="R91" s="560">
        <f t="shared" si="10"/>
        <v>15687.039999999999</v>
      </c>
      <c r="S91" s="560">
        <f t="shared" si="11"/>
        <v>13626.51</v>
      </c>
      <c r="T91" s="560">
        <f t="shared" si="12"/>
        <v>15359.400000000001</v>
      </c>
      <c r="U91" s="560">
        <f t="shared" si="13"/>
        <v>8323</v>
      </c>
      <c r="V91" s="560">
        <f t="shared" si="14"/>
        <v>7100.94</v>
      </c>
      <c r="W91" s="560">
        <f t="shared" si="15"/>
        <v>7130.64</v>
      </c>
      <c r="X91" s="776">
        <f t="shared" si="19"/>
        <v>6263.4</v>
      </c>
      <c r="Y91" s="776">
        <f t="shared" si="20"/>
        <v>6793.38</v>
      </c>
      <c r="Z91" s="776">
        <f t="shared" si="21"/>
        <v>5974.32</v>
      </c>
    </row>
    <row r="92" spans="1:26">
      <c r="A92" s="894" t="s">
        <v>176</v>
      </c>
      <c r="B92" s="744" t="s">
        <v>459</v>
      </c>
      <c r="C92" s="745">
        <v>46</v>
      </c>
      <c r="D92" s="745">
        <v>6400</v>
      </c>
      <c r="E92" s="746" t="s">
        <v>119</v>
      </c>
      <c r="F92" s="745">
        <v>15105</v>
      </c>
      <c r="G92" s="745" t="s">
        <v>671</v>
      </c>
      <c r="H92" s="1065">
        <v>386</v>
      </c>
      <c r="I92" s="1066">
        <v>256</v>
      </c>
      <c r="J92" s="1066">
        <v>256</v>
      </c>
      <c r="K92" s="1066">
        <v>162</v>
      </c>
      <c r="L92" s="914">
        <v>262</v>
      </c>
      <c r="M92" s="914">
        <v>281</v>
      </c>
      <c r="N92" s="914">
        <v>443</v>
      </c>
      <c r="O92" s="913">
        <v>200</v>
      </c>
      <c r="P92" s="914">
        <v>175</v>
      </c>
      <c r="Q92"/>
      <c r="R92" s="560">
        <f t="shared" si="10"/>
        <v>11919.68</v>
      </c>
      <c r="S92" s="560">
        <f t="shared" si="11"/>
        <v>8056.32</v>
      </c>
      <c r="T92" s="560">
        <f t="shared" si="12"/>
        <v>9497.6</v>
      </c>
      <c r="U92" s="560">
        <f t="shared" si="13"/>
        <v>6577.2</v>
      </c>
      <c r="V92" s="560">
        <f t="shared" si="14"/>
        <v>11700.919999999998</v>
      </c>
      <c r="W92" s="560">
        <f t="shared" si="15"/>
        <v>13538.58</v>
      </c>
      <c r="X92" s="776">
        <f t="shared" si="19"/>
        <v>21343.74</v>
      </c>
      <c r="Y92" s="776">
        <f t="shared" si="20"/>
        <v>9636</v>
      </c>
      <c r="Z92" s="776">
        <f t="shared" si="21"/>
        <v>8431.5</v>
      </c>
    </row>
    <row r="93" spans="1:26">
      <c r="A93" s="894" t="s">
        <v>176</v>
      </c>
      <c r="B93" s="744" t="s">
        <v>459</v>
      </c>
      <c r="C93" s="745">
        <v>48</v>
      </c>
      <c r="D93" s="745" t="s">
        <v>342</v>
      </c>
      <c r="E93" s="746" t="s">
        <v>119</v>
      </c>
      <c r="F93" s="745" t="s">
        <v>461</v>
      </c>
      <c r="G93" s="745" t="s">
        <v>671</v>
      </c>
      <c r="H93" s="1065">
        <v>17</v>
      </c>
      <c r="I93" s="1066">
        <v>8</v>
      </c>
      <c r="J93" s="1066">
        <v>8</v>
      </c>
      <c r="K93" s="1066">
        <v>34</v>
      </c>
      <c r="L93" s="914">
        <v>19</v>
      </c>
      <c r="M93" s="914">
        <v>12</v>
      </c>
      <c r="N93" s="914">
        <v>11</v>
      </c>
      <c r="O93" s="913">
        <v>10</v>
      </c>
      <c r="P93" s="914">
        <v>10</v>
      </c>
      <c r="Q93"/>
      <c r="R93" s="560">
        <f t="shared" si="10"/>
        <v>524.96</v>
      </c>
      <c r="S93" s="560">
        <f t="shared" si="11"/>
        <v>251.76</v>
      </c>
      <c r="T93" s="560">
        <f t="shared" si="12"/>
        <v>296.8</v>
      </c>
      <c r="U93" s="560">
        <f t="shared" si="13"/>
        <v>1380.4</v>
      </c>
      <c r="V93" s="560">
        <f t="shared" si="14"/>
        <v>848.54</v>
      </c>
      <c r="W93" s="560">
        <f t="shared" si="15"/>
        <v>578.16</v>
      </c>
      <c r="X93" s="776">
        <f t="shared" si="19"/>
        <v>529.98</v>
      </c>
      <c r="Y93" s="776">
        <f t="shared" si="20"/>
        <v>481.8</v>
      </c>
      <c r="Z93" s="776">
        <f t="shared" si="21"/>
        <v>481.8</v>
      </c>
    </row>
    <row r="94" spans="1:26">
      <c r="A94" s="894" t="s">
        <v>287</v>
      </c>
      <c r="B94" s="744" t="s">
        <v>719</v>
      </c>
      <c r="C94" s="745">
        <v>22</v>
      </c>
      <c r="D94" s="745">
        <v>6440</v>
      </c>
      <c r="E94" s="746" t="s">
        <v>347</v>
      </c>
      <c r="F94" s="745">
        <v>9414832</v>
      </c>
      <c r="G94" s="745" t="s">
        <v>671</v>
      </c>
      <c r="H94" s="1065">
        <v>12</v>
      </c>
      <c r="I94" s="1066">
        <v>12</v>
      </c>
      <c r="J94" s="1066">
        <v>8</v>
      </c>
      <c r="K94" s="1066">
        <v>9</v>
      </c>
      <c r="L94" s="914">
        <v>12</v>
      </c>
      <c r="M94" s="914">
        <v>10</v>
      </c>
      <c r="N94" s="914">
        <v>13</v>
      </c>
      <c r="O94" s="913">
        <v>47</v>
      </c>
      <c r="P94" s="914">
        <v>23</v>
      </c>
      <c r="Q94"/>
      <c r="R94" s="560">
        <f t="shared" si="10"/>
        <v>370.56</v>
      </c>
      <c r="S94" s="560">
        <f t="shared" si="11"/>
        <v>377.64</v>
      </c>
      <c r="T94" s="560">
        <f t="shared" si="12"/>
        <v>296.8</v>
      </c>
      <c r="U94" s="560">
        <f t="shared" si="13"/>
        <v>365.40000000000003</v>
      </c>
      <c r="V94" s="560">
        <f t="shared" si="14"/>
        <v>535.91999999999996</v>
      </c>
      <c r="W94" s="560">
        <f t="shared" si="15"/>
        <v>481.8</v>
      </c>
      <c r="X94" s="776">
        <f t="shared" si="19"/>
        <v>626.34</v>
      </c>
      <c r="Y94" s="776">
        <f t="shared" si="20"/>
        <v>2264.46</v>
      </c>
      <c r="Z94" s="776">
        <f t="shared" si="21"/>
        <v>1108.1400000000001</v>
      </c>
    </row>
    <row r="95" spans="1:26">
      <c r="A95" s="894" t="s">
        <v>369</v>
      </c>
      <c r="B95" s="744" t="s">
        <v>462</v>
      </c>
      <c r="C95" s="745">
        <v>10</v>
      </c>
      <c r="D95" s="745" t="s">
        <v>342</v>
      </c>
      <c r="E95" s="746" t="s">
        <v>119</v>
      </c>
      <c r="F95" s="745" t="s">
        <v>463</v>
      </c>
      <c r="G95" s="745" t="s">
        <v>671</v>
      </c>
      <c r="H95" s="1065">
        <v>348</v>
      </c>
      <c r="I95" s="1066">
        <v>336</v>
      </c>
      <c r="J95" s="1066">
        <v>336</v>
      </c>
      <c r="K95" s="1066">
        <v>539</v>
      </c>
      <c r="L95" s="914">
        <v>290</v>
      </c>
      <c r="M95" s="914">
        <v>491</v>
      </c>
      <c r="N95" s="914">
        <v>210</v>
      </c>
      <c r="O95" s="913">
        <v>225</v>
      </c>
      <c r="P95" s="914">
        <v>276</v>
      </c>
      <c r="Q95"/>
      <c r="R95" s="560">
        <f t="shared" si="10"/>
        <v>10746.24</v>
      </c>
      <c r="S95" s="560">
        <f t="shared" si="11"/>
        <v>10573.92</v>
      </c>
      <c r="T95" s="560">
        <f t="shared" si="12"/>
        <v>12465.6</v>
      </c>
      <c r="U95" s="560">
        <f t="shared" si="13"/>
        <v>21883.4</v>
      </c>
      <c r="V95" s="560">
        <f t="shared" si="14"/>
        <v>12951.4</v>
      </c>
      <c r="W95" s="560">
        <f t="shared" si="15"/>
        <v>23656.38</v>
      </c>
      <c r="X95" s="776">
        <f t="shared" si="19"/>
        <v>10117.799999999999</v>
      </c>
      <c r="Y95" s="776">
        <f t="shared" si="20"/>
        <v>10840.5</v>
      </c>
      <c r="Z95" s="776">
        <f t="shared" si="21"/>
        <v>13297.68</v>
      </c>
    </row>
    <row r="96" spans="1:26">
      <c r="A96" s="894" t="s">
        <v>308</v>
      </c>
      <c r="B96" s="744" t="s">
        <v>462</v>
      </c>
      <c r="C96" s="745">
        <v>7</v>
      </c>
      <c r="D96" s="745" t="s">
        <v>342</v>
      </c>
      <c r="E96" s="746" t="s">
        <v>119</v>
      </c>
      <c r="F96" s="745" t="s">
        <v>464</v>
      </c>
      <c r="G96" s="745" t="s">
        <v>671</v>
      </c>
      <c r="H96" s="1065">
        <v>1338</v>
      </c>
      <c r="I96" s="1066">
        <v>1037</v>
      </c>
      <c r="J96" s="1066">
        <v>1320</v>
      </c>
      <c r="K96" s="1066">
        <v>946</v>
      </c>
      <c r="L96" s="914">
        <v>1173</v>
      </c>
      <c r="M96" s="914">
        <v>1097</v>
      </c>
      <c r="N96" s="914">
        <v>985</v>
      </c>
      <c r="O96" s="913">
        <v>1053</v>
      </c>
      <c r="P96" s="914">
        <v>1008</v>
      </c>
      <c r="Q96"/>
      <c r="R96" s="560">
        <f t="shared" si="10"/>
        <v>41317.439999999995</v>
      </c>
      <c r="S96" s="560">
        <f t="shared" si="11"/>
        <v>32634.39</v>
      </c>
      <c r="T96" s="560">
        <f t="shared" si="12"/>
        <v>48972</v>
      </c>
      <c r="U96" s="560">
        <f t="shared" si="13"/>
        <v>38407.599999999999</v>
      </c>
      <c r="V96" s="560">
        <f t="shared" si="14"/>
        <v>52386.179999999993</v>
      </c>
      <c r="W96" s="560">
        <f t="shared" si="15"/>
        <v>52853.46</v>
      </c>
      <c r="X96" s="776">
        <f t="shared" si="19"/>
        <v>47457.3</v>
      </c>
      <c r="Y96" s="776">
        <f t="shared" si="20"/>
        <v>50733.54</v>
      </c>
      <c r="Z96" s="776">
        <f t="shared" si="21"/>
        <v>48565.440000000002</v>
      </c>
    </row>
    <row r="97" spans="1:26">
      <c r="A97" s="894" t="s">
        <v>233</v>
      </c>
      <c r="B97" s="744" t="s">
        <v>466</v>
      </c>
      <c r="C97" s="745">
        <v>2</v>
      </c>
      <c r="D97" s="745" t="s">
        <v>350</v>
      </c>
      <c r="E97" s="746" t="s">
        <v>120</v>
      </c>
      <c r="F97" s="745">
        <v>20022047</v>
      </c>
      <c r="G97" s="745" t="s">
        <v>671</v>
      </c>
      <c r="H97" s="1059">
        <v>1327</v>
      </c>
      <c r="I97" s="1066">
        <v>1050</v>
      </c>
      <c r="J97" s="1066">
        <v>1050</v>
      </c>
      <c r="K97" s="1066">
        <v>751</v>
      </c>
      <c r="L97" s="914">
        <v>722</v>
      </c>
      <c r="M97" s="914">
        <v>691</v>
      </c>
      <c r="N97" s="914">
        <v>639</v>
      </c>
      <c r="O97" s="913">
        <v>708</v>
      </c>
      <c r="P97" s="914">
        <v>659</v>
      </c>
      <c r="Q97"/>
      <c r="R97" s="560">
        <f t="shared" si="10"/>
        <v>40977.760000000002</v>
      </c>
      <c r="S97" s="560">
        <f t="shared" si="11"/>
        <v>33043.5</v>
      </c>
      <c r="T97" s="560">
        <f t="shared" si="12"/>
        <v>38955</v>
      </c>
      <c r="U97" s="560">
        <f t="shared" si="13"/>
        <v>30490.600000000002</v>
      </c>
      <c r="V97" s="560">
        <f t="shared" si="14"/>
        <v>32244.519999999997</v>
      </c>
      <c r="W97" s="560">
        <f t="shared" si="15"/>
        <v>33292.379999999997</v>
      </c>
      <c r="X97" s="776">
        <f t="shared" si="19"/>
        <v>30787.02</v>
      </c>
      <c r="Y97" s="776">
        <f t="shared" si="20"/>
        <v>34111.440000000002</v>
      </c>
      <c r="Z97" s="776">
        <f t="shared" si="21"/>
        <v>31750.62</v>
      </c>
    </row>
    <row r="98" spans="1:26">
      <c r="A98" s="894" t="s">
        <v>200</v>
      </c>
      <c r="B98" s="744" t="s">
        <v>467</v>
      </c>
      <c r="C98" s="745">
        <v>32</v>
      </c>
      <c r="D98" s="745" t="s">
        <v>345</v>
      </c>
      <c r="E98" s="746" t="s">
        <v>118</v>
      </c>
      <c r="F98" s="745" t="s">
        <v>468</v>
      </c>
      <c r="G98" s="745" t="s">
        <v>671</v>
      </c>
      <c r="H98" s="1059">
        <v>9</v>
      </c>
      <c r="I98" s="1066">
        <v>9</v>
      </c>
      <c r="J98" s="1066">
        <v>7</v>
      </c>
      <c r="K98" s="1066">
        <v>127</v>
      </c>
      <c r="L98" s="914">
        <v>12</v>
      </c>
      <c r="M98" s="914">
        <v>11</v>
      </c>
      <c r="N98" s="914">
        <v>9</v>
      </c>
      <c r="O98" s="913">
        <v>17</v>
      </c>
      <c r="P98" s="914">
        <v>12</v>
      </c>
      <c r="Q98"/>
      <c r="R98" s="560">
        <f t="shared" si="10"/>
        <v>277.92</v>
      </c>
      <c r="S98" s="560">
        <f t="shared" si="11"/>
        <v>283.23</v>
      </c>
      <c r="T98" s="560">
        <f t="shared" si="12"/>
        <v>259.7</v>
      </c>
      <c r="U98" s="560">
        <f t="shared" si="13"/>
        <v>5156.2</v>
      </c>
      <c r="V98" s="560">
        <f t="shared" si="14"/>
        <v>535.91999999999996</v>
      </c>
      <c r="W98" s="560">
        <f t="shared" si="15"/>
        <v>529.98</v>
      </c>
      <c r="X98" s="776">
        <f t="shared" si="19"/>
        <v>433.62</v>
      </c>
      <c r="Y98" s="776">
        <f t="shared" si="20"/>
        <v>819.06</v>
      </c>
      <c r="Z98" s="776">
        <f t="shared" si="21"/>
        <v>578.16</v>
      </c>
    </row>
    <row r="99" spans="1:26">
      <c r="A99" s="894" t="s">
        <v>203</v>
      </c>
      <c r="B99" s="744" t="s">
        <v>467</v>
      </c>
      <c r="C99" s="745">
        <v>7</v>
      </c>
      <c r="D99" s="745" t="s">
        <v>345</v>
      </c>
      <c r="E99" s="746" t="s">
        <v>118</v>
      </c>
      <c r="F99" s="745" t="s">
        <v>469</v>
      </c>
      <c r="G99" s="745" t="s">
        <v>671</v>
      </c>
      <c r="H99" s="1059">
        <v>350</v>
      </c>
      <c r="I99" s="1066">
        <v>70</v>
      </c>
      <c r="J99" s="1066">
        <v>225</v>
      </c>
      <c r="K99" s="1066">
        <v>287</v>
      </c>
      <c r="L99" s="914">
        <v>51</v>
      </c>
      <c r="M99" s="914">
        <v>115</v>
      </c>
      <c r="N99" s="914">
        <v>60</v>
      </c>
      <c r="O99" s="913">
        <v>66</v>
      </c>
      <c r="P99" s="914">
        <v>138</v>
      </c>
      <c r="Q99"/>
      <c r="R99" s="560">
        <f t="shared" si="10"/>
        <v>10808</v>
      </c>
      <c r="S99" s="560">
        <f t="shared" si="11"/>
        <v>2202.9</v>
      </c>
      <c r="T99" s="560">
        <f t="shared" si="12"/>
        <v>8347.5</v>
      </c>
      <c r="U99" s="560">
        <f t="shared" si="13"/>
        <v>11652.2</v>
      </c>
      <c r="V99" s="560">
        <f t="shared" si="14"/>
        <v>2277.66</v>
      </c>
      <c r="W99" s="560">
        <f t="shared" si="15"/>
        <v>5540.7</v>
      </c>
      <c r="X99" s="776">
        <f t="shared" si="19"/>
        <v>2890.8</v>
      </c>
      <c r="Y99" s="776">
        <f t="shared" si="20"/>
        <v>3179.88</v>
      </c>
      <c r="Z99" s="776">
        <f t="shared" si="21"/>
        <v>6648.84</v>
      </c>
    </row>
    <row r="100" spans="1:26">
      <c r="A100" s="894" t="s">
        <v>217</v>
      </c>
      <c r="B100" s="744" t="s">
        <v>470</v>
      </c>
      <c r="C100" s="745">
        <v>1</v>
      </c>
      <c r="D100" s="893">
        <v>6400</v>
      </c>
      <c r="E100" s="746" t="s">
        <v>119</v>
      </c>
      <c r="F100" s="745">
        <v>10158</v>
      </c>
      <c r="G100" s="745" t="s">
        <v>671</v>
      </c>
      <c r="H100" s="1063">
        <v>953</v>
      </c>
      <c r="I100" s="1064">
        <v>741</v>
      </c>
      <c r="J100" s="1064">
        <v>662</v>
      </c>
      <c r="K100" s="1064">
        <v>775</v>
      </c>
      <c r="L100" s="914">
        <v>1179</v>
      </c>
      <c r="M100" s="914">
        <v>1179</v>
      </c>
      <c r="N100" s="914">
        <v>825</v>
      </c>
      <c r="O100" s="913">
        <v>804</v>
      </c>
      <c r="P100" s="914">
        <v>765</v>
      </c>
      <c r="Q100"/>
      <c r="R100" s="560">
        <f t="shared" si="10"/>
        <v>29428.639999999999</v>
      </c>
      <c r="S100" s="560">
        <f t="shared" si="11"/>
        <v>23319.27</v>
      </c>
      <c r="T100" s="560">
        <f t="shared" si="12"/>
        <v>24560.2</v>
      </c>
      <c r="U100" s="560">
        <f t="shared" si="13"/>
        <v>31465</v>
      </c>
      <c r="V100" s="560">
        <f t="shared" si="14"/>
        <v>52654.14</v>
      </c>
      <c r="W100" s="560">
        <f t="shared" si="15"/>
        <v>56804.22</v>
      </c>
      <c r="X100" s="776">
        <f t="shared" si="19"/>
        <v>39748.5</v>
      </c>
      <c r="Y100" s="776">
        <f t="shared" si="20"/>
        <v>38736.720000000001</v>
      </c>
      <c r="Z100" s="776">
        <f t="shared" si="21"/>
        <v>36857.699999999997</v>
      </c>
    </row>
    <row r="101" spans="1:26">
      <c r="A101" s="894" t="s">
        <v>104</v>
      </c>
      <c r="B101" s="744" t="s">
        <v>471</v>
      </c>
      <c r="C101" s="745">
        <v>103</v>
      </c>
      <c r="D101" s="745" t="s">
        <v>345</v>
      </c>
      <c r="E101" s="746" t="s">
        <v>118</v>
      </c>
      <c r="F101" s="745" t="s">
        <v>472</v>
      </c>
      <c r="G101" s="745" t="s">
        <v>671</v>
      </c>
      <c r="H101" s="1059">
        <v>416</v>
      </c>
      <c r="I101" s="1066">
        <v>397</v>
      </c>
      <c r="J101" s="1066">
        <v>397</v>
      </c>
      <c r="K101" s="1066">
        <v>699</v>
      </c>
      <c r="L101" s="914">
        <v>557</v>
      </c>
      <c r="M101" s="914">
        <v>474</v>
      </c>
      <c r="N101" s="914">
        <v>314</v>
      </c>
      <c r="O101" s="913">
        <v>307</v>
      </c>
      <c r="P101" s="914">
        <v>313</v>
      </c>
      <c r="Q101"/>
      <c r="R101" s="560">
        <f>$R$3*H101</f>
        <v>12846.08</v>
      </c>
      <c r="S101" s="560">
        <f>$S$3*I101</f>
        <v>12493.59</v>
      </c>
      <c r="T101" s="560">
        <f>$T$3*J101</f>
        <v>14728.7</v>
      </c>
      <c r="U101" s="560">
        <f>$U$3*K101</f>
        <v>28379.4</v>
      </c>
      <c r="V101" s="560">
        <f>$V$3*L101</f>
        <v>24875.62</v>
      </c>
      <c r="W101" s="560">
        <f>$W$3*M101</f>
        <v>22837.32</v>
      </c>
      <c r="X101" s="776">
        <f t="shared" si="19"/>
        <v>15128.52</v>
      </c>
      <c r="Y101" s="776">
        <f t="shared" si="20"/>
        <v>14791.26</v>
      </c>
      <c r="Z101" s="776">
        <f t="shared" si="21"/>
        <v>15080.34</v>
      </c>
    </row>
    <row r="102" spans="1:26">
      <c r="A102" s="894" t="s">
        <v>755</v>
      </c>
      <c r="B102" s="744" t="s">
        <v>474</v>
      </c>
      <c r="C102" s="745">
        <v>13</v>
      </c>
      <c r="D102" s="907">
        <v>6310</v>
      </c>
      <c r="E102" s="746" t="s">
        <v>354</v>
      </c>
      <c r="F102" s="918" t="s">
        <v>720</v>
      </c>
      <c r="G102" s="745" t="s">
        <v>671</v>
      </c>
      <c r="H102" s="1063">
        <v>420</v>
      </c>
      <c r="I102" s="1064">
        <v>420</v>
      </c>
      <c r="J102" s="1064">
        <v>373</v>
      </c>
      <c r="K102" s="1064">
        <v>337</v>
      </c>
      <c r="L102" s="914">
        <v>318</v>
      </c>
      <c r="M102" s="914">
        <v>331</v>
      </c>
      <c r="N102" s="914">
        <v>305</v>
      </c>
      <c r="O102" s="913">
        <v>258</v>
      </c>
      <c r="P102" s="914">
        <v>260</v>
      </c>
      <c r="Q102"/>
      <c r="R102" s="560">
        <f t="shared" si="10"/>
        <v>12969.6</v>
      </c>
      <c r="S102" s="560">
        <f t="shared" si="11"/>
        <v>13217.4</v>
      </c>
      <c r="T102" s="560">
        <f t="shared" si="12"/>
        <v>13838.300000000001</v>
      </c>
      <c r="U102" s="560">
        <f t="shared" si="13"/>
        <v>13682.2</v>
      </c>
      <c r="V102" s="560">
        <f t="shared" si="14"/>
        <v>14201.88</v>
      </c>
      <c r="W102" s="560">
        <f t="shared" si="15"/>
        <v>15947.58</v>
      </c>
      <c r="X102" s="776">
        <f t="shared" si="19"/>
        <v>14694.9</v>
      </c>
      <c r="Y102" s="776">
        <f t="shared" si="20"/>
        <v>12430.44</v>
      </c>
      <c r="Z102" s="776">
        <f t="shared" si="21"/>
        <v>12526.8</v>
      </c>
    </row>
    <row r="103" spans="1:26">
      <c r="A103" s="894" t="s">
        <v>168</v>
      </c>
      <c r="B103" s="744" t="s">
        <v>475</v>
      </c>
      <c r="C103" s="745">
        <v>16</v>
      </c>
      <c r="D103" s="893">
        <v>6430</v>
      </c>
      <c r="E103" s="746" t="s">
        <v>118</v>
      </c>
      <c r="F103" s="745">
        <v>23168595</v>
      </c>
      <c r="G103" s="745" t="s">
        <v>671</v>
      </c>
      <c r="H103" s="1063">
        <v>365</v>
      </c>
      <c r="I103" s="1064">
        <v>759</v>
      </c>
      <c r="J103" s="1064">
        <v>307</v>
      </c>
      <c r="K103" s="1064">
        <v>236</v>
      </c>
      <c r="L103" s="914">
        <v>352</v>
      </c>
      <c r="M103" s="914">
        <v>257</v>
      </c>
      <c r="N103" s="914">
        <v>258</v>
      </c>
      <c r="O103" s="913">
        <v>238</v>
      </c>
      <c r="P103" s="914">
        <v>206</v>
      </c>
      <c r="Q103"/>
      <c r="R103" s="560">
        <f t="shared" si="10"/>
        <v>11271.199999999999</v>
      </c>
      <c r="S103" s="560">
        <f t="shared" si="11"/>
        <v>23885.73</v>
      </c>
      <c r="T103" s="560">
        <f t="shared" si="12"/>
        <v>11389.7</v>
      </c>
      <c r="U103" s="560">
        <f t="shared" si="13"/>
        <v>9581.6</v>
      </c>
      <c r="V103" s="560">
        <f t="shared" si="14"/>
        <v>15720.32</v>
      </c>
      <c r="W103" s="560">
        <f t="shared" si="15"/>
        <v>12382.26</v>
      </c>
      <c r="X103" s="776">
        <f t="shared" si="19"/>
        <v>12430.44</v>
      </c>
      <c r="Y103" s="776">
        <f t="shared" si="20"/>
        <v>11466.84</v>
      </c>
      <c r="Z103" s="776">
        <f t="shared" si="21"/>
        <v>9925.08</v>
      </c>
    </row>
    <row r="104" spans="1:26">
      <c r="A104" s="894" t="s">
        <v>193</v>
      </c>
      <c r="B104" s="908" t="s">
        <v>721</v>
      </c>
      <c r="C104" s="907" t="s">
        <v>574</v>
      </c>
      <c r="D104" s="907">
        <v>6310</v>
      </c>
      <c r="E104" s="909" t="s">
        <v>354</v>
      </c>
      <c r="F104" s="907">
        <v>31180</v>
      </c>
      <c r="G104" s="745" t="s">
        <v>671</v>
      </c>
      <c r="H104" s="1068"/>
      <c r="I104" s="1069"/>
      <c r="J104" s="1069"/>
      <c r="K104" s="1069"/>
      <c r="L104" s="914">
        <v>47</v>
      </c>
      <c r="M104" s="914">
        <v>40</v>
      </c>
      <c r="N104" s="914">
        <v>38</v>
      </c>
      <c r="O104" s="913">
        <v>46</v>
      </c>
      <c r="P104" s="914">
        <v>32</v>
      </c>
      <c r="Q104"/>
      <c r="R104" s="560">
        <f t="shared" si="10"/>
        <v>0</v>
      </c>
      <c r="S104" s="560">
        <f t="shared" si="11"/>
        <v>0</v>
      </c>
      <c r="T104" s="560">
        <f t="shared" si="12"/>
        <v>0</v>
      </c>
      <c r="U104" s="560">
        <f t="shared" si="13"/>
        <v>0</v>
      </c>
      <c r="V104" s="560">
        <f t="shared" si="14"/>
        <v>2099.02</v>
      </c>
      <c r="W104" s="560">
        <f t="shared" si="15"/>
        <v>1927.2</v>
      </c>
      <c r="X104" s="776">
        <f t="shared" si="19"/>
        <v>1830.84</v>
      </c>
      <c r="Y104" s="776">
        <f t="shared" si="20"/>
        <v>2216.2800000000002</v>
      </c>
      <c r="Z104" s="776">
        <f t="shared" si="21"/>
        <v>1541.76</v>
      </c>
    </row>
    <row r="105" spans="1:26">
      <c r="A105" s="894" t="s">
        <v>211</v>
      </c>
      <c r="B105" s="908" t="s">
        <v>722</v>
      </c>
      <c r="C105" s="907">
        <v>2</v>
      </c>
      <c r="D105" s="907">
        <v>6400</v>
      </c>
      <c r="E105" s="909" t="s">
        <v>119</v>
      </c>
      <c r="F105" s="907">
        <v>300248242</v>
      </c>
      <c r="G105" s="745" t="s">
        <v>671</v>
      </c>
      <c r="H105" s="1068"/>
      <c r="I105" s="914"/>
      <c r="J105" s="914"/>
      <c r="K105" s="914"/>
      <c r="L105" s="914">
        <v>60</v>
      </c>
      <c r="M105" s="914">
        <v>70</v>
      </c>
      <c r="N105" s="914">
        <v>80</v>
      </c>
      <c r="O105" s="913">
        <v>80</v>
      </c>
      <c r="P105" s="914">
        <v>143</v>
      </c>
      <c r="Q105"/>
      <c r="R105" s="560">
        <f t="shared" si="10"/>
        <v>0</v>
      </c>
      <c r="S105" s="560">
        <f t="shared" si="11"/>
        <v>0</v>
      </c>
      <c r="T105" s="560">
        <f t="shared" si="12"/>
        <v>0</v>
      </c>
      <c r="U105" s="560">
        <f t="shared" si="13"/>
        <v>0</v>
      </c>
      <c r="V105" s="560">
        <f t="shared" si="14"/>
        <v>2679.6</v>
      </c>
      <c r="W105" s="560">
        <f t="shared" si="15"/>
        <v>3372.6</v>
      </c>
      <c r="X105" s="776">
        <f t="shared" si="19"/>
        <v>3854.4</v>
      </c>
      <c r="Y105" s="776">
        <f t="shared" si="20"/>
        <v>3854.4</v>
      </c>
      <c r="Z105" s="776">
        <f t="shared" si="21"/>
        <v>6889.74</v>
      </c>
    </row>
    <row r="106" spans="1:26">
      <c r="A106" s="919" t="s">
        <v>1990</v>
      </c>
      <c r="B106" s="744" t="s">
        <v>1313</v>
      </c>
      <c r="C106" s="745">
        <v>5</v>
      </c>
      <c r="D106" s="745">
        <v>6400</v>
      </c>
      <c r="E106" s="746" t="s">
        <v>119</v>
      </c>
      <c r="F106" s="745"/>
      <c r="G106" s="745" t="s">
        <v>671</v>
      </c>
      <c r="H106" s="1059"/>
      <c r="I106" s="1066"/>
      <c r="J106" s="1066"/>
      <c r="K106" s="1066"/>
      <c r="L106" s="914"/>
      <c r="M106" s="914"/>
      <c r="N106" s="914">
        <v>752</v>
      </c>
      <c r="O106" s="913">
        <v>652</v>
      </c>
      <c r="P106" s="914">
        <v>712</v>
      </c>
      <c r="Q106"/>
      <c r="R106" s="560"/>
      <c r="S106" s="560"/>
      <c r="T106" s="560"/>
      <c r="U106" s="560"/>
      <c r="V106" s="560"/>
      <c r="W106" s="560"/>
      <c r="X106" s="776"/>
      <c r="Y106" s="776"/>
      <c r="Z106" s="776"/>
    </row>
    <row r="107" spans="1:26">
      <c r="A107" s="919" t="s">
        <v>1440</v>
      </c>
      <c r="B107" s="894" t="s">
        <v>1441</v>
      </c>
      <c r="C107" s="745">
        <v>1</v>
      </c>
      <c r="D107" s="745"/>
      <c r="E107" s="746"/>
      <c r="F107" s="745"/>
      <c r="G107" s="745" t="s">
        <v>671</v>
      </c>
      <c r="H107" s="1068">
        <v>128</v>
      </c>
      <c r="I107" s="1064">
        <v>128</v>
      </c>
      <c r="J107" s="1064">
        <v>40</v>
      </c>
      <c r="K107" s="1069">
        <v>59</v>
      </c>
      <c r="L107" s="914">
        <v>38</v>
      </c>
      <c r="M107" s="914">
        <v>39</v>
      </c>
      <c r="N107" s="914">
        <v>47</v>
      </c>
      <c r="O107" s="913">
        <v>38</v>
      </c>
      <c r="P107" s="914">
        <v>43</v>
      </c>
      <c r="Q107"/>
      <c r="R107" s="560">
        <f t="shared" si="10"/>
        <v>3952.64</v>
      </c>
      <c r="S107" s="560">
        <f t="shared" si="11"/>
        <v>4028.16</v>
      </c>
      <c r="T107" s="560">
        <f t="shared" si="12"/>
        <v>1484</v>
      </c>
      <c r="U107" s="560">
        <f t="shared" si="13"/>
        <v>2395.4</v>
      </c>
      <c r="V107" s="560">
        <f t="shared" si="14"/>
        <v>1697.08</v>
      </c>
      <c r="W107" s="560">
        <f t="shared" si="15"/>
        <v>1879.02</v>
      </c>
      <c r="X107" s="776">
        <f t="shared" ref="X107:X170" si="22">$W$3*N107</f>
        <v>2264.46</v>
      </c>
      <c r="Y107" s="776">
        <f t="shared" ref="Y107:Y170" si="23">$W$3*O107</f>
        <v>1830.84</v>
      </c>
      <c r="Z107" s="776">
        <f t="shared" ref="Z107:Z170" si="24">$W$3*P107</f>
        <v>2071.7399999999998</v>
      </c>
    </row>
    <row r="108" spans="1:26">
      <c r="A108" s="919" t="s">
        <v>121</v>
      </c>
      <c r="B108" s="894" t="s">
        <v>1442</v>
      </c>
      <c r="C108" s="745">
        <v>60</v>
      </c>
      <c r="D108" s="745"/>
      <c r="E108" s="746"/>
      <c r="F108" s="745"/>
      <c r="G108" s="745" t="s">
        <v>671</v>
      </c>
      <c r="H108" s="1068">
        <v>87</v>
      </c>
      <c r="I108" s="1064">
        <v>122</v>
      </c>
      <c r="J108" s="1064">
        <v>517</v>
      </c>
      <c r="K108" s="1069">
        <v>323</v>
      </c>
      <c r="L108" s="914">
        <v>167</v>
      </c>
      <c r="M108" s="914">
        <v>194</v>
      </c>
      <c r="N108" s="914">
        <v>216</v>
      </c>
      <c r="O108" s="913">
        <v>324</v>
      </c>
      <c r="P108" s="914">
        <v>160</v>
      </c>
      <c r="Q108"/>
      <c r="R108" s="560">
        <f t="shared" si="10"/>
        <v>2686.56</v>
      </c>
      <c r="S108" s="560">
        <f t="shared" si="11"/>
        <v>3839.3399999999997</v>
      </c>
      <c r="T108" s="560">
        <f t="shared" si="12"/>
        <v>19180.7</v>
      </c>
      <c r="U108" s="560">
        <f t="shared" si="13"/>
        <v>13113.800000000001</v>
      </c>
      <c r="V108" s="560">
        <f t="shared" si="14"/>
        <v>7458.2199999999993</v>
      </c>
      <c r="W108" s="560">
        <f t="shared" si="15"/>
        <v>9346.92</v>
      </c>
      <c r="X108" s="776">
        <f t="shared" si="22"/>
        <v>10406.879999999999</v>
      </c>
      <c r="Y108" s="776">
        <f t="shared" si="23"/>
        <v>15610.32</v>
      </c>
      <c r="Z108" s="776">
        <f t="shared" si="24"/>
        <v>7708.8</v>
      </c>
    </row>
    <row r="109" spans="1:26">
      <c r="A109" s="894" t="s">
        <v>336</v>
      </c>
      <c r="B109" s="744" t="s">
        <v>477</v>
      </c>
      <c r="C109" s="745">
        <v>76</v>
      </c>
      <c r="D109" s="745">
        <v>6400</v>
      </c>
      <c r="E109" s="746" t="s">
        <v>119</v>
      </c>
      <c r="F109" s="745">
        <v>10505</v>
      </c>
      <c r="G109" s="745" t="s">
        <v>671</v>
      </c>
      <c r="H109" s="1063">
        <v>675</v>
      </c>
      <c r="I109" s="1064">
        <v>787</v>
      </c>
      <c r="J109" s="1064">
        <v>836</v>
      </c>
      <c r="K109" s="1064">
        <v>526</v>
      </c>
      <c r="L109" s="914">
        <v>516</v>
      </c>
      <c r="M109" s="914">
        <v>546</v>
      </c>
      <c r="N109" s="914">
        <v>506</v>
      </c>
      <c r="O109" s="913">
        <v>451</v>
      </c>
      <c r="P109" s="914">
        <v>408</v>
      </c>
      <c r="Q109"/>
      <c r="R109" s="560">
        <f t="shared" ref="R109:R167" si="25">$R$3*H109</f>
        <v>20844</v>
      </c>
      <c r="S109" s="560">
        <f t="shared" ref="S109:S167" si="26">$S$3*I109</f>
        <v>24766.89</v>
      </c>
      <c r="T109" s="560">
        <f t="shared" ref="T109:T167" si="27">$T$3*J109</f>
        <v>31015.600000000002</v>
      </c>
      <c r="U109" s="560">
        <f t="shared" ref="U109:U167" si="28">$U$3*K109</f>
        <v>21355.600000000002</v>
      </c>
      <c r="V109" s="560">
        <f t="shared" ref="V109:V167" si="29">$V$3*L109</f>
        <v>23044.559999999998</v>
      </c>
      <c r="W109" s="560">
        <f t="shared" ref="W109:W167" si="30">$W$3*M109</f>
        <v>26306.28</v>
      </c>
      <c r="X109" s="776">
        <f t="shared" si="22"/>
        <v>24379.079999999998</v>
      </c>
      <c r="Y109" s="776">
        <f t="shared" si="23"/>
        <v>21729.18</v>
      </c>
      <c r="Z109" s="776">
        <f t="shared" si="24"/>
        <v>19657.439999999999</v>
      </c>
    </row>
    <row r="110" spans="1:26">
      <c r="A110" s="894" t="s">
        <v>142</v>
      </c>
      <c r="B110" s="744" t="s">
        <v>478</v>
      </c>
      <c r="C110" s="745">
        <v>10</v>
      </c>
      <c r="D110" s="907">
        <v>6400</v>
      </c>
      <c r="E110" s="746" t="s">
        <v>119</v>
      </c>
      <c r="F110" s="745">
        <v>63501380</v>
      </c>
      <c r="G110" s="745" t="s">
        <v>671</v>
      </c>
      <c r="H110" s="1063">
        <v>3193</v>
      </c>
      <c r="I110" s="1064">
        <v>2929</v>
      </c>
      <c r="J110" s="1064">
        <v>2929</v>
      </c>
      <c r="K110" s="1064">
        <v>2045</v>
      </c>
      <c r="L110" s="914">
        <v>1699</v>
      </c>
      <c r="M110" s="914">
        <v>1653</v>
      </c>
      <c r="N110" s="914">
        <v>1730</v>
      </c>
      <c r="O110" s="913">
        <v>1874</v>
      </c>
      <c r="P110" s="914">
        <v>1605</v>
      </c>
      <c r="Q110"/>
      <c r="R110" s="560">
        <f t="shared" si="25"/>
        <v>98599.84</v>
      </c>
      <c r="S110" s="560">
        <f t="shared" si="26"/>
        <v>92175.62999999999</v>
      </c>
      <c r="T110" s="560">
        <f t="shared" si="27"/>
        <v>108665.90000000001</v>
      </c>
      <c r="U110" s="560">
        <f t="shared" si="28"/>
        <v>83027</v>
      </c>
      <c r="V110" s="560">
        <f t="shared" si="29"/>
        <v>75877.34</v>
      </c>
      <c r="W110" s="560">
        <f t="shared" si="30"/>
        <v>79641.539999999994</v>
      </c>
      <c r="X110" s="776">
        <f t="shared" si="22"/>
        <v>83351.399999999994</v>
      </c>
      <c r="Y110" s="776">
        <f t="shared" si="23"/>
        <v>90289.319999999992</v>
      </c>
      <c r="Z110" s="776">
        <f t="shared" si="24"/>
        <v>77328.899999999994</v>
      </c>
    </row>
    <row r="111" spans="1:26">
      <c r="A111" s="894" t="s">
        <v>274</v>
      </c>
      <c r="B111" s="744" t="s">
        <v>478</v>
      </c>
      <c r="C111" s="745">
        <v>14</v>
      </c>
      <c r="D111" s="907">
        <v>6400</v>
      </c>
      <c r="E111" s="746" t="s">
        <v>119</v>
      </c>
      <c r="F111" s="745">
        <v>9901708</v>
      </c>
      <c r="G111" s="745" t="s">
        <v>671</v>
      </c>
      <c r="H111" s="1063">
        <v>374</v>
      </c>
      <c r="I111" s="1064">
        <v>228</v>
      </c>
      <c r="J111" s="1064">
        <v>325</v>
      </c>
      <c r="K111" s="1064">
        <v>363</v>
      </c>
      <c r="L111" s="914">
        <v>314</v>
      </c>
      <c r="M111" s="914">
        <v>276</v>
      </c>
      <c r="N111" s="914">
        <v>211</v>
      </c>
      <c r="O111" s="913">
        <v>203</v>
      </c>
      <c r="P111" s="914">
        <v>241</v>
      </c>
      <c r="Q111"/>
      <c r="R111" s="560">
        <f t="shared" si="25"/>
        <v>11549.119999999999</v>
      </c>
      <c r="S111" s="560">
        <f t="shared" si="26"/>
        <v>7175.16</v>
      </c>
      <c r="T111" s="560">
        <f t="shared" si="27"/>
        <v>12057.5</v>
      </c>
      <c r="U111" s="560">
        <f t="shared" si="28"/>
        <v>14737.800000000001</v>
      </c>
      <c r="V111" s="560">
        <f t="shared" si="29"/>
        <v>14023.24</v>
      </c>
      <c r="W111" s="560">
        <f t="shared" si="30"/>
        <v>13297.68</v>
      </c>
      <c r="X111" s="776">
        <f t="shared" si="22"/>
        <v>10165.98</v>
      </c>
      <c r="Y111" s="776">
        <f t="shared" si="23"/>
        <v>9780.5399999999991</v>
      </c>
      <c r="Z111" s="776">
        <f t="shared" si="24"/>
        <v>11611.38</v>
      </c>
    </row>
    <row r="112" spans="1:26">
      <c r="A112" s="894" t="s">
        <v>274</v>
      </c>
      <c r="B112" s="908" t="s">
        <v>723</v>
      </c>
      <c r="C112" s="907">
        <v>159</v>
      </c>
      <c r="D112" s="907">
        <v>6300</v>
      </c>
      <c r="E112" s="909" t="s">
        <v>344</v>
      </c>
      <c r="F112" s="907">
        <v>20274177</v>
      </c>
      <c r="G112" s="745" t="s">
        <v>671</v>
      </c>
      <c r="H112" s="1068">
        <v>13</v>
      </c>
      <c r="I112" s="1069">
        <v>13</v>
      </c>
      <c r="J112" s="1069">
        <v>13</v>
      </c>
      <c r="K112" s="1069">
        <v>13</v>
      </c>
      <c r="L112" s="914">
        <v>13</v>
      </c>
      <c r="M112" s="914">
        <v>14</v>
      </c>
      <c r="N112" s="914">
        <v>15</v>
      </c>
      <c r="O112" s="913">
        <v>61</v>
      </c>
      <c r="P112" s="914">
        <v>15</v>
      </c>
      <c r="Q112"/>
      <c r="R112" s="560">
        <f t="shared" si="25"/>
        <v>401.44</v>
      </c>
      <c r="S112" s="560">
        <f t="shared" si="26"/>
        <v>409.11</v>
      </c>
      <c r="T112" s="560">
        <f t="shared" si="27"/>
        <v>482.3</v>
      </c>
      <c r="U112" s="560">
        <f t="shared" si="28"/>
        <v>527.80000000000007</v>
      </c>
      <c r="V112" s="560">
        <f t="shared" si="29"/>
        <v>580.57999999999993</v>
      </c>
      <c r="W112" s="560">
        <f t="shared" si="30"/>
        <v>674.52</v>
      </c>
      <c r="X112" s="776">
        <f t="shared" si="22"/>
        <v>722.7</v>
      </c>
      <c r="Y112" s="776">
        <f t="shared" si="23"/>
        <v>2938.98</v>
      </c>
      <c r="Z112" s="776">
        <f t="shared" si="24"/>
        <v>722.7</v>
      </c>
    </row>
    <row r="113" spans="1:26">
      <c r="A113" s="894" t="s">
        <v>1443</v>
      </c>
      <c r="B113" s="908" t="s">
        <v>724</v>
      </c>
      <c r="C113" s="907">
        <v>15</v>
      </c>
      <c r="D113" s="907">
        <v>6310</v>
      </c>
      <c r="E113" s="909" t="s">
        <v>354</v>
      </c>
      <c r="F113" s="907">
        <v>2670809</v>
      </c>
      <c r="G113" s="745" t="s">
        <v>671</v>
      </c>
      <c r="H113" s="1068">
        <v>405</v>
      </c>
      <c r="I113" s="1069">
        <v>585</v>
      </c>
      <c r="J113" s="1069">
        <v>410</v>
      </c>
      <c r="K113" s="1069">
        <v>450</v>
      </c>
      <c r="L113" s="914">
        <v>350</v>
      </c>
      <c r="M113" s="914">
        <v>506</v>
      </c>
      <c r="N113" s="914">
        <v>278</v>
      </c>
      <c r="O113" s="913">
        <v>204</v>
      </c>
      <c r="P113" s="914">
        <v>193</v>
      </c>
      <c r="Q113"/>
      <c r="R113" s="560">
        <f t="shared" si="25"/>
        <v>12506.4</v>
      </c>
      <c r="S113" s="560">
        <f t="shared" si="26"/>
        <v>18409.95</v>
      </c>
      <c r="T113" s="560">
        <f t="shared" si="27"/>
        <v>15211</v>
      </c>
      <c r="U113" s="560">
        <f t="shared" si="28"/>
        <v>18270</v>
      </c>
      <c r="V113" s="560">
        <f t="shared" si="29"/>
        <v>15630.999999999998</v>
      </c>
      <c r="W113" s="560">
        <f t="shared" si="30"/>
        <v>24379.079999999998</v>
      </c>
      <c r="X113" s="776">
        <f t="shared" si="22"/>
        <v>13394.039999999999</v>
      </c>
      <c r="Y113" s="776">
        <f t="shared" si="23"/>
        <v>9828.7199999999993</v>
      </c>
      <c r="Z113" s="776">
        <f t="shared" si="24"/>
        <v>9298.74</v>
      </c>
    </row>
    <row r="114" spans="1:26">
      <c r="A114" s="894" t="s">
        <v>171</v>
      </c>
      <c r="B114" s="908" t="s">
        <v>724</v>
      </c>
      <c r="C114" s="907">
        <v>15</v>
      </c>
      <c r="D114" s="907">
        <v>6310</v>
      </c>
      <c r="E114" s="909" t="s">
        <v>354</v>
      </c>
      <c r="F114" s="907">
        <v>9945594</v>
      </c>
      <c r="G114" s="745" t="s">
        <v>671</v>
      </c>
      <c r="H114" s="1068">
        <v>100</v>
      </c>
      <c r="I114" s="1069">
        <v>100</v>
      </c>
      <c r="J114" s="1069">
        <v>100</v>
      </c>
      <c r="K114" s="1069">
        <v>100</v>
      </c>
      <c r="L114" s="914">
        <v>100</v>
      </c>
      <c r="M114" s="914">
        <v>103</v>
      </c>
      <c r="N114" s="914">
        <v>80</v>
      </c>
      <c r="O114" s="913">
        <v>70</v>
      </c>
      <c r="P114" s="914">
        <v>0</v>
      </c>
      <c r="Q114"/>
      <c r="R114" s="560">
        <f t="shared" si="25"/>
        <v>3088</v>
      </c>
      <c r="S114" s="560">
        <f t="shared" si="26"/>
        <v>3147</v>
      </c>
      <c r="T114" s="560">
        <f t="shared" si="27"/>
        <v>3710</v>
      </c>
      <c r="U114" s="560">
        <f t="shared" si="28"/>
        <v>4060</v>
      </c>
      <c r="V114" s="560">
        <f t="shared" si="29"/>
        <v>4466</v>
      </c>
      <c r="W114" s="560">
        <f t="shared" si="30"/>
        <v>4962.54</v>
      </c>
      <c r="X114" s="776">
        <f t="shared" si="22"/>
        <v>3854.4</v>
      </c>
      <c r="Y114" s="776">
        <f t="shared" si="23"/>
        <v>3372.6</v>
      </c>
      <c r="Z114" s="776">
        <f t="shared" si="24"/>
        <v>0</v>
      </c>
    </row>
    <row r="115" spans="1:26">
      <c r="A115" s="894" t="s">
        <v>171</v>
      </c>
      <c r="B115" s="908" t="s">
        <v>479</v>
      </c>
      <c r="C115" s="907" t="s">
        <v>748</v>
      </c>
      <c r="D115" s="907">
        <v>6310</v>
      </c>
      <c r="E115" s="909" t="s">
        <v>354</v>
      </c>
      <c r="F115" s="907" t="s">
        <v>725</v>
      </c>
      <c r="G115" s="745" t="s">
        <v>671</v>
      </c>
      <c r="H115" s="1068">
        <v>125</v>
      </c>
      <c r="I115" s="1069">
        <v>125</v>
      </c>
      <c r="J115" s="1069">
        <v>125</v>
      </c>
      <c r="K115" s="1069">
        <v>125</v>
      </c>
      <c r="L115" s="914">
        <v>125</v>
      </c>
      <c r="M115" s="914">
        <v>77</v>
      </c>
      <c r="N115" s="914">
        <v>87</v>
      </c>
      <c r="O115" s="913">
        <v>137</v>
      </c>
      <c r="P115" s="914">
        <v>97</v>
      </c>
      <c r="Q115"/>
      <c r="R115" s="560">
        <f t="shared" si="25"/>
        <v>3860</v>
      </c>
      <c r="S115" s="560">
        <f t="shared" si="26"/>
        <v>3933.75</v>
      </c>
      <c r="T115" s="560">
        <f t="shared" si="27"/>
        <v>4637.5</v>
      </c>
      <c r="U115" s="560">
        <f t="shared" si="28"/>
        <v>5075</v>
      </c>
      <c r="V115" s="560">
        <f t="shared" si="29"/>
        <v>5582.5</v>
      </c>
      <c r="W115" s="560">
        <f t="shared" si="30"/>
        <v>3709.86</v>
      </c>
      <c r="X115" s="776">
        <f t="shared" si="22"/>
        <v>4191.66</v>
      </c>
      <c r="Y115" s="776">
        <f t="shared" si="23"/>
        <v>6600.66</v>
      </c>
      <c r="Z115" s="776">
        <f t="shared" si="24"/>
        <v>4673.46</v>
      </c>
    </row>
    <row r="116" spans="1:26">
      <c r="A116" s="894" t="s">
        <v>291</v>
      </c>
      <c r="B116" s="744" t="s">
        <v>479</v>
      </c>
      <c r="C116" s="745">
        <v>19</v>
      </c>
      <c r="D116" s="893">
        <v>6310</v>
      </c>
      <c r="E116" s="746" t="s">
        <v>354</v>
      </c>
      <c r="F116" s="745">
        <v>824492</v>
      </c>
      <c r="G116" s="745" t="s">
        <v>671</v>
      </c>
      <c r="H116" s="1063">
        <v>1905</v>
      </c>
      <c r="I116" s="1064">
        <v>1966</v>
      </c>
      <c r="J116" s="1064">
        <v>1425</v>
      </c>
      <c r="K116" s="1064">
        <v>1469</v>
      </c>
      <c r="L116" s="914">
        <v>436</v>
      </c>
      <c r="M116" s="914">
        <v>631</v>
      </c>
      <c r="N116" s="914">
        <v>541</v>
      </c>
      <c r="O116" s="913">
        <v>333</v>
      </c>
      <c r="P116" s="914">
        <v>377</v>
      </c>
      <c r="Q116"/>
      <c r="R116" s="560">
        <f t="shared" si="25"/>
        <v>58826.400000000001</v>
      </c>
      <c r="S116" s="560">
        <f t="shared" si="26"/>
        <v>61870.02</v>
      </c>
      <c r="T116" s="560">
        <f t="shared" si="27"/>
        <v>52867.5</v>
      </c>
      <c r="U116" s="560">
        <f t="shared" si="28"/>
        <v>59641.4</v>
      </c>
      <c r="V116" s="560">
        <f t="shared" si="29"/>
        <v>19471.759999999998</v>
      </c>
      <c r="W116" s="560">
        <f t="shared" si="30"/>
        <v>30401.579999999998</v>
      </c>
      <c r="X116" s="776">
        <f t="shared" si="22"/>
        <v>26065.38</v>
      </c>
      <c r="Y116" s="776">
        <f t="shared" si="23"/>
        <v>16043.94</v>
      </c>
      <c r="Z116" s="776">
        <f t="shared" si="24"/>
        <v>18163.86</v>
      </c>
    </row>
    <row r="117" spans="1:26">
      <c r="A117" s="894" t="s">
        <v>225</v>
      </c>
      <c r="B117" s="744" t="s">
        <v>479</v>
      </c>
      <c r="C117" s="745">
        <v>19</v>
      </c>
      <c r="D117" s="893">
        <v>6310</v>
      </c>
      <c r="E117" s="746" t="s">
        <v>354</v>
      </c>
      <c r="F117" s="745" t="s">
        <v>726</v>
      </c>
      <c r="G117" s="745" t="s">
        <v>671</v>
      </c>
      <c r="H117" s="1068">
        <v>941</v>
      </c>
      <c r="I117" s="1069">
        <v>870</v>
      </c>
      <c r="J117" s="1069">
        <v>768</v>
      </c>
      <c r="K117" s="1069">
        <v>903</v>
      </c>
      <c r="L117" s="914">
        <v>1033</v>
      </c>
      <c r="M117" s="914">
        <v>1301</v>
      </c>
      <c r="N117" s="914">
        <v>1396</v>
      </c>
      <c r="O117" s="913">
        <v>1254</v>
      </c>
      <c r="P117" s="914">
        <v>1222</v>
      </c>
      <c r="Q117"/>
      <c r="R117" s="560">
        <f t="shared" si="25"/>
        <v>29058.079999999998</v>
      </c>
      <c r="S117" s="560">
        <f t="shared" si="26"/>
        <v>27378.899999999998</v>
      </c>
      <c r="T117" s="560">
        <f t="shared" si="27"/>
        <v>28492.800000000003</v>
      </c>
      <c r="U117" s="560">
        <f t="shared" si="28"/>
        <v>36661.800000000003</v>
      </c>
      <c r="V117" s="560">
        <f t="shared" si="29"/>
        <v>46133.78</v>
      </c>
      <c r="W117" s="560">
        <f t="shared" si="30"/>
        <v>62682.18</v>
      </c>
      <c r="X117" s="776">
        <f t="shared" si="22"/>
        <v>67259.28</v>
      </c>
      <c r="Y117" s="776">
        <f t="shared" si="23"/>
        <v>60417.72</v>
      </c>
      <c r="Z117" s="776">
        <f t="shared" si="24"/>
        <v>58875.96</v>
      </c>
    </row>
    <row r="118" spans="1:26" s="738" customFormat="1">
      <c r="A118" s="894" t="s">
        <v>225</v>
      </c>
      <c r="B118" s="744" t="s">
        <v>756</v>
      </c>
      <c r="C118" s="745">
        <v>19</v>
      </c>
      <c r="D118" s="893">
        <v>6310</v>
      </c>
      <c r="E118" s="746" t="s">
        <v>354</v>
      </c>
      <c r="F118" s="745" t="s">
        <v>727</v>
      </c>
      <c r="G118" s="745" t="s">
        <v>671</v>
      </c>
      <c r="H118" s="1068"/>
      <c r="I118" s="1069"/>
      <c r="J118" s="1069"/>
      <c r="K118" s="1069"/>
      <c r="L118" s="914">
        <v>103</v>
      </c>
      <c r="M118" s="914">
        <v>132</v>
      </c>
      <c r="N118" s="914">
        <v>87</v>
      </c>
      <c r="O118" s="913">
        <v>137</v>
      </c>
      <c r="P118" s="914">
        <v>121</v>
      </c>
      <c r="Q118"/>
      <c r="R118" s="776">
        <f t="shared" si="25"/>
        <v>0</v>
      </c>
      <c r="S118" s="776">
        <f t="shared" si="26"/>
        <v>0</v>
      </c>
      <c r="T118" s="776">
        <f t="shared" si="27"/>
        <v>0</v>
      </c>
      <c r="U118" s="776">
        <f t="shared" si="28"/>
        <v>0</v>
      </c>
      <c r="V118" s="776">
        <f t="shared" si="29"/>
        <v>4599.9799999999996</v>
      </c>
      <c r="W118" s="776">
        <f t="shared" si="30"/>
        <v>6359.76</v>
      </c>
      <c r="X118" s="776">
        <f t="shared" si="22"/>
        <v>4191.66</v>
      </c>
      <c r="Y118" s="776">
        <f t="shared" si="23"/>
        <v>6600.66</v>
      </c>
      <c r="Z118" s="776">
        <f t="shared" si="24"/>
        <v>5829.78</v>
      </c>
    </row>
    <row r="119" spans="1:26">
      <c r="A119" s="894" t="s">
        <v>252</v>
      </c>
      <c r="B119" s="744" t="s">
        <v>479</v>
      </c>
      <c r="C119" s="745">
        <v>21</v>
      </c>
      <c r="D119" s="893">
        <v>6310</v>
      </c>
      <c r="E119" s="746" t="s">
        <v>354</v>
      </c>
      <c r="F119" s="745" t="s">
        <v>728</v>
      </c>
      <c r="G119" s="745" t="s">
        <v>671</v>
      </c>
      <c r="H119" s="1063">
        <v>458</v>
      </c>
      <c r="I119" s="1064">
        <v>443</v>
      </c>
      <c r="J119" s="1064">
        <v>200</v>
      </c>
      <c r="K119" s="1064">
        <v>335</v>
      </c>
      <c r="L119" s="914">
        <v>370</v>
      </c>
      <c r="M119" s="914">
        <v>354</v>
      </c>
      <c r="N119" s="914">
        <v>379</v>
      </c>
      <c r="O119" s="913">
        <v>350</v>
      </c>
      <c r="P119" s="914">
        <v>383</v>
      </c>
      <c r="Q119"/>
      <c r="R119" s="560">
        <f t="shared" si="25"/>
        <v>14143.039999999999</v>
      </c>
      <c r="S119" s="560">
        <f t="shared" si="26"/>
        <v>13941.21</v>
      </c>
      <c r="T119" s="560">
        <f t="shared" si="27"/>
        <v>7420</v>
      </c>
      <c r="U119" s="560">
        <f t="shared" si="28"/>
        <v>13601</v>
      </c>
      <c r="V119" s="560">
        <f t="shared" si="29"/>
        <v>16524.199999999997</v>
      </c>
      <c r="W119" s="560">
        <f t="shared" si="30"/>
        <v>17055.72</v>
      </c>
      <c r="X119" s="776">
        <f t="shared" si="22"/>
        <v>18260.22</v>
      </c>
      <c r="Y119" s="776">
        <f t="shared" si="23"/>
        <v>16863</v>
      </c>
      <c r="Z119" s="776">
        <f t="shared" si="24"/>
        <v>18452.939999999999</v>
      </c>
    </row>
    <row r="120" spans="1:26">
      <c r="A120" s="894" t="s">
        <v>305</v>
      </c>
      <c r="B120" s="744" t="s">
        <v>360</v>
      </c>
      <c r="C120" s="745">
        <v>38</v>
      </c>
      <c r="D120" s="907">
        <v>6430</v>
      </c>
      <c r="E120" s="746" t="s">
        <v>118</v>
      </c>
      <c r="F120" s="745">
        <v>68700</v>
      </c>
      <c r="G120" s="745" t="s">
        <v>671</v>
      </c>
      <c r="H120" s="1068">
        <v>39</v>
      </c>
      <c r="I120" s="1069">
        <v>268</v>
      </c>
      <c r="J120" s="1069">
        <v>12</v>
      </c>
      <c r="K120" s="1069">
        <v>18</v>
      </c>
      <c r="L120" s="914">
        <v>14</v>
      </c>
      <c r="M120" s="914">
        <v>22</v>
      </c>
      <c r="N120" s="914">
        <v>11</v>
      </c>
      <c r="O120" s="913">
        <v>21</v>
      </c>
      <c r="P120" s="914">
        <v>78</v>
      </c>
      <c r="Q120"/>
      <c r="R120" s="560">
        <f t="shared" si="25"/>
        <v>1204.32</v>
      </c>
      <c r="S120" s="560">
        <f t="shared" si="26"/>
        <v>8433.9599999999991</v>
      </c>
      <c r="T120" s="560">
        <f t="shared" si="27"/>
        <v>445.20000000000005</v>
      </c>
      <c r="U120" s="560">
        <f t="shared" si="28"/>
        <v>730.80000000000007</v>
      </c>
      <c r="V120" s="560">
        <f t="shared" si="29"/>
        <v>625.24</v>
      </c>
      <c r="W120" s="560">
        <f t="shared" si="30"/>
        <v>1059.96</v>
      </c>
      <c r="X120" s="776">
        <f t="shared" si="22"/>
        <v>529.98</v>
      </c>
      <c r="Y120" s="776">
        <f t="shared" si="23"/>
        <v>1011.78</v>
      </c>
      <c r="Z120" s="776">
        <f t="shared" si="24"/>
        <v>3758.04</v>
      </c>
    </row>
    <row r="121" spans="1:26">
      <c r="A121" s="894" t="s">
        <v>206</v>
      </c>
      <c r="B121" s="908" t="s">
        <v>638</v>
      </c>
      <c r="C121" s="907">
        <v>46</v>
      </c>
      <c r="D121" s="907">
        <v>6440</v>
      </c>
      <c r="E121" s="909" t="s">
        <v>347</v>
      </c>
      <c r="F121" s="907">
        <v>365824</v>
      </c>
      <c r="G121" s="745" t="s">
        <v>671</v>
      </c>
      <c r="H121" s="1068">
        <v>212</v>
      </c>
      <c r="I121" s="1069">
        <v>168</v>
      </c>
      <c r="J121" s="1069">
        <v>318</v>
      </c>
      <c r="K121" s="1069">
        <v>483</v>
      </c>
      <c r="L121" s="914">
        <v>177</v>
      </c>
      <c r="M121" s="914">
        <v>163</v>
      </c>
      <c r="N121" s="914">
        <v>183</v>
      </c>
      <c r="O121" s="913">
        <v>125</v>
      </c>
      <c r="P121" s="914">
        <v>149</v>
      </c>
      <c r="Q121"/>
      <c r="R121" s="560">
        <f t="shared" si="25"/>
        <v>6546.5599999999995</v>
      </c>
      <c r="S121" s="560">
        <f t="shared" si="26"/>
        <v>5286.96</v>
      </c>
      <c r="T121" s="560">
        <f t="shared" si="27"/>
        <v>11797.800000000001</v>
      </c>
      <c r="U121" s="560">
        <f t="shared" si="28"/>
        <v>19609.8</v>
      </c>
      <c r="V121" s="560">
        <f t="shared" si="29"/>
        <v>7904.82</v>
      </c>
      <c r="W121" s="560">
        <f t="shared" si="30"/>
        <v>7853.34</v>
      </c>
      <c r="X121" s="776">
        <f t="shared" si="22"/>
        <v>8816.94</v>
      </c>
      <c r="Y121" s="776">
        <f t="shared" si="23"/>
        <v>6022.5</v>
      </c>
      <c r="Z121" s="776">
        <f t="shared" si="24"/>
        <v>7178.82</v>
      </c>
    </row>
    <row r="122" spans="1:26">
      <c r="A122" s="894" t="s">
        <v>320</v>
      </c>
      <c r="B122" s="744" t="s">
        <v>480</v>
      </c>
      <c r="C122" s="745">
        <v>1</v>
      </c>
      <c r="D122" s="745" t="s">
        <v>342</v>
      </c>
      <c r="E122" s="746" t="s">
        <v>119</v>
      </c>
      <c r="F122" s="745" t="s">
        <v>481</v>
      </c>
      <c r="G122" s="745" t="s">
        <v>671</v>
      </c>
      <c r="H122" s="1059">
        <v>1220</v>
      </c>
      <c r="I122" s="1066">
        <v>1171</v>
      </c>
      <c r="J122" s="1066">
        <v>973</v>
      </c>
      <c r="K122" s="1066">
        <v>932</v>
      </c>
      <c r="L122" s="914">
        <v>906</v>
      </c>
      <c r="M122" s="914">
        <v>875</v>
      </c>
      <c r="N122" s="914">
        <v>836</v>
      </c>
      <c r="O122" s="913">
        <v>709</v>
      </c>
      <c r="P122" s="914">
        <v>700</v>
      </c>
      <c r="Q122"/>
      <c r="R122" s="560">
        <f t="shared" si="25"/>
        <v>37673.599999999999</v>
      </c>
      <c r="S122" s="560">
        <f t="shared" si="26"/>
        <v>36851.369999999995</v>
      </c>
      <c r="T122" s="560">
        <f t="shared" si="27"/>
        <v>36098.300000000003</v>
      </c>
      <c r="U122" s="560">
        <f t="shared" si="28"/>
        <v>37839.200000000004</v>
      </c>
      <c r="V122" s="560">
        <f t="shared" si="29"/>
        <v>40461.96</v>
      </c>
      <c r="W122" s="560">
        <f t="shared" si="30"/>
        <v>42157.5</v>
      </c>
      <c r="X122" s="776">
        <f t="shared" si="22"/>
        <v>40278.480000000003</v>
      </c>
      <c r="Y122" s="776">
        <f t="shared" si="23"/>
        <v>34159.620000000003</v>
      </c>
      <c r="Z122" s="776">
        <f t="shared" si="24"/>
        <v>33726</v>
      </c>
    </row>
    <row r="123" spans="1:26">
      <c r="A123" s="894" t="s">
        <v>749</v>
      </c>
      <c r="B123" s="744" t="s">
        <v>1742</v>
      </c>
      <c r="C123" s="745">
        <v>1</v>
      </c>
      <c r="D123" s="745" t="s">
        <v>342</v>
      </c>
      <c r="E123" s="746" t="s">
        <v>119</v>
      </c>
      <c r="F123" s="745" t="s">
        <v>482</v>
      </c>
      <c r="G123" s="745" t="s">
        <v>671</v>
      </c>
      <c r="H123" s="1059">
        <v>0</v>
      </c>
      <c r="I123" s="1066">
        <v>38</v>
      </c>
      <c r="J123" s="1066">
        <v>98</v>
      </c>
      <c r="K123" s="1066">
        <v>142</v>
      </c>
      <c r="L123" s="914">
        <v>141</v>
      </c>
      <c r="M123" s="914">
        <v>116</v>
      </c>
      <c r="N123" s="914">
        <v>105</v>
      </c>
      <c r="O123" s="913">
        <v>78</v>
      </c>
      <c r="P123" s="914">
        <v>162</v>
      </c>
      <c r="Q123"/>
      <c r="R123" s="560">
        <f t="shared" si="25"/>
        <v>0</v>
      </c>
      <c r="S123" s="560">
        <f t="shared" si="26"/>
        <v>1195.8599999999999</v>
      </c>
      <c r="T123" s="560">
        <f t="shared" si="27"/>
        <v>3635.8</v>
      </c>
      <c r="U123" s="560">
        <f t="shared" si="28"/>
        <v>5765.2</v>
      </c>
      <c r="V123" s="560">
        <f t="shared" si="29"/>
        <v>6297.0599999999995</v>
      </c>
      <c r="W123" s="560">
        <f t="shared" si="30"/>
        <v>5588.88</v>
      </c>
      <c r="X123" s="776">
        <f t="shared" si="22"/>
        <v>5058.8999999999996</v>
      </c>
      <c r="Y123" s="776">
        <f t="shared" si="23"/>
        <v>3758.04</v>
      </c>
      <c r="Z123" s="776">
        <f t="shared" si="24"/>
        <v>7805.16</v>
      </c>
    </row>
    <row r="124" spans="1:26">
      <c r="A124" s="894" t="s">
        <v>2092</v>
      </c>
      <c r="B124" s="744" t="s">
        <v>1444</v>
      </c>
      <c r="C124" s="745">
        <v>8</v>
      </c>
      <c r="D124" s="745" t="s">
        <v>2093</v>
      </c>
      <c r="E124" s="746" t="s">
        <v>119</v>
      </c>
      <c r="F124" s="745"/>
      <c r="G124" s="745" t="s">
        <v>671</v>
      </c>
      <c r="H124" s="1063">
        <v>226</v>
      </c>
      <c r="I124" s="1064">
        <v>291</v>
      </c>
      <c r="J124" s="1064">
        <v>199</v>
      </c>
      <c r="K124" s="1064">
        <v>174</v>
      </c>
      <c r="L124" s="914">
        <v>0</v>
      </c>
      <c r="M124" s="914">
        <v>0</v>
      </c>
      <c r="N124" s="1070">
        <v>0</v>
      </c>
      <c r="O124" s="1071">
        <v>0</v>
      </c>
      <c r="P124" s="1070">
        <v>151</v>
      </c>
      <c r="Q124"/>
      <c r="R124" s="560">
        <f t="shared" si="25"/>
        <v>6978.88</v>
      </c>
      <c r="S124" s="560">
        <f t="shared" si="26"/>
        <v>9157.77</v>
      </c>
      <c r="T124" s="560">
        <f t="shared" si="27"/>
        <v>7382.9000000000005</v>
      </c>
      <c r="U124" s="560">
        <f t="shared" si="28"/>
        <v>7064.4000000000005</v>
      </c>
      <c r="V124" s="560">
        <f t="shared" si="29"/>
        <v>0</v>
      </c>
      <c r="W124" s="560">
        <f t="shared" si="30"/>
        <v>0</v>
      </c>
      <c r="X124" s="776">
        <f t="shared" si="22"/>
        <v>0</v>
      </c>
      <c r="Y124" s="776">
        <f t="shared" si="23"/>
        <v>0</v>
      </c>
      <c r="Z124" s="776">
        <f t="shared" si="24"/>
        <v>7275.18</v>
      </c>
    </row>
    <row r="125" spans="1:26">
      <c r="A125" s="894" t="s">
        <v>157</v>
      </c>
      <c r="B125" s="744" t="s">
        <v>729</v>
      </c>
      <c r="C125" s="745">
        <v>29</v>
      </c>
      <c r="D125" s="907">
        <v>6430</v>
      </c>
      <c r="E125" s="746" t="s">
        <v>118</v>
      </c>
      <c r="F125" s="745">
        <v>112988</v>
      </c>
      <c r="G125" s="745" t="s">
        <v>671</v>
      </c>
      <c r="H125" s="1068">
        <v>0</v>
      </c>
      <c r="I125" s="1069">
        <v>0</v>
      </c>
      <c r="J125" s="1069">
        <v>0</v>
      </c>
      <c r="K125" s="1069">
        <v>0</v>
      </c>
      <c r="L125" s="1069">
        <v>0</v>
      </c>
      <c r="M125" s="914">
        <v>120</v>
      </c>
      <c r="N125" s="1070">
        <v>119</v>
      </c>
      <c r="O125" s="1071">
        <v>108</v>
      </c>
      <c r="P125" s="1070">
        <v>174</v>
      </c>
      <c r="Q125"/>
      <c r="R125" s="560">
        <f t="shared" si="25"/>
        <v>0</v>
      </c>
      <c r="S125" s="560">
        <f t="shared" si="26"/>
        <v>0</v>
      </c>
      <c r="T125" s="560">
        <f t="shared" si="27"/>
        <v>0</v>
      </c>
      <c r="U125" s="560">
        <f t="shared" si="28"/>
        <v>0</v>
      </c>
      <c r="V125" s="560">
        <f t="shared" si="29"/>
        <v>0</v>
      </c>
      <c r="W125" s="560">
        <f t="shared" si="30"/>
        <v>5781.6</v>
      </c>
      <c r="X125" s="776">
        <f t="shared" si="22"/>
        <v>5733.42</v>
      </c>
      <c r="Y125" s="776">
        <f t="shared" si="23"/>
        <v>5203.4399999999996</v>
      </c>
      <c r="Z125" s="776">
        <f t="shared" si="24"/>
        <v>8383.32</v>
      </c>
    </row>
    <row r="126" spans="1:26">
      <c r="A126" s="894" t="s">
        <v>157</v>
      </c>
      <c r="B126" s="744" t="s">
        <v>729</v>
      </c>
      <c r="C126" s="745">
        <v>31</v>
      </c>
      <c r="D126" s="907">
        <v>6430</v>
      </c>
      <c r="E126" s="746" t="s">
        <v>118</v>
      </c>
      <c r="F126" s="745">
        <v>2463214</v>
      </c>
      <c r="G126" s="745" t="s">
        <v>671</v>
      </c>
      <c r="H126" s="1068">
        <v>0</v>
      </c>
      <c r="I126" s="1069">
        <v>0</v>
      </c>
      <c r="J126" s="1069">
        <v>0</v>
      </c>
      <c r="K126" s="1069">
        <v>0</v>
      </c>
      <c r="L126" s="1069">
        <v>0</v>
      </c>
      <c r="M126" s="914">
        <v>178</v>
      </c>
      <c r="N126" s="914">
        <v>189</v>
      </c>
      <c r="O126" s="913">
        <v>216</v>
      </c>
      <c r="P126" s="914">
        <v>118</v>
      </c>
      <c r="Q126"/>
      <c r="R126" s="560">
        <f t="shared" si="25"/>
        <v>0</v>
      </c>
      <c r="S126" s="560">
        <f t="shared" si="26"/>
        <v>0</v>
      </c>
      <c r="T126" s="560">
        <f t="shared" si="27"/>
        <v>0</v>
      </c>
      <c r="U126" s="560">
        <f t="shared" si="28"/>
        <v>0</v>
      </c>
      <c r="V126" s="560">
        <f t="shared" si="29"/>
        <v>0</v>
      </c>
      <c r="W126" s="560">
        <f t="shared" si="30"/>
        <v>8576.0399999999991</v>
      </c>
      <c r="X126" s="776">
        <f t="shared" si="22"/>
        <v>9106.02</v>
      </c>
      <c r="Y126" s="776">
        <f t="shared" si="23"/>
        <v>10406.879999999999</v>
      </c>
      <c r="Z126" s="776">
        <f t="shared" si="24"/>
        <v>5685.24</v>
      </c>
    </row>
    <row r="127" spans="1:26">
      <c r="A127" s="894" t="s">
        <v>219</v>
      </c>
      <c r="B127" s="908" t="s">
        <v>730</v>
      </c>
      <c r="C127" s="907">
        <v>15</v>
      </c>
      <c r="D127" s="907">
        <v>6430</v>
      </c>
      <c r="E127" s="909" t="s">
        <v>118</v>
      </c>
      <c r="F127" s="907">
        <v>24073963</v>
      </c>
      <c r="G127" s="745" t="s">
        <v>671</v>
      </c>
      <c r="H127" s="1059">
        <v>209</v>
      </c>
      <c r="I127" s="1066">
        <v>10</v>
      </c>
      <c r="J127" s="1066">
        <v>52</v>
      </c>
      <c r="K127" s="1066">
        <v>9</v>
      </c>
      <c r="L127" s="914">
        <v>28</v>
      </c>
      <c r="M127" s="914">
        <v>9</v>
      </c>
      <c r="N127" s="914">
        <v>10</v>
      </c>
      <c r="O127" s="913">
        <v>6</v>
      </c>
      <c r="P127" s="914">
        <v>6</v>
      </c>
      <c r="Q127"/>
      <c r="R127" s="560">
        <f t="shared" si="25"/>
        <v>6453.92</v>
      </c>
      <c r="S127" s="560">
        <f t="shared" si="26"/>
        <v>314.7</v>
      </c>
      <c r="T127" s="560">
        <f t="shared" si="27"/>
        <v>1929.2</v>
      </c>
      <c r="U127" s="560">
        <f t="shared" si="28"/>
        <v>365.40000000000003</v>
      </c>
      <c r="V127" s="560">
        <f t="shared" si="29"/>
        <v>1250.48</v>
      </c>
      <c r="W127" s="560">
        <f t="shared" si="30"/>
        <v>433.62</v>
      </c>
      <c r="X127" s="776">
        <f t="shared" si="22"/>
        <v>481.8</v>
      </c>
      <c r="Y127" s="776">
        <f t="shared" si="23"/>
        <v>289.08</v>
      </c>
      <c r="Z127" s="776">
        <f t="shared" si="24"/>
        <v>289.08</v>
      </c>
    </row>
    <row r="128" spans="1:26">
      <c r="A128" s="894" t="s">
        <v>284</v>
      </c>
      <c r="B128" s="744" t="s">
        <v>484</v>
      </c>
      <c r="C128" s="745">
        <v>12</v>
      </c>
      <c r="D128" s="907">
        <v>6400</v>
      </c>
      <c r="E128" s="746" t="s">
        <v>119</v>
      </c>
      <c r="F128" s="745">
        <v>15768</v>
      </c>
      <c r="G128" s="745" t="s">
        <v>671</v>
      </c>
      <c r="H128" s="1063">
        <v>211</v>
      </c>
      <c r="I128" s="1064">
        <v>70</v>
      </c>
      <c r="J128" s="1064">
        <v>59</v>
      </c>
      <c r="K128" s="1064">
        <v>56</v>
      </c>
      <c r="L128" s="914">
        <v>39</v>
      </c>
      <c r="M128" s="914">
        <v>17</v>
      </c>
      <c r="N128" s="914">
        <v>5</v>
      </c>
      <c r="O128" s="913">
        <v>5</v>
      </c>
      <c r="P128" s="914">
        <v>5</v>
      </c>
      <c r="Q128"/>
      <c r="R128" s="560">
        <f t="shared" si="25"/>
        <v>6515.6799999999994</v>
      </c>
      <c r="S128" s="560">
        <f t="shared" si="26"/>
        <v>2202.9</v>
      </c>
      <c r="T128" s="560">
        <f t="shared" si="27"/>
        <v>2188.9</v>
      </c>
      <c r="U128" s="560">
        <f t="shared" si="28"/>
        <v>2273.6</v>
      </c>
      <c r="V128" s="560">
        <f t="shared" si="29"/>
        <v>1741.7399999999998</v>
      </c>
      <c r="W128" s="560">
        <f t="shared" si="30"/>
        <v>819.06</v>
      </c>
      <c r="X128" s="776">
        <f t="shared" si="22"/>
        <v>240.9</v>
      </c>
      <c r="Y128" s="776">
        <f t="shared" si="23"/>
        <v>240.9</v>
      </c>
      <c r="Z128" s="776">
        <f t="shared" si="24"/>
        <v>240.9</v>
      </c>
    </row>
    <row r="129" spans="1:26">
      <c r="A129" s="894" t="s">
        <v>1317</v>
      </c>
      <c r="B129" s="744" t="s">
        <v>1445</v>
      </c>
      <c r="C129" s="745">
        <v>14</v>
      </c>
      <c r="D129" s="907">
        <v>6400</v>
      </c>
      <c r="E129" s="746" t="s">
        <v>119</v>
      </c>
      <c r="F129" s="745"/>
      <c r="G129" s="745" t="s">
        <v>671</v>
      </c>
      <c r="H129" s="1065">
        <v>169</v>
      </c>
      <c r="I129" s="1066">
        <v>151</v>
      </c>
      <c r="J129" s="1066">
        <v>240</v>
      </c>
      <c r="K129" s="1066">
        <v>117</v>
      </c>
      <c r="L129" s="914">
        <v>83</v>
      </c>
      <c r="M129" s="914">
        <v>93</v>
      </c>
      <c r="N129" s="914">
        <v>142</v>
      </c>
      <c r="O129" s="913">
        <v>56</v>
      </c>
      <c r="P129" s="914">
        <v>20</v>
      </c>
      <c r="Q129"/>
      <c r="R129" s="560">
        <f t="shared" si="25"/>
        <v>5218.72</v>
      </c>
      <c r="S129" s="560">
        <f t="shared" si="26"/>
        <v>4751.97</v>
      </c>
      <c r="T129" s="560">
        <f t="shared" si="27"/>
        <v>8904</v>
      </c>
      <c r="U129" s="560">
        <f t="shared" si="28"/>
        <v>4750.2</v>
      </c>
      <c r="V129" s="560">
        <f t="shared" si="29"/>
        <v>3706.7799999999997</v>
      </c>
      <c r="W129" s="560">
        <f t="shared" si="30"/>
        <v>4480.74</v>
      </c>
      <c r="X129" s="776">
        <f t="shared" si="22"/>
        <v>6841.56</v>
      </c>
      <c r="Y129" s="776">
        <f t="shared" si="23"/>
        <v>2698.08</v>
      </c>
      <c r="Z129" s="776">
        <f t="shared" si="24"/>
        <v>963.6</v>
      </c>
    </row>
    <row r="130" spans="1:26">
      <c r="A130" s="894" t="s">
        <v>2054</v>
      </c>
      <c r="B130" s="744" t="s">
        <v>1446</v>
      </c>
      <c r="C130" s="745">
        <v>11</v>
      </c>
      <c r="D130" s="907">
        <v>6440</v>
      </c>
      <c r="E130" s="790" t="s">
        <v>347</v>
      </c>
      <c r="F130" s="745" t="s">
        <v>1447</v>
      </c>
      <c r="G130" s="745" t="s">
        <v>671</v>
      </c>
      <c r="H130" s="1063">
        <v>104</v>
      </c>
      <c r="I130" s="1064">
        <v>83</v>
      </c>
      <c r="J130" s="1064">
        <v>97</v>
      </c>
      <c r="K130" s="1064">
        <v>100</v>
      </c>
      <c r="L130" s="914">
        <v>100</v>
      </c>
      <c r="M130" s="914">
        <v>135</v>
      </c>
      <c r="N130" s="914">
        <v>107</v>
      </c>
      <c r="O130" s="913">
        <v>84</v>
      </c>
      <c r="P130" s="914">
        <v>67</v>
      </c>
      <c r="Q130"/>
      <c r="R130" s="560">
        <f t="shared" si="25"/>
        <v>3211.52</v>
      </c>
      <c r="S130" s="560">
        <f t="shared" si="26"/>
        <v>2612.0099999999998</v>
      </c>
      <c r="T130" s="560">
        <f t="shared" si="27"/>
        <v>3598.7000000000003</v>
      </c>
      <c r="U130" s="560">
        <f t="shared" si="28"/>
        <v>4060</v>
      </c>
      <c r="V130" s="560">
        <f t="shared" si="29"/>
        <v>4466</v>
      </c>
      <c r="W130" s="560">
        <f t="shared" si="30"/>
        <v>6504.3</v>
      </c>
      <c r="X130" s="776">
        <f t="shared" si="22"/>
        <v>5155.26</v>
      </c>
      <c r="Y130" s="776">
        <f t="shared" si="23"/>
        <v>4047.12</v>
      </c>
      <c r="Z130" s="776">
        <f t="shared" si="24"/>
        <v>3228.06</v>
      </c>
    </row>
    <row r="131" spans="1:26">
      <c r="A131" s="894" t="s">
        <v>95</v>
      </c>
      <c r="B131" s="744" t="s">
        <v>485</v>
      </c>
      <c r="C131" s="745">
        <v>54</v>
      </c>
      <c r="D131" s="745" t="s">
        <v>342</v>
      </c>
      <c r="E131" s="746" t="s">
        <v>119</v>
      </c>
      <c r="F131" s="745">
        <v>15791</v>
      </c>
      <c r="G131" s="745" t="s">
        <v>671</v>
      </c>
      <c r="H131" s="1059">
        <v>438</v>
      </c>
      <c r="I131" s="1066">
        <v>357</v>
      </c>
      <c r="J131" s="1066">
        <v>396</v>
      </c>
      <c r="K131" s="1066">
        <v>518</v>
      </c>
      <c r="L131" s="914">
        <v>422</v>
      </c>
      <c r="M131" s="914">
        <v>382</v>
      </c>
      <c r="N131" s="914">
        <v>350</v>
      </c>
      <c r="O131" s="913">
        <v>322</v>
      </c>
      <c r="P131" s="914">
        <v>353</v>
      </c>
      <c r="Q131"/>
      <c r="R131" s="560">
        <f t="shared" si="25"/>
        <v>13525.439999999999</v>
      </c>
      <c r="S131" s="560">
        <f t="shared" si="26"/>
        <v>11234.789999999999</v>
      </c>
      <c r="T131" s="560">
        <f t="shared" si="27"/>
        <v>14691.6</v>
      </c>
      <c r="U131" s="560">
        <f t="shared" si="28"/>
        <v>21030.799999999999</v>
      </c>
      <c r="V131" s="560">
        <f t="shared" si="29"/>
        <v>18846.519999999997</v>
      </c>
      <c r="W131" s="560">
        <f t="shared" si="30"/>
        <v>18404.759999999998</v>
      </c>
      <c r="X131" s="776">
        <f t="shared" si="22"/>
        <v>16863</v>
      </c>
      <c r="Y131" s="776">
        <f t="shared" si="23"/>
        <v>15513.96</v>
      </c>
      <c r="Z131" s="776">
        <f t="shared" si="24"/>
        <v>17007.54</v>
      </c>
    </row>
    <row r="132" spans="1:26">
      <c r="A132" s="894" t="s">
        <v>136</v>
      </c>
      <c r="B132" s="744" t="s">
        <v>486</v>
      </c>
      <c r="C132" s="745">
        <v>20</v>
      </c>
      <c r="D132" s="907">
        <v>6430</v>
      </c>
      <c r="E132" s="746" t="s">
        <v>118</v>
      </c>
      <c r="F132" s="745" t="s">
        <v>731</v>
      </c>
      <c r="G132" s="745" t="s">
        <v>671</v>
      </c>
      <c r="H132" s="1063">
        <v>4179</v>
      </c>
      <c r="I132" s="1064">
        <v>4335</v>
      </c>
      <c r="J132" s="1064">
        <v>3561</v>
      </c>
      <c r="K132" s="1064">
        <v>3597</v>
      </c>
      <c r="L132" s="914">
        <v>3315</v>
      </c>
      <c r="M132" s="914">
        <v>3282</v>
      </c>
      <c r="N132" s="914">
        <v>3572</v>
      </c>
      <c r="O132" s="913">
        <v>3802</v>
      </c>
      <c r="P132" s="914">
        <v>3404</v>
      </c>
      <c r="Q132"/>
      <c r="R132" s="560">
        <f t="shared" si="25"/>
        <v>129047.51999999999</v>
      </c>
      <c r="S132" s="560">
        <f t="shared" si="26"/>
        <v>136422.44999999998</v>
      </c>
      <c r="T132" s="560">
        <f t="shared" si="27"/>
        <v>132113.1</v>
      </c>
      <c r="U132" s="560">
        <f t="shared" si="28"/>
        <v>146038.20000000001</v>
      </c>
      <c r="V132" s="560">
        <f t="shared" si="29"/>
        <v>148047.9</v>
      </c>
      <c r="W132" s="560">
        <f t="shared" si="30"/>
        <v>158126.76</v>
      </c>
      <c r="X132" s="776">
        <f t="shared" si="22"/>
        <v>172098.96</v>
      </c>
      <c r="Y132" s="776">
        <f t="shared" si="23"/>
        <v>183180.36</v>
      </c>
      <c r="Z132" s="776">
        <f t="shared" si="24"/>
        <v>164004.72</v>
      </c>
    </row>
    <row r="133" spans="1:26">
      <c r="A133" s="894" t="s">
        <v>234</v>
      </c>
      <c r="B133" s="744" t="s">
        <v>487</v>
      </c>
      <c r="C133" s="745">
        <v>2</v>
      </c>
      <c r="D133" s="745" t="s">
        <v>345</v>
      </c>
      <c r="E133" s="746" t="s">
        <v>118</v>
      </c>
      <c r="F133" s="745" t="s">
        <v>488</v>
      </c>
      <c r="G133" s="745" t="s">
        <v>671</v>
      </c>
      <c r="H133" s="1059">
        <v>1574</v>
      </c>
      <c r="I133" s="1066">
        <v>1303</v>
      </c>
      <c r="J133" s="1066">
        <v>1174</v>
      </c>
      <c r="K133" s="1066">
        <v>1344</v>
      </c>
      <c r="L133" s="914">
        <v>1076</v>
      </c>
      <c r="M133" s="914">
        <v>1061</v>
      </c>
      <c r="N133" s="914">
        <v>1084</v>
      </c>
      <c r="O133" s="913">
        <v>1043</v>
      </c>
      <c r="P133" s="914">
        <v>1251</v>
      </c>
      <c r="Q133"/>
      <c r="R133" s="560">
        <f t="shared" si="25"/>
        <v>48605.119999999995</v>
      </c>
      <c r="S133" s="560">
        <f t="shared" si="26"/>
        <v>41005.409999999996</v>
      </c>
      <c r="T133" s="560">
        <f t="shared" si="27"/>
        <v>43555.4</v>
      </c>
      <c r="U133" s="560">
        <f t="shared" si="28"/>
        <v>54566.400000000001</v>
      </c>
      <c r="V133" s="560">
        <f t="shared" si="29"/>
        <v>48054.159999999996</v>
      </c>
      <c r="W133" s="560">
        <f t="shared" si="30"/>
        <v>51118.98</v>
      </c>
      <c r="X133" s="776">
        <f t="shared" si="22"/>
        <v>52227.12</v>
      </c>
      <c r="Y133" s="776">
        <f t="shared" si="23"/>
        <v>50251.74</v>
      </c>
      <c r="Z133" s="776">
        <f t="shared" si="24"/>
        <v>60273.18</v>
      </c>
    </row>
    <row r="134" spans="1:26">
      <c r="A134" s="894" t="s">
        <v>243</v>
      </c>
      <c r="B134" s="744" t="s">
        <v>489</v>
      </c>
      <c r="C134" s="745">
        <v>4</v>
      </c>
      <c r="D134" s="745" t="s">
        <v>345</v>
      </c>
      <c r="E134" s="746" t="s">
        <v>118</v>
      </c>
      <c r="F134" s="745" t="s">
        <v>490</v>
      </c>
      <c r="G134" s="745" t="s">
        <v>671</v>
      </c>
      <c r="H134" s="1059">
        <v>406</v>
      </c>
      <c r="I134" s="1066">
        <v>417</v>
      </c>
      <c r="J134" s="1066">
        <v>362</v>
      </c>
      <c r="K134" s="1066">
        <v>465</v>
      </c>
      <c r="L134" s="1069">
        <v>465</v>
      </c>
      <c r="M134" s="1069">
        <v>368</v>
      </c>
      <c r="N134" s="1069">
        <v>338</v>
      </c>
      <c r="O134" s="1072">
        <v>336</v>
      </c>
      <c r="P134" s="1069">
        <v>348</v>
      </c>
      <c r="Q134"/>
      <c r="R134" s="560">
        <f t="shared" si="25"/>
        <v>12537.279999999999</v>
      </c>
      <c r="S134" s="560">
        <f t="shared" si="26"/>
        <v>13122.99</v>
      </c>
      <c r="T134" s="560">
        <f t="shared" si="27"/>
        <v>13430.2</v>
      </c>
      <c r="U134" s="560">
        <f t="shared" si="28"/>
        <v>18879</v>
      </c>
      <c r="V134" s="560">
        <f t="shared" si="29"/>
        <v>20766.899999999998</v>
      </c>
      <c r="W134" s="560">
        <f t="shared" si="30"/>
        <v>17730.240000000002</v>
      </c>
      <c r="X134" s="776">
        <f t="shared" si="22"/>
        <v>16284.84</v>
      </c>
      <c r="Y134" s="776">
        <f t="shared" si="23"/>
        <v>16188.48</v>
      </c>
      <c r="Z134" s="776">
        <f t="shared" si="24"/>
        <v>16766.64</v>
      </c>
    </row>
    <row r="135" spans="1:26">
      <c r="A135" s="894" t="s">
        <v>1448</v>
      </c>
      <c r="B135" s="744" t="s">
        <v>489</v>
      </c>
      <c r="C135" s="745">
        <v>2</v>
      </c>
      <c r="D135" s="745">
        <v>6430</v>
      </c>
      <c r="E135" s="746" t="s">
        <v>118</v>
      </c>
      <c r="F135" s="745" t="s">
        <v>491</v>
      </c>
      <c r="G135" s="745" t="s">
        <v>671</v>
      </c>
      <c r="H135" s="1073">
        <v>426</v>
      </c>
      <c r="I135" s="1074">
        <v>513</v>
      </c>
      <c r="J135" s="1074">
        <v>398</v>
      </c>
      <c r="K135" s="1074">
        <v>843</v>
      </c>
      <c r="L135" s="1069">
        <v>189</v>
      </c>
      <c r="M135" s="1069">
        <v>73</v>
      </c>
      <c r="N135" s="1069">
        <v>96</v>
      </c>
      <c r="O135" s="1072">
        <v>96</v>
      </c>
      <c r="P135" s="1069">
        <v>81</v>
      </c>
      <c r="Q135"/>
      <c r="R135" s="560">
        <f t="shared" si="25"/>
        <v>13154.88</v>
      </c>
      <c r="S135" s="560">
        <f t="shared" si="26"/>
        <v>16144.109999999999</v>
      </c>
      <c r="T135" s="560">
        <f t="shared" si="27"/>
        <v>14765.800000000001</v>
      </c>
      <c r="U135" s="560">
        <f t="shared" si="28"/>
        <v>34225.800000000003</v>
      </c>
      <c r="V135" s="560">
        <f t="shared" si="29"/>
        <v>8440.74</v>
      </c>
      <c r="W135" s="560">
        <f t="shared" si="30"/>
        <v>3517.14</v>
      </c>
      <c r="X135" s="776">
        <f t="shared" si="22"/>
        <v>4625.28</v>
      </c>
      <c r="Y135" s="776">
        <f t="shared" si="23"/>
        <v>4625.28</v>
      </c>
      <c r="Z135" s="776">
        <f t="shared" si="24"/>
        <v>3902.58</v>
      </c>
    </row>
    <row r="136" spans="1:26">
      <c r="A136" s="894" t="s">
        <v>187</v>
      </c>
      <c r="B136" s="744" t="s">
        <v>489</v>
      </c>
      <c r="C136" s="745">
        <v>8</v>
      </c>
      <c r="D136" s="745" t="s">
        <v>345</v>
      </c>
      <c r="E136" s="746" t="s">
        <v>118</v>
      </c>
      <c r="F136" s="745" t="s">
        <v>492</v>
      </c>
      <c r="G136" s="745" t="s">
        <v>671</v>
      </c>
      <c r="H136" s="1073">
        <v>30</v>
      </c>
      <c r="I136" s="1074">
        <v>30</v>
      </c>
      <c r="J136" s="1074">
        <v>28</v>
      </c>
      <c r="K136" s="1074">
        <v>26</v>
      </c>
      <c r="L136" s="914">
        <v>21</v>
      </c>
      <c r="M136" s="914">
        <v>71</v>
      </c>
      <c r="N136" s="914">
        <v>155</v>
      </c>
      <c r="O136" s="913">
        <v>227</v>
      </c>
      <c r="P136" s="914">
        <v>9</v>
      </c>
      <c r="Q136"/>
      <c r="R136" s="560">
        <f t="shared" si="25"/>
        <v>926.4</v>
      </c>
      <c r="S136" s="560">
        <f t="shared" si="26"/>
        <v>944.09999999999991</v>
      </c>
      <c r="T136" s="560">
        <f t="shared" si="27"/>
        <v>1038.8</v>
      </c>
      <c r="U136" s="560">
        <f t="shared" si="28"/>
        <v>1055.6000000000001</v>
      </c>
      <c r="V136" s="560">
        <f t="shared" si="29"/>
        <v>937.8599999999999</v>
      </c>
      <c r="W136" s="560">
        <f t="shared" si="30"/>
        <v>3420.78</v>
      </c>
      <c r="X136" s="776">
        <f t="shared" si="22"/>
        <v>7467.9</v>
      </c>
      <c r="Y136" s="776">
        <f t="shared" si="23"/>
        <v>10936.86</v>
      </c>
      <c r="Z136" s="776">
        <f t="shared" si="24"/>
        <v>433.62</v>
      </c>
    </row>
    <row r="137" spans="1:26">
      <c r="A137" s="894" t="s">
        <v>258</v>
      </c>
      <c r="B137" s="744" t="s">
        <v>493</v>
      </c>
      <c r="C137" s="745">
        <v>4</v>
      </c>
      <c r="D137" s="745" t="s">
        <v>342</v>
      </c>
      <c r="E137" s="746" t="s">
        <v>119</v>
      </c>
      <c r="F137" s="745" t="s">
        <v>494</v>
      </c>
      <c r="G137" s="745" t="s">
        <v>671</v>
      </c>
      <c r="H137" s="1059">
        <v>342</v>
      </c>
      <c r="I137" s="1066">
        <v>231</v>
      </c>
      <c r="J137" s="1066">
        <v>249</v>
      </c>
      <c r="K137" s="1066">
        <v>248</v>
      </c>
      <c r="L137" s="914">
        <v>293</v>
      </c>
      <c r="M137" s="914">
        <v>263</v>
      </c>
      <c r="N137" s="914">
        <v>230</v>
      </c>
      <c r="O137" s="913">
        <v>203</v>
      </c>
      <c r="P137" s="914">
        <v>207</v>
      </c>
      <c r="Q137"/>
      <c r="R137" s="560">
        <f t="shared" si="25"/>
        <v>10560.96</v>
      </c>
      <c r="S137" s="560">
        <f t="shared" si="26"/>
        <v>7269.57</v>
      </c>
      <c r="T137" s="560">
        <f t="shared" si="27"/>
        <v>9237.9</v>
      </c>
      <c r="U137" s="560">
        <f t="shared" si="28"/>
        <v>10068.800000000001</v>
      </c>
      <c r="V137" s="560">
        <f t="shared" si="29"/>
        <v>13085.38</v>
      </c>
      <c r="W137" s="560">
        <f t="shared" si="30"/>
        <v>12671.34</v>
      </c>
      <c r="X137" s="776">
        <f t="shared" si="22"/>
        <v>11081.4</v>
      </c>
      <c r="Y137" s="776">
        <f t="shared" si="23"/>
        <v>9780.5399999999991</v>
      </c>
      <c r="Z137" s="776">
        <f t="shared" si="24"/>
        <v>9973.26</v>
      </c>
    </row>
    <row r="138" spans="1:26">
      <c r="A138" s="894" t="s">
        <v>250</v>
      </c>
      <c r="B138" s="744" t="s">
        <v>495</v>
      </c>
      <c r="C138" s="745">
        <v>2</v>
      </c>
      <c r="D138" s="745" t="s">
        <v>346</v>
      </c>
      <c r="E138" s="790" t="s">
        <v>347</v>
      </c>
      <c r="F138" s="745" t="s">
        <v>496</v>
      </c>
      <c r="G138" s="745" t="s">
        <v>671</v>
      </c>
      <c r="H138" s="1059">
        <v>864</v>
      </c>
      <c r="I138" s="1066">
        <v>528</v>
      </c>
      <c r="J138" s="1066">
        <v>514</v>
      </c>
      <c r="K138" s="1066">
        <v>191</v>
      </c>
      <c r="L138" s="914">
        <v>193</v>
      </c>
      <c r="M138" s="914">
        <v>199</v>
      </c>
      <c r="N138" s="914">
        <v>202</v>
      </c>
      <c r="O138" s="913">
        <v>234</v>
      </c>
      <c r="P138" s="914">
        <v>216</v>
      </c>
      <c r="Q138"/>
      <c r="R138" s="560">
        <f t="shared" si="25"/>
        <v>26680.32</v>
      </c>
      <c r="S138" s="560">
        <f t="shared" si="26"/>
        <v>16616.16</v>
      </c>
      <c r="T138" s="560">
        <f t="shared" si="27"/>
        <v>19069.400000000001</v>
      </c>
      <c r="U138" s="560">
        <f t="shared" si="28"/>
        <v>7754.6</v>
      </c>
      <c r="V138" s="560">
        <f t="shared" si="29"/>
        <v>8619.3799999999992</v>
      </c>
      <c r="W138" s="560">
        <f t="shared" si="30"/>
        <v>9587.82</v>
      </c>
      <c r="X138" s="776">
        <f t="shared" si="22"/>
        <v>9732.36</v>
      </c>
      <c r="Y138" s="776">
        <f t="shared" si="23"/>
        <v>11274.12</v>
      </c>
      <c r="Z138" s="776">
        <f t="shared" si="24"/>
        <v>10406.879999999999</v>
      </c>
    </row>
    <row r="139" spans="1:26">
      <c r="A139" s="894" t="s">
        <v>280</v>
      </c>
      <c r="B139" s="744" t="s">
        <v>497</v>
      </c>
      <c r="C139" s="745">
        <v>12</v>
      </c>
      <c r="D139" s="745" t="s">
        <v>343</v>
      </c>
      <c r="E139" s="746" t="s">
        <v>344</v>
      </c>
      <c r="F139" s="745">
        <v>17487</v>
      </c>
      <c r="G139" s="745" t="s">
        <v>671</v>
      </c>
      <c r="H139" s="1059">
        <v>139</v>
      </c>
      <c r="I139" s="1066">
        <v>166</v>
      </c>
      <c r="J139" s="1066">
        <v>293</v>
      </c>
      <c r="K139" s="1066">
        <v>167</v>
      </c>
      <c r="L139" s="914">
        <v>192</v>
      </c>
      <c r="M139" s="914">
        <v>192</v>
      </c>
      <c r="N139" s="914">
        <v>245</v>
      </c>
      <c r="O139" s="913">
        <v>286</v>
      </c>
      <c r="P139" s="914">
        <v>252</v>
      </c>
      <c r="Q139"/>
      <c r="R139" s="560">
        <f t="shared" si="25"/>
        <v>4292.32</v>
      </c>
      <c r="S139" s="560">
        <f t="shared" si="26"/>
        <v>5224.0199999999995</v>
      </c>
      <c r="T139" s="560">
        <f t="shared" si="27"/>
        <v>10870.300000000001</v>
      </c>
      <c r="U139" s="560">
        <f t="shared" si="28"/>
        <v>6780.2</v>
      </c>
      <c r="V139" s="560">
        <f t="shared" si="29"/>
        <v>8574.7199999999993</v>
      </c>
      <c r="W139" s="560">
        <f t="shared" si="30"/>
        <v>9250.56</v>
      </c>
      <c r="X139" s="776">
        <f t="shared" si="22"/>
        <v>11804.1</v>
      </c>
      <c r="Y139" s="776">
        <f t="shared" si="23"/>
        <v>13779.48</v>
      </c>
      <c r="Z139" s="776">
        <f t="shared" si="24"/>
        <v>12141.36</v>
      </c>
    </row>
    <row r="140" spans="1:26">
      <c r="A140" s="894" t="s">
        <v>162</v>
      </c>
      <c r="B140" s="744" t="s">
        <v>759</v>
      </c>
      <c r="C140" s="745">
        <v>9</v>
      </c>
      <c r="D140" s="907">
        <v>6320</v>
      </c>
      <c r="E140" s="746" t="s">
        <v>357</v>
      </c>
      <c r="F140" s="745"/>
      <c r="G140" s="745" t="s">
        <v>671</v>
      </c>
      <c r="H140" s="1063">
        <v>1430</v>
      </c>
      <c r="I140" s="1064">
        <v>1665</v>
      </c>
      <c r="J140" s="1064">
        <v>1182</v>
      </c>
      <c r="K140" s="1064">
        <v>1422</v>
      </c>
      <c r="L140" s="914">
        <v>1352</v>
      </c>
      <c r="M140" s="914">
        <v>1997</v>
      </c>
      <c r="N140" s="914">
        <v>1399</v>
      </c>
      <c r="O140" s="913">
        <v>1440</v>
      </c>
      <c r="P140" s="914">
        <v>1784</v>
      </c>
      <c r="Q140"/>
      <c r="R140" s="560">
        <f t="shared" si="25"/>
        <v>44158.400000000001</v>
      </c>
      <c r="S140" s="560">
        <f t="shared" si="26"/>
        <v>52397.549999999996</v>
      </c>
      <c r="T140" s="560">
        <f t="shared" si="27"/>
        <v>43852.200000000004</v>
      </c>
      <c r="U140" s="560">
        <f t="shared" si="28"/>
        <v>57733.200000000004</v>
      </c>
      <c r="V140" s="560">
        <f t="shared" si="29"/>
        <v>60380.319999999992</v>
      </c>
      <c r="W140" s="560">
        <f t="shared" si="30"/>
        <v>96215.46</v>
      </c>
      <c r="X140" s="776">
        <f t="shared" si="22"/>
        <v>67403.819999999992</v>
      </c>
      <c r="Y140" s="776">
        <f t="shared" si="23"/>
        <v>69379.199999999997</v>
      </c>
      <c r="Z140" s="776">
        <f t="shared" si="24"/>
        <v>85953.12</v>
      </c>
    </row>
    <row r="141" spans="1:26">
      <c r="A141" s="1058" t="s">
        <v>326</v>
      </c>
      <c r="B141" s="744" t="s">
        <v>2149</v>
      </c>
      <c r="C141" s="745">
        <v>145</v>
      </c>
      <c r="D141" s="907">
        <v>6400</v>
      </c>
      <c r="E141" s="746" t="s">
        <v>119</v>
      </c>
      <c r="F141" s="745">
        <v>63492365</v>
      </c>
      <c r="G141" s="745" t="s">
        <v>671</v>
      </c>
      <c r="H141" s="1063">
        <v>570</v>
      </c>
      <c r="I141" s="1064">
        <v>396</v>
      </c>
      <c r="J141" s="1064">
        <v>402</v>
      </c>
      <c r="K141" s="1064">
        <v>369</v>
      </c>
      <c r="L141" s="914">
        <v>310</v>
      </c>
      <c r="M141" s="914">
        <v>277</v>
      </c>
      <c r="N141" s="914">
        <v>276</v>
      </c>
      <c r="O141" s="913">
        <v>247</v>
      </c>
      <c r="P141" s="914">
        <v>253</v>
      </c>
      <c r="Q141"/>
      <c r="R141" s="560">
        <f t="shared" si="25"/>
        <v>17601.599999999999</v>
      </c>
      <c r="S141" s="560">
        <f t="shared" si="26"/>
        <v>12462.119999999999</v>
      </c>
      <c r="T141" s="560">
        <f t="shared" si="27"/>
        <v>14914.2</v>
      </c>
      <c r="U141" s="560">
        <f t="shared" si="28"/>
        <v>14981.4</v>
      </c>
      <c r="V141" s="560">
        <f t="shared" si="29"/>
        <v>13844.599999999999</v>
      </c>
      <c r="W141" s="560">
        <f t="shared" si="30"/>
        <v>13345.86</v>
      </c>
      <c r="X141" s="776">
        <f t="shared" si="22"/>
        <v>13297.68</v>
      </c>
      <c r="Y141" s="776">
        <f t="shared" si="23"/>
        <v>11900.46</v>
      </c>
      <c r="Z141" s="776">
        <f t="shared" si="24"/>
        <v>12189.539999999999</v>
      </c>
    </row>
    <row r="142" spans="1:26">
      <c r="A142" s="894" t="s">
        <v>210</v>
      </c>
      <c r="B142" s="744" t="s">
        <v>352</v>
      </c>
      <c r="C142" s="745">
        <v>30</v>
      </c>
      <c r="D142" s="745" t="s">
        <v>342</v>
      </c>
      <c r="E142" s="746" t="s">
        <v>119</v>
      </c>
      <c r="F142" s="745">
        <v>18747</v>
      </c>
      <c r="G142" s="745" t="s">
        <v>671</v>
      </c>
      <c r="H142" s="1059">
        <v>643</v>
      </c>
      <c r="I142" s="1066">
        <v>660</v>
      </c>
      <c r="J142" s="1066">
        <v>660</v>
      </c>
      <c r="K142" s="1066">
        <v>660</v>
      </c>
      <c r="L142" s="914">
        <v>652</v>
      </c>
      <c r="M142" s="914">
        <v>436</v>
      </c>
      <c r="N142" s="914">
        <v>724</v>
      </c>
      <c r="O142" s="913">
        <v>518</v>
      </c>
      <c r="P142" s="914">
        <v>61</v>
      </c>
      <c r="Q142"/>
      <c r="R142" s="560">
        <f t="shared" si="25"/>
        <v>19855.84</v>
      </c>
      <c r="S142" s="560">
        <f t="shared" si="26"/>
        <v>20770.2</v>
      </c>
      <c r="T142" s="560">
        <f t="shared" si="27"/>
        <v>24486</v>
      </c>
      <c r="U142" s="560">
        <f t="shared" si="28"/>
        <v>26796</v>
      </c>
      <c r="V142" s="560">
        <f t="shared" si="29"/>
        <v>29118.319999999996</v>
      </c>
      <c r="W142" s="560">
        <f t="shared" si="30"/>
        <v>21006.48</v>
      </c>
      <c r="X142" s="776">
        <f t="shared" si="22"/>
        <v>34882.32</v>
      </c>
      <c r="Y142" s="776">
        <f t="shared" si="23"/>
        <v>24957.24</v>
      </c>
      <c r="Z142" s="776">
        <f t="shared" si="24"/>
        <v>2938.98</v>
      </c>
    </row>
    <row r="143" spans="1:26">
      <c r="A143" s="894" t="s">
        <v>177</v>
      </c>
      <c r="B143" s="744" t="s">
        <v>499</v>
      </c>
      <c r="C143" s="745">
        <v>1</v>
      </c>
      <c r="D143" s="745" t="s">
        <v>345</v>
      </c>
      <c r="E143" s="746" t="s">
        <v>118</v>
      </c>
      <c r="F143" s="745" t="s">
        <v>500</v>
      </c>
      <c r="G143" s="745" t="s">
        <v>671</v>
      </c>
      <c r="H143" s="1059">
        <v>539</v>
      </c>
      <c r="I143" s="1066">
        <v>353</v>
      </c>
      <c r="J143" s="1066">
        <v>531</v>
      </c>
      <c r="K143" s="1066">
        <v>553</v>
      </c>
      <c r="L143" s="914">
        <v>577</v>
      </c>
      <c r="M143" s="914">
        <v>430</v>
      </c>
      <c r="N143" s="914">
        <v>469</v>
      </c>
      <c r="O143" s="913">
        <v>566</v>
      </c>
      <c r="P143" s="914">
        <v>438</v>
      </c>
      <c r="Q143"/>
      <c r="R143" s="560">
        <f t="shared" si="25"/>
        <v>16644.32</v>
      </c>
      <c r="S143" s="560">
        <f t="shared" si="26"/>
        <v>11108.91</v>
      </c>
      <c r="T143" s="560">
        <f t="shared" si="27"/>
        <v>19700.100000000002</v>
      </c>
      <c r="U143" s="560">
        <f t="shared" si="28"/>
        <v>22451.8</v>
      </c>
      <c r="V143" s="560">
        <f t="shared" si="29"/>
        <v>25768.82</v>
      </c>
      <c r="W143" s="560">
        <f t="shared" si="30"/>
        <v>20717.400000000001</v>
      </c>
      <c r="X143" s="776">
        <f t="shared" si="22"/>
        <v>22596.42</v>
      </c>
      <c r="Y143" s="776">
        <f t="shared" si="23"/>
        <v>27269.88</v>
      </c>
      <c r="Z143" s="776">
        <f t="shared" si="24"/>
        <v>21102.84</v>
      </c>
    </row>
    <row r="144" spans="1:26">
      <c r="A144" s="894" t="s">
        <v>312</v>
      </c>
      <c r="B144" s="744" t="s">
        <v>501</v>
      </c>
      <c r="C144" s="745">
        <v>10</v>
      </c>
      <c r="D144" s="745" t="s">
        <v>342</v>
      </c>
      <c r="E144" s="746" t="s">
        <v>119</v>
      </c>
      <c r="F144" s="745" t="s">
        <v>502</v>
      </c>
      <c r="G144" s="745" t="s">
        <v>671</v>
      </c>
      <c r="H144" s="1059">
        <v>568</v>
      </c>
      <c r="I144" s="1066">
        <v>398</v>
      </c>
      <c r="J144" s="1066">
        <v>472</v>
      </c>
      <c r="K144" s="1066">
        <v>568</v>
      </c>
      <c r="L144" s="914">
        <v>481</v>
      </c>
      <c r="M144" s="914">
        <v>448</v>
      </c>
      <c r="N144" s="914">
        <v>492</v>
      </c>
      <c r="O144" s="913">
        <v>401</v>
      </c>
      <c r="P144" s="914">
        <v>399</v>
      </c>
      <c r="Q144"/>
      <c r="R144" s="560">
        <f t="shared" si="25"/>
        <v>17539.84</v>
      </c>
      <c r="S144" s="560">
        <f t="shared" si="26"/>
        <v>12525.06</v>
      </c>
      <c r="T144" s="560">
        <f t="shared" si="27"/>
        <v>17511.2</v>
      </c>
      <c r="U144" s="560">
        <f t="shared" si="28"/>
        <v>23060.799999999999</v>
      </c>
      <c r="V144" s="560">
        <f t="shared" si="29"/>
        <v>21481.46</v>
      </c>
      <c r="W144" s="560">
        <f t="shared" si="30"/>
        <v>21584.639999999999</v>
      </c>
      <c r="X144" s="776">
        <f t="shared" si="22"/>
        <v>23704.560000000001</v>
      </c>
      <c r="Y144" s="776">
        <f t="shared" si="23"/>
        <v>19320.18</v>
      </c>
      <c r="Z144" s="776">
        <f t="shared" si="24"/>
        <v>19223.82</v>
      </c>
    </row>
    <row r="145" spans="1:26">
      <c r="A145" s="894" t="s">
        <v>312</v>
      </c>
      <c r="B145" s="744" t="s">
        <v>501</v>
      </c>
      <c r="C145" s="745">
        <v>10</v>
      </c>
      <c r="D145" s="745" t="s">
        <v>342</v>
      </c>
      <c r="E145" s="746" t="s">
        <v>119</v>
      </c>
      <c r="F145" s="745" t="s">
        <v>503</v>
      </c>
      <c r="G145" s="745" t="s">
        <v>671</v>
      </c>
      <c r="H145" s="1059">
        <v>188</v>
      </c>
      <c r="I145" s="1066">
        <v>430</v>
      </c>
      <c r="J145" s="1066">
        <v>178</v>
      </c>
      <c r="K145" s="1066">
        <v>255</v>
      </c>
      <c r="L145" s="914">
        <v>280</v>
      </c>
      <c r="M145" s="914">
        <v>291</v>
      </c>
      <c r="N145" s="914">
        <v>88</v>
      </c>
      <c r="O145" s="913">
        <v>74</v>
      </c>
      <c r="P145" s="914">
        <v>80</v>
      </c>
      <c r="Q145"/>
      <c r="R145" s="560">
        <f t="shared" si="25"/>
        <v>5805.44</v>
      </c>
      <c r="S145" s="560">
        <f t="shared" si="26"/>
        <v>13532.1</v>
      </c>
      <c r="T145" s="560">
        <f t="shared" si="27"/>
        <v>6603.8</v>
      </c>
      <c r="U145" s="560">
        <f t="shared" si="28"/>
        <v>10353</v>
      </c>
      <c r="V145" s="560">
        <f t="shared" si="29"/>
        <v>12504.8</v>
      </c>
      <c r="W145" s="560">
        <f t="shared" si="30"/>
        <v>14020.38</v>
      </c>
      <c r="X145" s="776">
        <f t="shared" si="22"/>
        <v>4239.84</v>
      </c>
      <c r="Y145" s="776">
        <f t="shared" si="23"/>
        <v>3565.32</v>
      </c>
      <c r="Z145" s="776">
        <f t="shared" si="24"/>
        <v>3854.4</v>
      </c>
    </row>
    <row r="146" spans="1:26">
      <c r="A146" s="894" t="s">
        <v>312</v>
      </c>
      <c r="B146" s="744" t="s">
        <v>501</v>
      </c>
      <c r="C146" s="745">
        <v>10</v>
      </c>
      <c r="D146" s="745" t="s">
        <v>342</v>
      </c>
      <c r="E146" s="746" t="s">
        <v>119</v>
      </c>
      <c r="F146" s="745" t="s">
        <v>504</v>
      </c>
      <c r="G146" s="745" t="s">
        <v>671</v>
      </c>
      <c r="H146" s="1059">
        <v>70</v>
      </c>
      <c r="I146" s="1066">
        <v>678</v>
      </c>
      <c r="J146" s="1066">
        <v>102</v>
      </c>
      <c r="K146" s="1066">
        <v>110</v>
      </c>
      <c r="L146" s="914">
        <v>139</v>
      </c>
      <c r="M146" s="914">
        <v>97</v>
      </c>
      <c r="N146" s="914">
        <v>61</v>
      </c>
      <c r="O146" s="913">
        <v>83</v>
      </c>
      <c r="P146" s="914">
        <v>80</v>
      </c>
      <c r="Q146"/>
      <c r="R146" s="560">
        <f t="shared" si="25"/>
        <v>2161.6</v>
      </c>
      <c r="S146" s="560">
        <f t="shared" si="26"/>
        <v>21336.66</v>
      </c>
      <c r="T146" s="560">
        <f t="shared" si="27"/>
        <v>3784.2000000000003</v>
      </c>
      <c r="U146" s="560">
        <f t="shared" si="28"/>
        <v>4466</v>
      </c>
      <c r="V146" s="560">
        <f t="shared" si="29"/>
        <v>6207.74</v>
      </c>
      <c r="W146" s="560">
        <f t="shared" si="30"/>
        <v>4673.46</v>
      </c>
      <c r="X146" s="776">
        <f t="shared" si="22"/>
        <v>2938.98</v>
      </c>
      <c r="Y146" s="776">
        <f t="shared" si="23"/>
        <v>3998.94</v>
      </c>
      <c r="Z146" s="776">
        <f t="shared" si="24"/>
        <v>3854.4</v>
      </c>
    </row>
    <row r="147" spans="1:26">
      <c r="A147" s="894" t="s">
        <v>218</v>
      </c>
      <c r="B147" s="744" t="s">
        <v>501</v>
      </c>
      <c r="C147" s="745">
        <v>7</v>
      </c>
      <c r="D147" s="745" t="s">
        <v>342</v>
      </c>
      <c r="E147" s="746" t="s">
        <v>119</v>
      </c>
      <c r="F147" s="745" t="s">
        <v>505</v>
      </c>
      <c r="G147" s="745" t="s">
        <v>671</v>
      </c>
      <c r="H147" s="1059">
        <v>39</v>
      </c>
      <c r="I147" s="1066">
        <v>43</v>
      </c>
      <c r="J147" s="1066">
        <v>43</v>
      </c>
      <c r="K147" s="1066">
        <v>34</v>
      </c>
      <c r="L147" s="914">
        <v>36</v>
      </c>
      <c r="M147" s="914">
        <v>30</v>
      </c>
      <c r="N147" s="914">
        <v>37</v>
      </c>
      <c r="O147" s="913">
        <v>41</v>
      </c>
      <c r="P147" s="914">
        <v>34</v>
      </c>
      <c r="Q147"/>
      <c r="R147" s="560">
        <f t="shared" si="25"/>
        <v>1204.32</v>
      </c>
      <c r="S147" s="560">
        <f t="shared" si="26"/>
        <v>1353.21</v>
      </c>
      <c r="T147" s="560">
        <f t="shared" si="27"/>
        <v>1595.3</v>
      </c>
      <c r="U147" s="560">
        <f t="shared" si="28"/>
        <v>1380.4</v>
      </c>
      <c r="V147" s="560">
        <f t="shared" si="29"/>
        <v>1607.7599999999998</v>
      </c>
      <c r="W147" s="560">
        <f t="shared" si="30"/>
        <v>1445.4</v>
      </c>
      <c r="X147" s="776">
        <f t="shared" si="22"/>
        <v>1782.66</v>
      </c>
      <c r="Y147" s="776">
        <f t="shared" si="23"/>
        <v>1975.3799999999999</v>
      </c>
      <c r="Z147" s="776">
        <f t="shared" si="24"/>
        <v>1638.12</v>
      </c>
    </row>
    <row r="148" spans="1:26">
      <c r="A148" s="894" t="s">
        <v>96</v>
      </c>
      <c r="B148" s="744" t="s">
        <v>506</v>
      </c>
      <c r="C148" s="745">
        <v>1</v>
      </c>
      <c r="D148" s="745" t="s">
        <v>342</v>
      </c>
      <c r="E148" s="746" t="s">
        <v>119</v>
      </c>
      <c r="F148" s="745" t="s">
        <v>507</v>
      </c>
      <c r="G148" s="745" t="s">
        <v>671</v>
      </c>
      <c r="H148" s="1059">
        <v>435</v>
      </c>
      <c r="I148" s="1066">
        <v>364</v>
      </c>
      <c r="J148" s="1066">
        <v>407</v>
      </c>
      <c r="K148" s="1066">
        <v>404</v>
      </c>
      <c r="L148" s="914">
        <v>358</v>
      </c>
      <c r="M148" s="914">
        <v>369</v>
      </c>
      <c r="N148" s="914">
        <v>339</v>
      </c>
      <c r="O148" s="913">
        <v>345</v>
      </c>
      <c r="P148" s="914">
        <v>321</v>
      </c>
      <c r="Q148"/>
      <c r="R148" s="560">
        <f t="shared" si="25"/>
        <v>13432.8</v>
      </c>
      <c r="S148" s="560">
        <f t="shared" si="26"/>
        <v>11455.08</v>
      </c>
      <c r="T148" s="560">
        <f t="shared" si="27"/>
        <v>15099.7</v>
      </c>
      <c r="U148" s="560">
        <f t="shared" si="28"/>
        <v>16402.400000000001</v>
      </c>
      <c r="V148" s="560">
        <f t="shared" si="29"/>
        <v>15988.279999999999</v>
      </c>
      <c r="W148" s="560">
        <f t="shared" si="30"/>
        <v>17778.419999999998</v>
      </c>
      <c r="X148" s="776">
        <f t="shared" si="22"/>
        <v>16333.02</v>
      </c>
      <c r="Y148" s="776">
        <f t="shared" si="23"/>
        <v>16622.099999999999</v>
      </c>
      <c r="Z148" s="776">
        <f t="shared" si="24"/>
        <v>15465.78</v>
      </c>
    </row>
    <row r="149" spans="1:26">
      <c r="A149" s="894" t="s">
        <v>111</v>
      </c>
      <c r="B149" s="744" t="s">
        <v>1745</v>
      </c>
      <c r="C149" s="745">
        <v>3</v>
      </c>
      <c r="D149" s="745">
        <v>6400</v>
      </c>
      <c r="E149" s="746" t="s">
        <v>119</v>
      </c>
      <c r="F149" s="745" t="s">
        <v>1746</v>
      </c>
      <c r="G149" s="745" t="s">
        <v>671</v>
      </c>
      <c r="H149" s="1059">
        <v>321</v>
      </c>
      <c r="I149" s="1066">
        <v>290</v>
      </c>
      <c r="J149" s="1066">
        <v>337</v>
      </c>
      <c r="K149" s="1066">
        <v>424</v>
      </c>
      <c r="L149" s="914">
        <v>242</v>
      </c>
      <c r="M149" s="914">
        <v>209</v>
      </c>
      <c r="N149" s="914">
        <v>201</v>
      </c>
      <c r="O149" s="913">
        <v>222</v>
      </c>
      <c r="P149" s="914">
        <v>217</v>
      </c>
      <c r="Q149"/>
      <c r="R149" s="560">
        <f t="shared" si="25"/>
        <v>9912.48</v>
      </c>
      <c r="S149" s="560">
        <f t="shared" si="26"/>
        <v>9126.2999999999993</v>
      </c>
      <c r="T149" s="560">
        <f t="shared" si="27"/>
        <v>12502.7</v>
      </c>
      <c r="U149" s="560">
        <f t="shared" si="28"/>
        <v>17214.400000000001</v>
      </c>
      <c r="V149" s="560">
        <f t="shared" si="29"/>
        <v>10807.72</v>
      </c>
      <c r="W149" s="560">
        <f t="shared" si="30"/>
        <v>10069.620000000001</v>
      </c>
      <c r="X149" s="776">
        <f t="shared" si="22"/>
        <v>9684.18</v>
      </c>
      <c r="Y149" s="776">
        <f t="shared" si="23"/>
        <v>10695.96</v>
      </c>
      <c r="Z149" s="776">
        <f t="shared" si="24"/>
        <v>10455.06</v>
      </c>
    </row>
    <row r="150" spans="1:26">
      <c r="A150" s="894" t="s">
        <v>182</v>
      </c>
      <c r="B150" s="908" t="s">
        <v>732</v>
      </c>
      <c r="C150" s="907">
        <v>21</v>
      </c>
      <c r="D150" s="907">
        <v>6430</v>
      </c>
      <c r="E150" s="909" t="s">
        <v>118</v>
      </c>
      <c r="F150" s="907">
        <v>4378232</v>
      </c>
      <c r="G150" s="745" t="s">
        <v>671</v>
      </c>
      <c r="H150" s="1068">
        <v>123</v>
      </c>
      <c r="I150" s="1069">
        <v>123</v>
      </c>
      <c r="J150" s="1069">
        <v>123</v>
      </c>
      <c r="K150" s="1069">
        <v>123</v>
      </c>
      <c r="L150" s="914">
        <v>123</v>
      </c>
      <c r="M150" s="914">
        <v>150</v>
      </c>
      <c r="N150" s="914">
        <v>130</v>
      </c>
      <c r="O150" s="913">
        <v>139</v>
      </c>
      <c r="P150" s="914">
        <v>127</v>
      </c>
      <c r="Q150"/>
      <c r="R150" s="560">
        <f t="shared" si="25"/>
        <v>3798.24</v>
      </c>
      <c r="S150" s="560">
        <f t="shared" si="26"/>
        <v>3870.81</v>
      </c>
      <c r="T150" s="560">
        <f t="shared" si="27"/>
        <v>4563.3</v>
      </c>
      <c r="U150" s="560">
        <f t="shared" si="28"/>
        <v>4993.8</v>
      </c>
      <c r="V150" s="560">
        <f t="shared" si="29"/>
        <v>5493.1799999999994</v>
      </c>
      <c r="W150" s="560">
        <f t="shared" si="30"/>
        <v>7227</v>
      </c>
      <c r="X150" s="776">
        <f t="shared" si="22"/>
        <v>6263.4</v>
      </c>
      <c r="Y150" s="776">
        <f t="shared" si="23"/>
        <v>6697.0199999999995</v>
      </c>
      <c r="Z150" s="776">
        <f t="shared" si="24"/>
        <v>6118.86</v>
      </c>
    </row>
    <row r="151" spans="1:26">
      <c r="A151" s="894" t="s">
        <v>182</v>
      </c>
      <c r="B151" s="908" t="s">
        <v>732</v>
      </c>
      <c r="C151" s="907">
        <v>21</v>
      </c>
      <c r="D151" s="907">
        <v>6430</v>
      </c>
      <c r="E151" s="909" t="s">
        <v>118</v>
      </c>
      <c r="F151" s="907">
        <v>4400150</v>
      </c>
      <c r="G151" s="745" t="s">
        <v>671</v>
      </c>
      <c r="H151" s="1068"/>
      <c r="I151" s="1069"/>
      <c r="J151" s="1069"/>
      <c r="K151" s="1069"/>
      <c r="L151" s="914">
        <v>24</v>
      </c>
      <c r="M151" s="914">
        <v>18</v>
      </c>
      <c r="N151" s="914">
        <v>14</v>
      </c>
      <c r="O151" s="913">
        <v>13</v>
      </c>
      <c r="P151" s="914">
        <v>13</v>
      </c>
      <c r="Q151"/>
      <c r="R151" s="560">
        <f t="shared" si="25"/>
        <v>0</v>
      </c>
      <c r="S151" s="560">
        <f t="shared" si="26"/>
        <v>0</v>
      </c>
      <c r="T151" s="560">
        <f t="shared" si="27"/>
        <v>0</v>
      </c>
      <c r="U151" s="560">
        <f t="shared" si="28"/>
        <v>0</v>
      </c>
      <c r="V151" s="560">
        <f t="shared" si="29"/>
        <v>1071.8399999999999</v>
      </c>
      <c r="W151" s="560">
        <f t="shared" si="30"/>
        <v>867.24</v>
      </c>
      <c r="X151" s="776">
        <f t="shared" si="22"/>
        <v>674.52</v>
      </c>
      <c r="Y151" s="776">
        <f t="shared" si="23"/>
        <v>626.34</v>
      </c>
      <c r="Z151" s="776">
        <f t="shared" si="24"/>
        <v>626.34</v>
      </c>
    </row>
    <row r="152" spans="1:26">
      <c r="A152" s="894" t="s">
        <v>367</v>
      </c>
      <c r="B152" s="744" t="s">
        <v>509</v>
      </c>
      <c r="C152" s="745">
        <v>9</v>
      </c>
      <c r="D152" s="907">
        <v>6430</v>
      </c>
      <c r="E152" s="746" t="s">
        <v>118</v>
      </c>
      <c r="F152" s="745">
        <v>5091370103</v>
      </c>
      <c r="G152" s="745" t="s">
        <v>671</v>
      </c>
      <c r="H152" s="1063">
        <v>152</v>
      </c>
      <c r="I152" s="1064">
        <v>136</v>
      </c>
      <c r="J152" s="1064">
        <v>64</v>
      </c>
      <c r="K152" s="1064">
        <v>71</v>
      </c>
      <c r="L152" s="914">
        <v>78</v>
      </c>
      <c r="M152" s="914">
        <v>111</v>
      </c>
      <c r="N152" s="914">
        <v>90</v>
      </c>
      <c r="O152" s="913">
        <v>96</v>
      </c>
      <c r="P152" s="914">
        <v>64</v>
      </c>
      <c r="Q152"/>
      <c r="R152" s="560">
        <f t="shared" si="25"/>
        <v>4693.76</v>
      </c>
      <c r="S152" s="560">
        <f t="shared" si="26"/>
        <v>4279.92</v>
      </c>
      <c r="T152" s="560">
        <f t="shared" si="27"/>
        <v>2374.4</v>
      </c>
      <c r="U152" s="560">
        <f t="shared" si="28"/>
        <v>2882.6</v>
      </c>
      <c r="V152" s="560">
        <f t="shared" si="29"/>
        <v>3483.4799999999996</v>
      </c>
      <c r="W152" s="560">
        <f t="shared" si="30"/>
        <v>5347.98</v>
      </c>
      <c r="X152" s="776">
        <f t="shared" si="22"/>
        <v>4336.2</v>
      </c>
      <c r="Y152" s="776">
        <f t="shared" si="23"/>
        <v>4625.28</v>
      </c>
      <c r="Z152" s="776">
        <f t="shared" si="24"/>
        <v>3083.52</v>
      </c>
    </row>
    <row r="153" spans="1:26">
      <c r="A153" s="894" t="s">
        <v>2111</v>
      </c>
      <c r="B153" s="744" t="s">
        <v>733</v>
      </c>
      <c r="C153" s="907" t="s">
        <v>1747</v>
      </c>
      <c r="D153" s="907">
        <v>6430</v>
      </c>
      <c r="E153" s="746" t="s">
        <v>118</v>
      </c>
      <c r="F153" s="907">
        <v>68526942</v>
      </c>
      <c r="G153" s="745" t="s">
        <v>671</v>
      </c>
      <c r="H153" s="1063">
        <v>1914</v>
      </c>
      <c r="I153" s="1064">
        <v>1901</v>
      </c>
      <c r="J153" s="1064">
        <v>890</v>
      </c>
      <c r="K153" s="1064">
        <v>733</v>
      </c>
      <c r="L153" s="914">
        <v>813</v>
      </c>
      <c r="M153" s="914">
        <v>652</v>
      </c>
      <c r="N153" s="914">
        <v>649</v>
      </c>
      <c r="O153" s="913">
        <v>574</v>
      </c>
      <c r="P153" s="914">
        <v>506</v>
      </c>
      <c r="Q153"/>
      <c r="R153" s="560">
        <f t="shared" si="25"/>
        <v>59104.32</v>
      </c>
      <c r="S153" s="560">
        <f t="shared" si="26"/>
        <v>59824.47</v>
      </c>
      <c r="T153" s="560">
        <f t="shared" si="27"/>
        <v>33019</v>
      </c>
      <c r="U153" s="560">
        <f t="shared" si="28"/>
        <v>29759.8</v>
      </c>
      <c r="V153" s="560">
        <f t="shared" si="29"/>
        <v>36308.579999999994</v>
      </c>
      <c r="W153" s="560">
        <f t="shared" si="30"/>
        <v>31413.360000000001</v>
      </c>
      <c r="X153" s="776">
        <f t="shared" si="22"/>
        <v>31268.82</v>
      </c>
      <c r="Y153" s="776">
        <f t="shared" si="23"/>
        <v>27655.32</v>
      </c>
      <c r="Z153" s="776">
        <f t="shared" si="24"/>
        <v>24379.079999999998</v>
      </c>
    </row>
    <row r="154" spans="1:26" s="738" customFormat="1">
      <c r="A154" s="894" t="s">
        <v>766</v>
      </c>
      <c r="B154" s="744" t="s">
        <v>733</v>
      </c>
      <c r="C154" s="907" t="s">
        <v>1747</v>
      </c>
      <c r="D154" s="907">
        <v>6430</v>
      </c>
      <c r="E154" s="746" t="s">
        <v>118</v>
      </c>
      <c r="F154" s="907">
        <v>68526944</v>
      </c>
      <c r="G154" s="745" t="s">
        <v>671</v>
      </c>
      <c r="H154" s="1063">
        <v>0</v>
      </c>
      <c r="I154" s="1064">
        <v>0</v>
      </c>
      <c r="J154" s="1064">
        <v>302</v>
      </c>
      <c r="K154" s="1064">
        <v>270</v>
      </c>
      <c r="L154" s="914">
        <v>241</v>
      </c>
      <c r="M154" s="914">
        <v>273</v>
      </c>
      <c r="N154" s="914">
        <v>248</v>
      </c>
      <c r="O154" s="913">
        <v>282</v>
      </c>
      <c r="P154" s="914">
        <v>390</v>
      </c>
      <c r="Q154"/>
      <c r="R154" s="776">
        <f t="shared" si="25"/>
        <v>0</v>
      </c>
      <c r="S154" s="776">
        <f t="shared" si="26"/>
        <v>0</v>
      </c>
      <c r="T154" s="776">
        <f t="shared" si="27"/>
        <v>11204.2</v>
      </c>
      <c r="U154" s="776">
        <f t="shared" si="28"/>
        <v>10962</v>
      </c>
      <c r="V154" s="776">
        <f t="shared" si="29"/>
        <v>10763.06</v>
      </c>
      <c r="W154" s="776">
        <f t="shared" si="30"/>
        <v>13153.14</v>
      </c>
      <c r="X154" s="776">
        <f t="shared" si="22"/>
        <v>11948.64</v>
      </c>
      <c r="Y154" s="776">
        <f t="shared" si="23"/>
        <v>13586.76</v>
      </c>
      <c r="Z154" s="776">
        <f t="shared" si="24"/>
        <v>18790.2</v>
      </c>
    </row>
    <row r="155" spans="1:26">
      <c r="A155" s="894" t="s">
        <v>307</v>
      </c>
      <c r="B155" s="908" t="s">
        <v>101</v>
      </c>
      <c r="C155" s="907">
        <v>12</v>
      </c>
      <c r="D155" s="907">
        <v>6400</v>
      </c>
      <c r="E155" s="909" t="s">
        <v>119</v>
      </c>
      <c r="F155" s="907">
        <v>1033393</v>
      </c>
      <c r="G155" s="745" t="s">
        <v>671</v>
      </c>
      <c r="H155" s="1068">
        <v>6</v>
      </c>
      <c r="I155" s="1069">
        <v>6</v>
      </c>
      <c r="J155" s="1069">
        <v>6</v>
      </c>
      <c r="K155" s="1069">
        <v>6</v>
      </c>
      <c r="L155" s="914">
        <v>6</v>
      </c>
      <c r="M155" s="914">
        <v>13</v>
      </c>
      <c r="N155" s="914">
        <v>14</v>
      </c>
      <c r="O155" s="913">
        <v>13</v>
      </c>
      <c r="P155" s="914">
        <v>11</v>
      </c>
      <c r="Q155"/>
      <c r="R155" s="560">
        <f t="shared" si="25"/>
        <v>185.28</v>
      </c>
      <c r="S155" s="560">
        <f t="shared" si="26"/>
        <v>188.82</v>
      </c>
      <c r="T155" s="560">
        <f t="shared" si="27"/>
        <v>222.60000000000002</v>
      </c>
      <c r="U155" s="560">
        <f t="shared" si="28"/>
        <v>243.60000000000002</v>
      </c>
      <c r="V155" s="560">
        <f t="shared" si="29"/>
        <v>267.95999999999998</v>
      </c>
      <c r="W155" s="560">
        <f t="shared" si="30"/>
        <v>626.34</v>
      </c>
      <c r="X155" s="776">
        <f t="shared" si="22"/>
        <v>674.52</v>
      </c>
      <c r="Y155" s="776">
        <f t="shared" si="23"/>
        <v>626.34</v>
      </c>
      <c r="Z155" s="776">
        <f t="shared" si="24"/>
        <v>529.98</v>
      </c>
    </row>
    <row r="156" spans="1:26">
      <c r="A156" s="894" t="s">
        <v>746</v>
      </c>
      <c r="B156" s="744" t="s">
        <v>101</v>
      </c>
      <c r="C156" s="745" t="s">
        <v>640</v>
      </c>
      <c r="D156" s="893">
        <v>6400</v>
      </c>
      <c r="E156" s="746" t="s">
        <v>119</v>
      </c>
      <c r="F156" s="745">
        <v>1033392</v>
      </c>
      <c r="G156" s="745" t="s">
        <v>671</v>
      </c>
      <c r="H156" s="1063">
        <v>306</v>
      </c>
      <c r="I156" s="1064">
        <v>373</v>
      </c>
      <c r="J156" s="1064">
        <v>361</v>
      </c>
      <c r="K156" s="1064">
        <v>387</v>
      </c>
      <c r="L156" s="914">
        <v>199</v>
      </c>
      <c r="M156" s="914">
        <v>405</v>
      </c>
      <c r="N156" s="914">
        <v>405</v>
      </c>
      <c r="O156" s="913">
        <v>360</v>
      </c>
      <c r="P156" s="914">
        <v>602</v>
      </c>
      <c r="Q156"/>
      <c r="R156" s="560">
        <f t="shared" si="25"/>
        <v>9449.2799999999988</v>
      </c>
      <c r="S156" s="560">
        <f t="shared" si="26"/>
        <v>11738.31</v>
      </c>
      <c r="T156" s="560">
        <f t="shared" si="27"/>
        <v>13393.1</v>
      </c>
      <c r="U156" s="560">
        <f t="shared" si="28"/>
        <v>15712.2</v>
      </c>
      <c r="V156" s="560">
        <f t="shared" si="29"/>
        <v>8887.34</v>
      </c>
      <c r="W156" s="560">
        <f t="shared" si="30"/>
        <v>19512.900000000001</v>
      </c>
      <c r="X156" s="776">
        <f t="shared" si="22"/>
        <v>19512.900000000001</v>
      </c>
      <c r="Y156" s="776">
        <f t="shared" si="23"/>
        <v>17344.8</v>
      </c>
      <c r="Z156" s="776">
        <f t="shared" si="24"/>
        <v>29004.36</v>
      </c>
    </row>
    <row r="157" spans="1:26">
      <c r="A157" s="894" t="s">
        <v>747</v>
      </c>
      <c r="B157" s="744" t="s">
        <v>739</v>
      </c>
      <c r="C157" s="745" t="s">
        <v>748</v>
      </c>
      <c r="D157" s="893">
        <v>6400</v>
      </c>
      <c r="E157" s="746" t="s">
        <v>119</v>
      </c>
      <c r="F157" s="745">
        <v>7604194</v>
      </c>
      <c r="G157" s="745" t="s">
        <v>671</v>
      </c>
      <c r="H157" s="1068">
        <v>68</v>
      </c>
      <c r="I157" s="1069">
        <v>68</v>
      </c>
      <c r="J157" s="1069">
        <v>68</v>
      </c>
      <c r="K157" s="1069">
        <v>68</v>
      </c>
      <c r="L157" s="914">
        <v>68</v>
      </c>
      <c r="M157" s="914">
        <v>59</v>
      </c>
      <c r="N157" s="914">
        <v>16</v>
      </c>
      <c r="O157" s="913">
        <v>26</v>
      </c>
      <c r="P157" s="914">
        <v>31</v>
      </c>
      <c r="Q157"/>
      <c r="R157" s="560">
        <f t="shared" si="25"/>
        <v>2099.84</v>
      </c>
      <c r="S157" s="560">
        <f t="shared" si="26"/>
        <v>2139.96</v>
      </c>
      <c r="T157" s="560">
        <f t="shared" si="27"/>
        <v>2522.8000000000002</v>
      </c>
      <c r="U157" s="560">
        <f t="shared" si="28"/>
        <v>2760.8</v>
      </c>
      <c r="V157" s="560">
        <f t="shared" si="29"/>
        <v>3036.8799999999997</v>
      </c>
      <c r="W157" s="560">
        <f t="shared" si="30"/>
        <v>2842.62</v>
      </c>
      <c r="X157" s="776">
        <f t="shared" si="22"/>
        <v>770.88</v>
      </c>
      <c r="Y157" s="776">
        <f t="shared" si="23"/>
        <v>1252.68</v>
      </c>
      <c r="Z157" s="776">
        <f t="shared" si="24"/>
        <v>1493.58</v>
      </c>
    </row>
    <row r="158" spans="1:26">
      <c r="A158" s="894" t="s">
        <v>102</v>
      </c>
      <c r="B158" s="744" t="s">
        <v>101</v>
      </c>
      <c r="C158" s="745">
        <v>4</v>
      </c>
      <c r="D158" s="745" t="s">
        <v>345</v>
      </c>
      <c r="E158" s="746" t="s">
        <v>118</v>
      </c>
      <c r="F158" s="745" t="s">
        <v>510</v>
      </c>
      <c r="G158" s="745" t="s">
        <v>671</v>
      </c>
      <c r="H158" s="1059">
        <v>2452</v>
      </c>
      <c r="I158" s="1066">
        <v>1782</v>
      </c>
      <c r="J158" s="1066">
        <v>2445</v>
      </c>
      <c r="K158" s="1066">
        <v>1159</v>
      </c>
      <c r="L158" s="914">
        <v>1158</v>
      </c>
      <c r="M158" s="914">
        <v>961</v>
      </c>
      <c r="N158" s="914">
        <v>837</v>
      </c>
      <c r="O158" s="913">
        <v>891</v>
      </c>
      <c r="P158" s="914">
        <v>771</v>
      </c>
      <c r="Q158"/>
      <c r="R158" s="560">
        <f t="shared" si="25"/>
        <v>75717.759999999995</v>
      </c>
      <c r="S158" s="560">
        <f t="shared" si="26"/>
        <v>56079.54</v>
      </c>
      <c r="T158" s="560">
        <f t="shared" si="27"/>
        <v>90709.5</v>
      </c>
      <c r="U158" s="560">
        <f t="shared" si="28"/>
        <v>47055.4</v>
      </c>
      <c r="V158" s="560">
        <f t="shared" si="29"/>
        <v>51716.28</v>
      </c>
      <c r="W158" s="560">
        <f t="shared" si="30"/>
        <v>46300.98</v>
      </c>
      <c r="X158" s="776">
        <f t="shared" si="22"/>
        <v>40326.659999999996</v>
      </c>
      <c r="Y158" s="776">
        <f t="shared" si="23"/>
        <v>42928.38</v>
      </c>
      <c r="Z158" s="776">
        <f t="shared" si="24"/>
        <v>37146.78</v>
      </c>
    </row>
    <row r="159" spans="1:26">
      <c r="A159" s="894" t="s">
        <v>734</v>
      </c>
      <c r="B159" s="744" t="s">
        <v>101</v>
      </c>
      <c r="C159" s="745">
        <v>21</v>
      </c>
      <c r="D159" s="893">
        <v>6400</v>
      </c>
      <c r="E159" s="746" t="s">
        <v>119</v>
      </c>
      <c r="F159" s="907" t="s">
        <v>735</v>
      </c>
      <c r="G159" s="745" t="s">
        <v>671</v>
      </c>
      <c r="H159" s="1063">
        <v>1708</v>
      </c>
      <c r="I159" s="1064">
        <v>2301</v>
      </c>
      <c r="J159" s="1064">
        <v>1862</v>
      </c>
      <c r="K159" s="1064">
        <v>1778</v>
      </c>
      <c r="L159" s="914">
        <v>421</v>
      </c>
      <c r="M159" s="914">
        <v>392</v>
      </c>
      <c r="N159" s="914">
        <v>427</v>
      </c>
      <c r="O159" s="913">
        <v>396</v>
      </c>
      <c r="P159" s="914">
        <v>487</v>
      </c>
      <c r="Q159"/>
      <c r="R159" s="560">
        <f t="shared" si="25"/>
        <v>52743.040000000001</v>
      </c>
      <c r="S159" s="560">
        <f t="shared" si="26"/>
        <v>72412.47</v>
      </c>
      <c r="T159" s="560">
        <f t="shared" si="27"/>
        <v>69080.2</v>
      </c>
      <c r="U159" s="560">
        <f t="shared" si="28"/>
        <v>72186.8</v>
      </c>
      <c r="V159" s="560">
        <f t="shared" si="29"/>
        <v>18801.859999999997</v>
      </c>
      <c r="W159" s="560">
        <f t="shared" si="30"/>
        <v>18886.560000000001</v>
      </c>
      <c r="X159" s="776">
        <f t="shared" si="22"/>
        <v>20572.86</v>
      </c>
      <c r="Y159" s="776">
        <f t="shared" si="23"/>
        <v>19079.28</v>
      </c>
      <c r="Z159" s="776">
        <f t="shared" si="24"/>
        <v>23463.66</v>
      </c>
    </row>
    <row r="160" spans="1:26">
      <c r="A160" s="894" t="s">
        <v>736</v>
      </c>
      <c r="B160" s="744" t="s">
        <v>101</v>
      </c>
      <c r="C160" s="745">
        <v>23</v>
      </c>
      <c r="D160" s="893">
        <v>6400</v>
      </c>
      <c r="E160" s="746" t="s">
        <v>119</v>
      </c>
      <c r="F160" s="907" t="s">
        <v>737</v>
      </c>
      <c r="G160" s="745" t="s">
        <v>671</v>
      </c>
      <c r="H160" s="1068"/>
      <c r="I160" s="1069"/>
      <c r="J160" s="1069"/>
      <c r="K160" s="1069"/>
      <c r="L160" s="914">
        <v>1258</v>
      </c>
      <c r="M160" s="914">
        <v>1298</v>
      </c>
      <c r="N160" s="914">
        <v>1474</v>
      </c>
      <c r="O160" s="913">
        <v>1599</v>
      </c>
      <c r="P160" s="914">
        <v>1891</v>
      </c>
      <c r="Q160"/>
      <c r="R160" s="560">
        <f t="shared" si="25"/>
        <v>0</v>
      </c>
      <c r="S160" s="560">
        <f t="shared" si="26"/>
        <v>0</v>
      </c>
      <c r="T160" s="560">
        <f t="shared" si="27"/>
        <v>0</v>
      </c>
      <c r="U160" s="560">
        <f t="shared" si="28"/>
        <v>0</v>
      </c>
      <c r="V160" s="560">
        <f t="shared" si="29"/>
        <v>56182.28</v>
      </c>
      <c r="W160" s="560">
        <f t="shared" si="30"/>
        <v>62537.64</v>
      </c>
      <c r="X160" s="776">
        <f t="shared" si="22"/>
        <v>71017.319999999992</v>
      </c>
      <c r="Y160" s="776">
        <f t="shared" si="23"/>
        <v>77039.819999999992</v>
      </c>
      <c r="Z160" s="776">
        <f t="shared" si="24"/>
        <v>91108.38</v>
      </c>
    </row>
    <row r="161" spans="1:26">
      <c r="A161" s="894" t="s">
        <v>738</v>
      </c>
      <c r="B161" s="744" t="s">
        <v>101</v>
      </c>
      <c r="C161" s="745">
        <v>23</v>
      </c>
      <c r="D161" s="893">
        <v>6400</v>
      </c>
      <c r="E161" s="746" t="s">
        <v>119</v>
      </c>
      <c r="F161" s="907" t="s">
        <v>735</v>
      </c>
      <c r="G161" s="745" t="s">
        <v>671</v>
      </c>
      <c r="H161" s="1068"/>
      <c r="I161" s="1069"/>
      <c r="J161" s="1069"/>
      <c r="K161" s="1069"/>
      <c r="L161" s="914">
        <v>421</v>
      </c>
      <c r="M161" s="914">
        <v>392</v>
      </c>
      <c r="N161" s="914">
        <v>432</v>
      </c>
      <c r="O161" s="913">
        <v>167</v>
      </c>
      <c r="P161" s="914">
        <v>152</v>
      </c>
      <c r="Q161"/>
      <c r="R161" s="560">
        <f t="shared" si="25"/>
        <v>0</v>
      </c>
      <c r="S161" s="560">
        <f t="shared" si="26"/>
        <v>0</v>
      </c>
      <c r="T161" s="560">
        <f t="shared" si="27"/>
        <v>0</v>
      </c>
      <c r="U161" s="560">
        <f t="shared" si="28"/>
        <v>0</v>
      </c>
      <c r="V161" s="560">
        <f t="shared" si="29"/>
        <v>18801.859999999997</v>
      </c>
      <c r="W161" s="560">
        <f t="shared" si="30"/>
        <v>18886.560000000001</v>
      </c>
      <c r="X161" s="776">
        <f t="shared" si="22"/>
        <v>20813.759999999998</v>
      </c>
      <c r="Y161" s="776">
        <f t="shared" si="23"/>
        <v>8046.06</v>
      </c>
      <c r="Z161" s="776">
        <f t="shared" si="24"/>
        <v>7323.36</v>
      </c>
    </row>
    <row r="162" spans="1:26">
      <c r="A162" s="894" t="s">
        <v>214</v>
      </c>
      <c r="B162" s="908" t="s">
        <v>739</v>
      </c>
      <c r="C162" s="907">
        <v>8</v>
      </c>
      <c r="D162" s="907">
        <v>6400</v>
      </c>
      <c r="E162" s="909" t="s">
        <v>119</v>
      </c>
      <c r="F162" s="907">
        <v>9171093</v>
      </c>
      <c r="G162" s="745" t="s">
        <v>671</v>
      </c>
      <c r="H162" s="1068"/>
      <c r="I162" s="1069"/>
      <c r="J162" s="1069"/>
      <c r="K162" s="1069"/>
      <c r="L162" s="914">
        <v>30</v>
      </c>
      <c r="M162" s="914">
        <v>34</v>
      </c>
      <c r="N162" s="914">
        <v>0</v>
      </c>
      <c r="O162" s="913">
        <v>11</v>
      </c>
      <c r="P162" s="914">
        <v>8</v>
      </c>
      <c r="Q162"/>
      <c r="R162" s="560">
        <f t="shared" si="25"/>
        <v>0</v>
      </c>
      <c r="S162" s="560">
        <f t="shared" si="26"/>
        <v>0</v>
      </c>
      <c r="T162" s="560">
        <f t="shared" si="27"/>
        <v>0</v>
      </c>
      <c r="U162" s="560">
        <f t="shared" si="28"/>
        <v>0</v>
      </c>
      <c r="V162" s="560">
        <f t="shared" si="29"/>
        <v>1339.8</v>
      </c>
      <c r="W162" s="560">
        <f t="shared" si="30"/>
        <v>1638.12</v>
      </c>
      <c r="X162" s="776">
        <f t="shared" si="22"/>
        <v>0</v>
      </c>
      <c r="Y162" s="776">
        <f t="shared" si="23"/>
        <v>529.98</v>
      </c>
      <c r="Z162" s="776">
        <f t="shared" si="24"/>
        <v>385.44</v>
      </c>
    </row>
    <row r="163" spans="1:26">
      <c r="A163" s="894" t="s">
        <v>760</v>
      </c>
      <c r="B163" s="744" t="s">
        <v>512</v>
      </c>
      <c r="C163" s="745">
        <v>4</v>
      </c>
      <c r="D163" s="907">
        <v>6400</v>
      </c>
      <c r="E163" s="746" t="s">
        <v>119</v>
      </c>
      <c r="F163" s="745">
        <v>63261622</v>
      </c>
      <c r="G163" s="745" t="s">
        <v>671</v>
      </c>
      <c r="H163" s="1063">
        <v>606</v>
      </c>
      <c r="I163" s="1064">
        <v>537</v>
      </c>
      <c r="J163" s="1064">
        <v>400</v>
      </c>
      <c r="K163" s="1064">
        <v>350</v>
      </c>
      <c r="L163" s="914">
        <v>446</v>
      </c>
      <c r="M163" s="914">
        <v>302</v>
      </c>
      <c r="N163" s="914">
        <v>369</v>
      </c>
      <c r="O163" s="913">
        <v>338</v>
      </c>
      <c r="P163" s="914">
        <v>360</v>
      </c>
      <c r="Q163"/>
      <c r="R163" s="560">
        <f t="shared" si="25"/>
        <v>18713.28</v>
      </c>
      <c r="S163" s="560">
        <f t="shared" si="26"/>
        <v>16899.39</v>
      </c>
      <c r="T163" s="560">
        <f t="shared" si="27"/>
        <v>14840</v>
      </c>
      <c r="U163" s="560">
        <f t="shared" si="28"/>
        <v>14210</v>
      </c>
      <c r="V163" s="560">
        <f t="shared" si="29"/>
        <v>19918.359999999997</v>
      </c>
      <c r="W163" s="560">
        <f t="shared" si="30"/>
        <v>14550.36</v>
      </c>
      <c r="X163" s="776">
        <f t="shared" si="22"/>
        <v>17778.419999999998</v>
      </c>
      <c r="Y163" s="776">
        <f t="shared" si="23"/>
        <v>16284.84</v>
      </c>
      <c r="Z163" s="776">
        <f t="shared" si="24"/>
        <v>17344.8</v>
      </c>
    </row>
    <row r="164" spans="1:26">
      <c r="A164" s="894" t="s">
        <v>212</v>
      </c>
      <c r="B164" s="744" t="s">
        <v>512</v>
      </c>
      <c r="C164" s="745">
        <v>14</v>
      </c>
      <c r="D164" s="893">
        <v>6430</v>
      </c>
      <c r="E164" s="746" t="s">
        <v>118</v>
      </c>
      <c r="F164" s="745">
        <v>927414</v>
      </c>
      <c r="G164" s="745" t="s">
        <v>671</v>
      </c>
      <c r="H164" s="1063">
        <v>150</v>
      </c>
      <c r="I164" s="1064">
        <v>150</v>
      </c>
      <c r="J164" s="1064">
        <v>150</v>
      </c>
      <c r="K164" s="1064">
        <v>150</v>
      </c>
      <c r="L164" s="914">
        <v>150</v>
      </c>
      <c r="M164" s="914">
        <v>110</v>
      </c>
      <c r="N164" s="914">
        <v>30</v>
      </c>
      <c r="O164" s="913">
        <v>28</v>
      </c>
      <c r="P164" s="914">
        <v>40</v>
      </c>
      <c r="Q164"/>
      <c r="R164" s="560">
        <f t="shared" si="25"/>
        <v>4632</v>
      </c>
      <c r="S164" s="560">
        <f t="shared" si="26"/>
        <v>4720.5</v>
      </c>
      <c r="T164" s="560">
        <f t="shared" si="27"/>
        <v>5565</v>
      </c>
      <c r="U164" s="560">
        <f t="shared" si="28"/>
        <v>6090</v>
      </c>
      <c r="V164" s="560">
        <f t="shared" si="29"/>
        <v>6698.9999999999991</v>
      </c>
      <c r="W164" s="560">
        <f t="shared" si="30"/>
        <v>5299.8</v>
      </c>
      <c r="X164" s="776">
        <f t="shared" si="22"/>
        <v>1445.4</v>
      </c>
      <c r="Y164" s="776">
        <f t="shared" si="23"/>
        <v>1349.04</v>
      </c>
      <c r="Z164" s="776">
        <f t="shared" si="24"/>
        <v>1927.2</v>
      </c>
    </row>
    <row r="165" spans="1:26">
      <c r="A165" s="894" t="s">
        <v>263</v>
      </c>
      <c r="B165" s="744" t="s">
        <v>512</v>
      </c>
      <c r="C165" s="745">
        <v>12</v>
      </c>
      <c r="D165" s="893">
        <v>6430</v>
      </c>
      <c r="E165" s="746" t="s">
        <v>118</v>
      </c>
      <c r="F165" s="745">
        <v>917417</v>
      </c>
      <c r="G165" s="745" t="s">
        <v>671</v>
      </c>
      <c r="H165" s="1063">
        <v>350</v>
      </c>
      <c r="I165" s="1064">
        <v>350</v>
      </c>
      <c r="J165" s="1064">
        <v>355</v>
      </c>
      <c r="K165" s="1064">
        <v>355</v>
      </c>
      <c r="L165" s="914">
        <v>499</v>
      </c>
      <c r="M165" s="914">
        <v>139</v>
      </c>
      <c r="N165" s="914">
        <v>176</v>
      </c>
      <c r="O165" s="913">
        <v>224</v>
      </c>
      <c r="P165" s="914">
        <v>188</v>
      </c>
      <c r="Q165"/>
      <c r="R165" s="560">
        <f t="shared" si="25"/>
        <v>10808</v>
      </c>
      <c r="S165" s="560">
        <f t="shared" si="26"/>
        <v>11014.5</v>
      </c>
      <c r="T165" s="560">
        <f t="shared" si="27"/>
        <v>13170.5</v>
      </c>
      <c r="U165" s="560">
        <f t="shared" si="28"/>
        <v>14413</v>
      </c>
      <c r="V165" s="560">
        <f t="shared" si="29"/>
        <v>22285.339999999997</v>
      </c>
      <c r="W165" s="560">
        <f t="shared" si="30"/>
        <v>6697.0199999999995</v>
      </c>
      <c r="X165" s="776">
        <f t="shared" si="22"/>
        <v>8479.68</v>
      </c>
      <c r="Y165" s="776">
        <f t="shared" si="23"/>
        <v>10792.32</v>
      </c>
      <c r="Z165" s="776">
        <f t="shared" si="24"/>
        <v>9057.84</v>
      </c>
    </row>
    <row r="166" spans="1:26">
      <c r="A166" s="894" t="s">
        <v>2113</v>
      </c>
      <c r="B166" s="744" t="s">
        <v>513</v>
      </c>
      <c r="C166" s="745">
        <v>13</v>
      </c>
      <c r="D166" s="907">
        <v>6320</v>
      </c>
      <c r="E166" s="746" t="s">
        <v>357</v>
      </c>
      <c r="F166" s="911">
        <v>28080905</v>
      </c>
      <c r="G166" s="745" t="s">
        <v>671</v>
      </c>
      <c r="H166" s="1063">
        <v>1567</v>
      </c>
      <c r="I166" s="1064">
        <v>2387</v>
      </c>
      <c r="J166" s="1064">
        <v>1228</v>
      </c>
      <c r="K166" s="1064">
        <v>2411</v>
      </c>
      <c r="L166" s="914">
        <v>1139</v>
      </c>
      <c r="M166" s="914">
        <v>1017</v>
      </c>
      <c r="N166" s="914">
        <v>761</v>
      </c>
      <c r="O166" s="913">
        <v>1245</v>
      </c>
      <c r="P166" s="914">
        <v>1002</v>
      </c>
      <c r="Q166"/>
      <c r="R166" s="560">
        <f t="shared" si="25"/>
        <v>48388.959999999999</v>
      </c>
      <c r="S166" s="560">
        <f t="shared" si="26"/>
        <v>75118.89</v>
      </c>
      <c r="T166" s="560">
        <f t="shared" si="27"/>
        <v>45558.8</v>
      </c>
      <c r="U166" s="560">
        <f t="shared" si="28"/>
        <v>97886.6</v>
      </c>
      <c r="V166" s="560">
        <f t="shared" si="29"/>
        <v>50867.74</v>
      </c>
      <c r="W166" s="560">
        <f t="shared" si="30"/>
        <v>48999.06</v>
      </c>
      <c r="X166" s="776">
        <f t="shared" si="22"/>
        <v>36664.980000000003</v>
      </c>
      <c r="Y166" s="776">
        <f t="shared" si="23"/>
        <v>59984.1</v>
      </c>
      <c r="Z166" s="776">
        <f t="shared" si="24"/>
        <v>48276.36</v>
      </c>
    </row>
    <row r="167" spans="1:26">
      <c r="A167" s="894" t="s">
        <v>202</v>
      </c>
      <c r="B167" s="744" t="s">
        <v>51</v>
      </c>
      <c r="C167" s="745">
        <v>16</v>
      </c>
      <c r="D167" s="745" t="s">
        <v>342</v>
      </c>
      <c r="E167" s="746" t="s">
        <v>119</v>
      </c>
      <c r="F167" s="745">
        <v>15763</v>
      </c>
      <c r="G167" s="745" t="s">
        <v>671</v>
      </c>
      <c r="H167" s="1059">
        <v>304</v>
      </c>
      <c r="I167" s="1066">
        <v>271</v>
      </c>
      <c r="J167" s="1066">
        <v>1526</v>
      </c>
      <c r="K167" s="1066">
        <v>167</v>
      </c>
      <c r="L167" s="914">
        <v>129</v>
      </c>
      <c r="M167" s="914">
        <v>135</v>
      </c>
      <c r="N167" s="914">
        <v>153</v>
      </c>
      <c r="O167" s="913">
        <v>206</v>
      </c>
      <c r="P167" s="914">
        <v>160</v>
      </c>
      <c r="Q167"/>
      <c r="R167" s="560">
        <f t="shared" si="25"/>
        <v>9387.52</v>
      </c>
      <c r="S167" s="560">
        <f t="shared" si="26"/>
        <v>8528.369999999999</v>
      </c>
      <c r="T167" s="560">
        <f t="shared" si="27"/>
        <v>56614.6</v>
      </c>
      <c r="U167" s="560">
        <f t="shared" si="28"/>
        <v>6780.2</v>
      </c>
      <c r="V167" s="560">
        <f t="shared" si="29"/>
        <v>5761.1399999999994</v>
      </c>
      <c r="W167" s="560">
        <f t="shared" si="30"/>
        <v>6504.3</v>
      </c>
      <c r="X167" s="776">
        <f t="shared" si="22"/>
        <v>7371.54</v>
      </c>
      <c r="Y167" s="776">
        <f t="shared" si="23"/>
        <v>9925.08</v>
      </c>
      <c r="Z167" s="776">
        <f t="shared" si="24"/>
        <v>7708.8</v>
      </c>
    </row>
    <row r="168" spans="1:26">
      <c r="A168" s="894" t="s">
        <v>567</v>
      </c>
      <c r="B168" s="744" t="s">
        <v>51</v>
      </c>
      <c r="C168" s="745">
        <v>2</v>
      </c>
      <c r="D168" s="745" t="s">
        <v>342</v>
      </c>
      <c r="E168" s="746" t="s">
        <v>119</v>
      </c>
      <c r="F168" s="745" t="s">
        <v>514</v>
      </c>
      <c r="G168" s="745" t="s">
        <v>671</v>
      </c>
      <c r="H168" s="1059">
        <v>981</v>
      </c>
      <c r="I168" s="1066">
        <v>1125</v>
      </c>
      <c r="J168" s="1066">
        <v>1438</v>
      </c>
      <c r="K168" s="1066">
        <v>761</v>
      </c>
      <c r="L168" s="914">
        <v>984</v>
      </c>
      <c r="M168" s="914">
        <v>1113</v>
      </c>
      <c r="N168" s="914">
        <v>920</v>
      </c>
      <c r="O168" s="913">
        <v>749</v>
      </c>
      <c r="P168" s="914">
        <v>714</v>
      </c>
      <c r="Q168"/>
      <c r="R168" s="560">
        <f t="shared" ref="R168:R214" si="31">$R$3*H168</f>
        <v>30293.279999999999</v>
      </c>
      <c r="S168" s="560">
        <f t="shared" ref="S168:S214" si="32">$S$3*I168</f>
        <v>35403.75</v>
      </c>
      <c r="T168" s="560">
        <f t="shared" ref="T168:T214" si="33">$T$3*J168</f>
        <v>53349.8</v>
      </c>
      <c r="U168" s="560">
        <f t="shared" ref="U168:U214" si="34">$U$3*K168</f>
        <v>30896.600000000002</v>
      </c>
      <c r="V168" s="560">
        <f t="shared" ref="V168:V214" si="35">$V$3*L168</f>
        <v>43945.439999999995</v>
      </c>
      <c r="W168" s="560">
        <f t="shared" ref="W168:W214" si="36">$W$3*M168</f>
        <v>53624.34</v>
      </c>
      <c r="X168" s="776">
        <f t="shared" si="22"/>
        <v>44325.599999999999</v>
      </c>
      <c r="Y168" s="776">
        <f t="shared" si="23"/>
        <v>36086.82</v>
      </c>
      <c r="Z168" s="776">
        <f t="shared" si="24"/>
        <v>34400.519999999997</v>
      </c>
    </row>
    <row r="169" spans="1:26">
      <c r="A169" s="894" t="s">
        <v>567</v>
      </c>
      <c r="B169" s="744" t="s">
        <v>51</v>
      </c>
      <c r="C169" s="745">
        <v>2</v>
      </c>
      <c r="D169" s="745" t="s">
        <v>342</v>
      </c>
      <c r="E169" s="746" t="s">
        <v>119</v>
      </c>
      <c r="F169" s="745" t="s">
        <v>515</v>
      </c>
      <c r="G169" s="745" t="s">
        <v>671</v>
      </c>
      <c r="H169" s="1059">
        <v>0</v>
      </c>
      <c r="I169" s="1066">
        <v>40</v>
      </c>
      <c r="J169" s="1066">
        <v>61</v>
      </c>
      <c r="K169" s="1066">
        <v>8</v>
      </c>
      <c r="L169" s="914">
        <v>111</v>
      </c>
      <c r="M169" s="914">
        <v>118</v>
      </c>
      <c r="N169" s="914">
        <v>50</v>
      </c>
      <c r="O169" s="913">
        <v>0</v>
      </c>
      <c r="P169" s="914">
        <v>0</v>
      </c>
      <c r="Q169"/>
      <c r="R169" s="560">
        <f t="shared" si="31"/>
        <v>0</v>
      </c>
      <c r="S169" s="560">
        <f t="shared" si="32"/>
        <v>1258.8</v>
      </c>
      <c r="T169" s="560">
        <f t="shared" si="33"/>
        <v>2263.1</v>
      </c>
      <c r="U169" s="560">
        <f t="shared" si="34"/>
        <v>324.8</v>
      </c>
      <c r="V169" s="560">
        <f t="shared" si="35"/>
        <v>4957.2599999999993</v>
      </c>
      <c r="W169" s="560">
        <f t="shared" si="36"/>
        <v>5685.24</v>
      </c>
      <c r="X169" s="776">
        <f t="shared" si="22"/>
        <v>2409</v>
      </c>
      <c r="Y169" s="776">
        <f t="shared" si="23"/>
        <v>0</v>
      </c>
      <c r="Z169" s="776">
        <f t="shared" si="24"/>
        <v>0</v>
      </c>
    </row>
    <row r="170" spans="1:26">
      <c r="A170" s="894" t="s">
        <v>567</v>
      </c>
      <c r="B170" s="744" t="s">
        <v>51</v>
      </c>
      <c r="C170" s="745">
        <v>2</v>
      </c>
      <c r="D170" s="745" t="s">
        <v>342</v>
      </c>
      <c r="E170" s="746" t="s">
        <v>119</v>
      </c>
      <c r="F170" s="745" t="s">
        <v>516</v>
      </c>
      <c r="G170" s="745" t="s">
        <v>671</v>
      </c>
      <c r="H170" s="1059">
        <v>32</v>
      </c>
      <c r="I170" s="1066">
        <v>43</v>
      </c>
      <c r="J170" s="1066">
        <v>55</v>
      </c>
      <c r="K170" s="1066">
        <v>55</v>
      </c>
      <c r="L170" s="914">
        <v>53</v>
      </c>
      <c r="M170" s="914">
        <v>53</v>
      </c>
      <c r="N170" s="914">
        <v>8</v>
      </c>
      <c r="O170" s="913">
        <v>37</v>
      </c>
      <c r="P170" s="914">
        <v>37</v>
      </c>
      <c r="Q170"/>
      <c r="R170" s="560">
        <f t="shared" si="31"/>
        <v>988.16</v>
      </c>
      <c r="S170" s="560">
        <f t="shared" si="32"/>
        <v>1353.21</v>
      </c>
      <c r="T170" s="560">
        <f t="shared" si="33"/>
        <v>2040.5</v>
      </c>
      <c r="U170" s="560">
        <f t="shared" si="34"/>
        <v>2233</v>
      </c>
      <c r="V170" s="560">
        <f t="shared" si="35"/>
        <v>2366.98</v>
      </c>
      <c r="W170" s="560">
        <f t="shared" si="36"/>
        <v>2553.54</v>
      </c>
      <c r="X170" s="776">
        <f t="shared" si="22"/>
        <v>385.44</v>
      </c>
      <c r="Y170" s="776">
        <f t="shared" si="23"/>
        <v>1782.66</v>
      </c>
      <c r="Z170" s="776">
        <f t="shared" si="24"/>
        <v>1782.66</v>
      </c>
    </row>
    <row r="171" spans="1:26">
      <c r="A171" s="894" t="s">
        <v>199</v>
      </c>
      <c r="B171" s="744" t="s">
        <v>518</v>
      </c>
      <c r="C171" s="745">
        <v>10</v>
      </c>
      <c r="D171" s="745" t="s">
        <v>346</v>
      </c>
      <c r="E171" s="790" t="s">
        <v>347</v>
      </c>
      <c r="F171" s="745">
        <v>29147486</v>
      </c>
      <c r="G171" s="745" t="s">
        <v>671</v>
      </c>
      <c r="H171" s="1059">
        <v>12</v>
      </c>
      <c r="I171" s="1066">
        <v>10</v>
      </c>
      <c r="J171" s="1066">
        <v>8</v>
      </c>
      <c r="K171" s="1066">
        <v>8</v>
      </c>
      <c r="L171" s="914">
        <v>177</v>
      </c>
      <c r="M171" s="914">
        <v>112</v>
      </c>
      <c r="N171" s="914">
        <v>5</v>
      </c>
      <c r="O171" s="913">
        <v>9</v>
      </c>
      <c r="P171" s="914">
        <v>6</v>
      </c>
      <c r="Q171"/>
      <c r="R171" s="560">
        <f t="shared" si="31"/>
        <v>370.56</v>
      </c>
      <c r="S171" s="560">
        <f t="shared" si="32"/>
        <v>314.7</v>
      </c>
      <c r="T171" s="560">
        <f t="shared" si="33"/>
        <v>296.8</v>
      </c>
      <c r="U171" s="560">
        <f t="shared" si="34"/>
        <v>324.8</v>
      </c>
      <c r="V171" s="560">
        <f t="shared" si="35"/>
        <v>7904.82</v>
      </c>
      <c r="W171" s="560">
        <f t="shared" si="36"/>
        <v>5396.16</v>
      </c>
      <c r="X171" s="776">
        <f t="shared" ref="X171:X202" si="37">$W$3*N171</f>
        <v>240.9</v>
      </c>
      <c r="Y171" s="776">
        <f t="shared" ref="Y171:Y202" si="38">$W$3*O171</f>
        <v>433.62</v>
      </c>
      <c r="Z171" s="776">
        <f t="shared" ref="Z171:Z202" si="39">$W$3*P171</f>
        <v>289.08</v>
      </c>
    </row>
    <row r="172" spans="1:26">
      <c r="A172" s="894" t="s">
        <v>2086</v>
      </c>
      <c r="B172" s="744" t="s">
        <v>762</v>
      </c>
      <c r="C172" s="745">
        <v>17</v>
      </c>
      <c r="D172" s="745">
        <v>6430</v>
      </c>
      <c r="E172" s="746" t="s">
        <v>118</v>
      </c>
      <c r="F172" s="745">
        <v>8388</v>
      </c>
      <c r="G172" s="745" t="s">
        <v>671</v>
      </c>
      <c r="H172" s="1063">
        <v>361</v>
      </c>
      <c r="I172" s="1064">
        <v>688</v>
      </c>
      <c r="J172" s="1064">
        <v>265</v>
      </c>
      <c r="K172" s="1064">
        <v>175</v>
      </c>
      <c r="L172" s="914">
        <v>196</v>
      </c>
      <c r="M172" s="914">
        <v>158</v>
      </c>
      <c r="N172" s="914">
        <v>2</v>
      </c>
      <c r="O172" s="913">
        <v>37</v>
      </c>
      <c r="P172" s="914">
        <v>36</v>
      </c>
      <c r="Q172"/>
      <c r="R172" s="560">
        <f t="shared" si="31"/>
        <v>11147.68</v>
      </c>
      <c r="S172" s="560">
        <f t="shared" si="32"/>
        <v>21651.360000000001</v>
      </c>
      <c r="T172" s="560">
        <f t="shared" si="33"/>
        <v>9831.5</v>
      </c>
      <c r="U172" s="560">
        <f t="shared" si="34"/>
        <v>7105</v>
      </c>
      <c r="V172" s="560">
        <f t="shared" si="35"/>
        <v>8753.3599999999988</v>
      </c>
      <c r="W172" s="560">
        <f t="shared" si="36"/>
        <v>7612.44</v>
      </c>
      <c r="X172" s="776">
        <f t="shared" si="37"/>
        <v>96.36</v>
      </c>
      <c r="Y172" s="776">
        <f t="shared" si="38"/>
        <v>1782.66</v>
      </c>
      <c r="Z172" s="776">
        <f t="shared" si="39"/>
        <v>1734.48</v>
      </c>
    </row>
    <row r="173" spans="1:26">
      <c r="A173" s="894" t="s">
        <v>293</v>
      </c>
      <c r="B173" s="908" t="s">
        <v>761</v>
      </c>
      <c r="C173" s="907">
        <v>33</v>
      </c>
      <c r="D173" s="907">
        <v>6430</v>
      </c>
      <c r="E173" s="909" t="s">
        <v>118</v>
      </c>
      <c r="F173" s="907">
        <v>63127261</v>
      </c>
      <c r="G173" s="745" t="s">
        <v>671</v>
      </c>
      <c r="H173" s="1068">
        <v>12</v>
      </c>
      <c r="I173" s="1069">
        <v>12</v>
      </c>
      <c r="J173" s="1069">
        <v>12</v>
      </c>
      <c r="K173" s="1069">
        <v>12</v>
      </c>
      <c r="L173" s="914">
        <v>12</v>
      </c>
      <c r="M173" s="914">
        <v>29</v>
      </c>
      <c r="N173" s="914">
        <v>9</v>
      </c>
      <c r="O173" s="913">
        <v>48</v>
      </c>
      <c r="P173" s="914">
        <v>72</v>
      </c>
      <c r="Q173"/>
      <c r="R173" s="560">
        <f t="shared" si="31"/>
        <v>370.56</v>
      </c>
      <c r="S173" s="560">
        <f t="shared" si="32"/>
        <v>377.64</v>
      </c>
      <c r="T173" s="560">
        <f t="shared" si="33"/>
        <v>445.20000000000005</v>
      </c>
      <c r="U173" s="560">
        <f t="shared" si="34"/>
        <v>487.20000000000005</v>
      </c>
      <c r="V173" s="560">
        <f t="shared" si="35"/>
        <v>535.91999999999996</v>
      </c>
      <c r="W173" s="560">
        <f t="shared" si="36"/>
        <v>1397.22</v>
      </c>
      <c r="X173" s="776">
        <f t="shared" si="37"/>
        <v>433.62</v>
      </c>
      <c r="Y173" s="776">
        <f t="shared" si="38"/>
        <v>2312.64</v>
      </c>
      <c r="Z173" s="776">
        <f t="shared" si="39"/>
        <v>3468.96</v>
      </c>
    </row>
    <row r="174" spans="1:26">
      <c r="A174" s="894" t="s">
        <v>103</v>
      </c>
      <c r="B174" s="744" t="s">
        <v>520</v>
      </c>
      <c r="C174" s="745">
        <v>8</v>
      </c>
      <c r="D174" s="745" t="s">
        <v>346</v>
      </c>
      <c r="E174" s="790" t="s">
        <v>347</v>
      </c>
      <c r="F174" s="745">
        <v>100579</v>
      </c>
      <c r="G174" s="745" t="s">
        <v>671</v>
      </c>
      <c r="H174" s="1059">
        <v>566</v>
      </c>
      <c r="I174" s="1066">
        <v>474</v>
      </c>
      <c r="J174" s="1066">
        <v>446</v>
      </c>
      <c r="K174" s="1066">
        <v>201</v>
      </c>
      <c r="L174" s="914">
        <v>158</v>
      </c>
      <c r="M174" s="914">
        <v>231</v>
      </c>
      <c r="N174" s="914">
        <v>520</v>
      </c>
      <c r="O174" s="913">
        <v>456</v>
      </c>
      <c r="P174" s="914">
        <v>246</v>
      </c>
      <c r="Q174"/>
      <c r="R174" s="560">
        <f t="shared" si="31"/>
        <v>17478.079999999998</v>
      </c>
      <c r="S174" s="560">
        <f t="shared" si="32"/>
        <v>14916.779999999999</v>
      </c>
      <c r="T174" s="560">
        <f t="shared" si="33"/>
        <v>16546.600000000002</v>
      </c>
      <c r="U174" s="560">
        <f t="shared" si="34"/>
        <v>8160.6</v>
      </c>
      <c r="V174" s="560">
        <f t="shared" si="35"/>
        <v>7056.28</v>
      </c>
      <c r="W174" s="560">
        <f t="shared" si="36"/>
        <v>11129.58</v>
      </c>
      <c r="X174" s="776">
        <f t="shared" si="37"/>
        <v>25053.599999999999</v>
      </c>
      <c r="Y174" s="776">
        <f t="shared" si="38"/>
        <v>21970.079999999998</v>
      </c>
      <c r="Z174" s="776">
        <f t="shared" si="39"/>
        <v>11852.28</v>
      </c>
    </row>
    <row r="175" spans="1:26">
      <c r="A175" s="894" t="s">
        <v>112</v>
      </c>
      <c r="B175" s="744" t="s">
        <v>521</v>
      </c>
      <c r="C175" s="745">
        <v>66</v>
      </c>
      <c r="D175" s="745" t="s">
        <v>346</v>
      </c>
      <c r="E175" s="790" t="s">
        <v>347</v>
      </c>
      <c r="F175" s="745">
        <v>16958</v>
      </c>
      <c r="G175" s="745" t="s">
        <v>671</v>
      </c>
      <c r="H175" s="1059">
        <v>764</v>
      </c>
      <c r="I175" s="1066">
        <v>622</v>
      </c>
      <c r="J175" s="1066">
        <v>578</v>
      </c>
      <c r="K175" s="1066">
        <v>230</v>
      </c>
      <c r="L175" s="914">
        <v>189</v>
      </c>
      <c r="M175" s="914">
        <v>289</v>
      </c>
      <c r="N175" s="914">
        <v>350</v>
      </c>
      <c r="O175" s="913">
        <v>268</v>
      </c>
      <c r="P175" s="914">
        <v>282</v>
      </c>
      <c r="Q175"/>
      <c r="R175" s="560">
        <f t="shared" si="31"/>
        <v>23592.32</v>
      </c>
      <c r="S175" s="560">
        <f t="shared" si="32"/>
        <v>19574.34</v>
      </c>
      <c r="T175" s="560">
        <f t="shared" si="33"/>
        <v>21443.8</v>
      </c>
      <c r="U175" s="560">
        <f t="shared" si="34"/>
        <v>9338</v>
      </c>
      <c r="V175" s="560">
        <f t="shared" si="35"/>
        <v>8440.74</v>
      </c>
      <c r="W175" s="560">
        <f t="shared" si="36"/>
        <v>13924.02</v>
      </c>
      <c r="X175" s="776">
        <f t="shared" si="37"/>
        <v>16863</v>
      </c>
      <c r="Y175" s="776">
        <f t="shared" si="38"/>
        <v>12912.24</v>
      </c>
      <c r="Z175" s="776">
        <f t="shared" si="39"/>
        <v>13586.76</v>
      </c>
    </row>
    <row r="176" spans="1:26">
      <c r="A176" s="894" t="s">
        <v>2053</v>
      </c>
      <c r="B176" s="908" t="s">
        <v>740</v>
      </c>
      <c r="C176" s="907">
        <v>9</v>
      </c>
      <c r="D176" s="907">
        <v>6400</v>
      </c>
      <c r="E176" s="909" t="s">
        <v>119</v>
      </c>
      <c r="F176" s="907">
        <v>63038504</v>
      </c>
      <c r="G176" s="745" t="s">
        <v>671</v>
      </c>
      <c r="H176" s="1068">
        <v>423</v>
      </c>
      <c r="I176" s="1069">
        <v>423</v>
      </c>
      <c r="J176" s="1069">
        <v>423</v>
      </c>
      <c r="K176" s="1069">
        <v>377</v>
      </c>
      <c r="L176" s="914">
        <v>375</v>
      </c>
      <c r="M176" s="914">
        <v>353</v>
      </c>
      <c r="N176" s="914">
        <v>397</v>
      </c>
      <c r="O176" s="913">
        <v>494</v>
      </c>
      <c r="P176" s="914">
        <v>547</v>
      </c>
      <c r="Q176"/>
      <c r="R176" s="560">
        <f t="shared" si="31"/>
        <v>13062.24</v>
      </c>
      <c r="S176" s="560">
        <f t="shared" si="32"/>
        <v>13311.81</v>
      </c>
      <c r="T176" s="560">
        <f t="shared" si="33"/>
        <v>15693.300000000001</v>
      </c>
      <c r="U176" s="560">
        <f t="shared" si="34"/>
        <v>15306.2</v>
      </c>
      <c r="V176" s="560">
        <f t="shared" si="35"/>
        <v>16747.5</v>
      </c>
      <c r="W176" s="560">
        <f t="shared" si="36"/>
        <v>17007.54</v>
      </c>
      <c r="X176" s="776">
        <f t="shared" si="37"/>
        <v>19127.46</v>
      </c>
      <c r="Y176" s="776">
        <f t="shared" si="38"/>
        <v>23800.92</v>
      </c>
      <c r="Z176" s="776">
        <f t="shared" si="39"/>
        <v>26354.46</v>
      </c>
    </row>
    <row r="177" spans="1:26">
      <c r="A177" s="894" t="s">
        <v>107</v>
      </c>
      <c r="B177" s="744" t="s">
        <v>522</v>
      </c>
      <c r="C177" s="745">
        <v>10</v>
      </c>
      <c r="D177" s="893">
        <v>6300</v>
      </c>
      <c r="E177" s="746" t="s">
        <v>344</v>
      </c>
      <c r="F177" s="911">
        <v>20269155</v>
      </c>
      <c r="G177" s="745" t="s">
        <v>671</v>
      </c>
      <c r="H177" s="1063">
        <v>470</v>
      </c>
      <c r="I177" s="1064">
        <v>477</v>
      </c>
      <c r="J177" s="1064">
        <v>425</v>
      </c>
      <c r="K177" s="1064">
        <v>363</v>
      </c>
      <c r="L177" s="914">
        <v>347</v>
      </c>
      <c r="M177" s="914">
        <v>302</v>
      </c>
      <c r="N177" s="914">
        <v>286</v>
      </c>
      <c r="O177" s="913">
        <v>348</v>
      </c>
      <c r="P177" s="914">
        <v>440</v>
      </c>
      <c r="Q177"/>
      <c r="R177" s="560">
        <f t="shared" si="31"/>
        <v>14513.6</v>
      </c>
      <c r="S177" s="560">
        <f t="shared" si="32"/>
        <v>15011.189999999999</v>
      </c>
      <c r="T177" s="560">
        <f t="shared" si="33"/>
        <v>15767.5</v>
      </c>
      <c r="U177" s="560">
        <f t="shared" si="34"/>
        <v>14737.800000000001</v>
      </c>
      <c r="V177" s="560">
        <f t="shared" si="35"/>
        <v>15497.019999999999</v>
      </c>
      <c r="W177" s="560">
        <f t="shared" si="36"/>
        <v>14550.36</v>
      </c>
      <c r="X177" s="776">
        <f t="shared" si="37"/>
        <v>13779.48</v>
      </c>
      <c r="Y177" s="776">
        <f t="shared" si="38"/>
        <v>16766.64</v>
      </c>
      <c r="Z177" s="776">
        <f t="shared" si="39"/>
        <v>21199.200000000001</v>
      </c>
    </row>
    <row r="178" spans="1:26">
      <c r="A178" s="894" t="s">
        <v>254</v>
      </c>
      <c r="B178" s="744" t="s">
        <v>522</v>
      </c>
      <c r="C178" s="745">
        <v>28</v>
      </c>
      <c r="D178" s="907">
        <v>6300</v>
      </c>
      <c r="E178" s="746" t="s">
        <v>344</v>
      </c>
      <c r="F178" s="918" t="s">
        <v>741</v>
      </c>
      <c r="G178" s="745" t="s">
        <v>671</v>
      </c>
      <c r="H178" s="1063">
        <v>302</v>
      </c>
      <c r="I178" s="1064">
        <v>465</v>
      </c>
      <c r="J178" s="1064">
        <v>368</v>
      </c>
      <c r="K178" s="1064">
        <v>381</v>
      </c>
      <c r="L178" s="914">
        <v>337</v>
      </c>
      <c r="M178" s="914">
        <v>280</v>
      </c>
      <c r="N178" s="914">
        <v>287</v>
      </c>
      <c r="O178" s="913">
        <v>218</v>
      </c>
      <c r="P178" s="914">
        <v>177</v>
      </c>
      <c r="Q178"/>
      <c r="R178" s="560">
        <f t="shared" si="31"/>
        <v>9325.76</v>
      </c>
      <c r="S178" s="560">
        <f t="shared" si="32"/>
        <v>14633.55</v>
      </c>
      <c r="T178" s="560">
        <f t="shared" si="33"/>
        <v>13652.800000000001</v>
      </c>
      <c r="U178" s="560">
        <f t="shared" si="34"/>
        <v>15468.6</v>
      </c>
      <c r="V178" s="560">
        <f t="shared" si="35"/>
        <v>15050.419999999998</v>
      </c>
      <c r="W178" s="560">
        <f t="shared" si="36"/>
        <v>13490.4</v>
      </c>
      <c r="X178" s="776">
        <f t="shared" si="37"/>
        <v>13827.66</v>
      </c>
      <c r="Y178" s="776">
        <f t="shared" si="38"/>
        <v>10503.24</v>
      </c>
      <c r="Z178" s="776">
        <f t="shared" si="39"/>
        <v>8527.86</v>
      </c>
    </row>
    <row r="179" spans="1:26">
      <c r="A179" s="894" t="s">
        <v>279</v>
      </c>
      <c r="B179" s="744" t="s">
        <v>523</v>
      </c>
      <c r="C179" s="745">
        <v>63</v>
      </c>
      <c r="D179" s="745" t="s">
        <v>343</v>
      </c>
      <c r="E179" s="746" t="s">
        <v>344</v>
      </c>
      <c r="F179" s="745">
        <v>16327</v>
      </c>
      <c r="G179" s="745" t="s">
        <v>671</v>
      </c>
      <c r="H179" s="1059">
        <v>240</v>
      </c>
      <c r="I179" s="1066">
        <v>243</v>
      </c>
      <c r="J179" s="1066">
        <v>205</v>
      </c>
      <c r="K179" s="1066">
        <v>263</v>
      </c>
      <c r="L179" s="914">
        <v>140</v>
      </c>
      <c r="M179" s="914">
        <v>284</v>
      </c>
      <c r="N179" s="914">
        <v>232</v>
      </c>
      <c r="O179" s="913">
        <v>269</v>
      </c>
      <c r="P179" s="914">
        <v>301</v>
      </c>
      <c r="Q179"/>
      <c r="R179" s="560">
        <f t="shared" si="31"/>
        <v>7411.2</v>
      </c>
      <c r="S179" s="560">
        <f t="shared" si="32"/>
        <v>7647.21</v>
      </c>
      <c r="T179" s="560">
        <f t="shared" si="33"/>
        <v>7605.5</v>
      </c>
      <c r="U179" s="560">
        <f t="shared" si="34"/>
        <v>10677.800000000001</v>
      </c>
      <c r="V179" s="560">
        <f t="shared" si="35"/>
        <v>6252.4</v>
      </c>
      <c r="W179" s="560">
        <f t="shared" si="36"/>
        <v>13683.12</v>
      </c>
      <c r="X179" s="776">
        <f t="shared" si="37"/>
        <v>11177.76</v>
      </c>
      <c r="Y179" s="776">
        <f t="shared" si="38"/>
        <v>12960.42</v>
      </c>
      <c r="Z179" s="776">
        <f t="shared" si="39"/>
        <v>14502.18</v>
      </c>
    </row>
    <row r="180" spans="1:26">
      <c r="A180" s="894" t="s">
        <v>1748</v>
      </c>
      <c r="B180" s="744" t="s">
        <v>742</v>
      </c>
      <c r="C180" s="745" t="s">
        <v>1749</v>
      </c>
      <c r="D180" s="745">
        <v>6310</v>
      </c>
      <c r="E180" s="746" t="s">
        <v>354</v>
      </c>
      <c r="F180" s="745"/>
      <c r="G180" s="745" t="s">
        <v>671</v>
      </c>
      <c r="H180" s="1059">
        <v>38</v>
      </c>
      <c r="I180" s="1066">
        <v>24</v>
      </c>
      <c r="J180" s="1066">
        <v>16</v>
      </c>
      <c r="K180" s="1066">
        <v>14</v>
      </c>
      <c r="L180" s="914">
        <v>15</v>
      </c>
      <c r="M180" s="914">
        <v>15</v>
      </c>
      <c r="N180" s="914">
        <v>27</v>
      </c>
      <c r="O180" s="913">
        <v>22</v>
      </c>
      <c r="P180" s="914">
        <v>57</v>
      </c>
      <c r="Q180"/>
      <c r="R180" s="560">
        <f t="shared" si="31"/>
        <v>1173.44</v>
      </c>
      <c r="S180" s="560">
        <f t="shared" si="32"/>
        <v>755.28</v>
      </c>
      <c r="T180" s="560">
        <f t="shared" si="33"/>
        <v>593.6</v>
      </c>
      <c r="U180" s="560">
        <f t="shared" si="34"/>
        <v>568.4</v>
      </c>
      <c r="V180" s="560">
        <f t="shared" si="35"/>
        <v>669.9</v>
      </c>
      <c r="W180" s="560">
        <f t="shared" si="36"/>
        <v>722.7</v>
      </c>
      <c r="X180" s="776">
        <f t="shared" si="37"/>
        <v>1300.8599999999999</v>
      </c>
      <c r="Y180" s="776">
        <f t="shared" si="38"/>
        <v>1059.96</v>
      </c>
      <c r="Z180" s="776">
        <f t="shared" si="39"/>
        <v>2746.2599999999998</v>
      </c>
    </row>
    <row r="181" spans="1:26">
      <c r="A181" s="894" t="s">
        <v>2114</v>
      </c>
      <c r="B181" s="744" t="s">
        <v>363</v>
      </c>
      <c r="C181" s="745">
        <v>14</v>
      </c>
      <c r="D181" s="745" t="s">
        <v>346</v>
      </c>
      <c r="E181" s="790" t="s">
        <v>347</v>
      </c>
      <c r="F181" s="745">
        <v>100478</v>
      </c>
      <c r="G181" s="745" t="s">
        <v>671</v>
      </c>
      <c r="H181" s="1059">
        <v>109</v>
      </c>
      <c r="I181" s="1066">
        <v>74</v>
      </c>
      <c r="J181" s="1066">
        <v>5</v>
      </c>
      <c r="K181" s="1066">
        <v>6</v>
      </c>
      <c r="L181" s="914">
        <v>15</v>
      </c>
      <c r="M181" s="914">
        <v>24</v>
      </c>
      <c r="N181" s="914">
        <v>23</v>
      </c>
      <c r="O181" s="913">
        <v>23</v>
      </c>
      <c r="P181" s="914">
        <v>19</v>
      </c>
      <c r="Q181"/>
      <c r="R181" s="560">
        <f t="shared" si="31"/>
        <v>3365.92</v>
      </c>
      <c r="S181" s="560">
        <f t="shared" si="32"/>
        <v>2328.7799999999997</v>
      </c>
      <c r="T181" s="560">
        <f t="shared" si="33"/>
        <v>185.5</v>
      </c>
      <c r="U181" s="560">
        <f t="shared" si="34"/>
        <v>243.60000000000002</v>
      </c>
      <c r="V181" s="560">
        <f t="shared" si="35"/>
        <v>669.9</v>
      </c>
      <c r="W181" s="560">
        <f t="shared" si="36"/>
        <v>1156.32</v>
      </c>
      <c r="X181" s="776">
        <f t="shared" si="37"/>
        <v>1108.1400000000001</v>
      </c>
      <c r="Y181" s="776">
        <f t="shared" si="38"/>
        <v>1108.1400000000001</v>
      </c>
      <c r="Z181" s="776">
        <f t="shared" si="39"/>
        <v>915.42</v>
      </c>
    </row>
    <row r="182" spans="1:26">
      <c r="A182" s="894" t="s">
        <v>2045</v>
      </c>
      <c r="B182" s="744" t="s">
        <v>363</v>
      </c>
      <c r="C182" s="745">
        <v>20</v>
      </c>
      <c r="D182" s="745" t="s">
        <v>346</v>
      </c>
      <c r="E182" s="790" t="s">
        <v>347</v>
      </c>
      <c r="F182" s="745">
        <v>16797</v>
      </c>
      <c r="G182" s="745" t="s">
        <v>671</v>
      </c>
      <c r="H182" s="1059">
        <v>369</v>
      </c>
      <c r="I182" s="1066">
        <v>193</v>
      </c>
      <c r="J182" s="1066">
        <v>193</v>
      </c>
      <c r="K182" s="1066">
        <v>232</v>
      </c>
      <c r="L182" s="914">
        <v>236</v>
      </c>
      <c r="M182" s="914">
        <v>57</v>
      </c>
      <c r="N182" s="914">
        <v>0</v>
      </c>
      <c r="O182" s="913">
        <v>47</v>
      </c>
      <c r="P182" s="914">
        <v>24</v>
      </c>
      <c r="Q182"/>
      <c r="R182" s="560">
        <f t="shared" si="31"/>
        <v>11394.72</v>
      </c>
      <c r="S182" s="560">
        <f t="shared" si="32"/>
        <v>6073.71</v>
      </c>
      <c r="T182" s="560">
        <f t="shared" si="33"/>
        <v>7160.3</v>
      </c>
      <c r="U182" s="560">
        <f t="shared" si="34"/>
        <v>9419.2000000000007</v>
      </c>
      <c r="V182" s="560">
        <f t="shared" si="35"/>
        <v>10539.759999999998</v>
      </c>
      <c r="W182" s="560">
        <f t="shared" si="36"/>
        <v>2746.2599999999998</v>
      </c>
      <c r="X182" s="776">
        <f t="shared" si="37"/>
        <v>0</v>
      </c>
      <c r="Y182" s="776">
        <f t="shared" si="38"/>
        <v>2264.46</v>
      </c>
      <c r="Z182" s="776">
        <f t="shared" si="39"/>
        <v>1156.32</v>
      </c>
    </row>
    <row r="183" spans="1:26">
      <c r="A183" s="894" t="s">
        <v>198</v>
      </c>
      <c r="B183" s="744" t="s">
        <v>742</v>
      </c>
      <c r="C183" s="745">
        <v>33</v>
      </c>
      <c r="D183" s="745">
        <v>6310</v>
      </c>
      <c r="E183" s="746" t="s">
        <v>354</v>
      </c>
      <c r="F183" s="745" t="s">
        <v>743</v>
      </c>
      <c r="G183" s="745" t="s">
        <v>671</v>
      </c>
      <c r="H183" s="1068">
        <v>145</v>
      </c>
      <c r="I183" s="1069">
        <v>145</v>
      </c>
      <c r="J183" s="1069">
        <v>145</v>
      </c>
      <c r="K183" s="1069">
        <v>145</v>
      </c>
      <c r="L183" s="914">
        <v>145</v>
      </c>
      <c r="M183" s="914">
        <v>193</v>
      </c>
      <c r="N183" s="914">
        <v>49</v>
      </c>
      <c r="O183" s="913">
        <v>178</v>
      </c>
      <c r="P183" s="914">
        <v>232</v>
      </c>
      <c r="Q183"/>
      <c r="R183" s="560">
        <f t="shared" si="31"/>
        <v>4477.5999999999995</v>
      </c>
      <c r="S183" s="560">
        <f t="shared" si="32"/>
        <v>4563.1499999999996</v>
      </c>
      <c r="T183" s="560">
        <f t="shared" si="33"/>
        <v>5379.5</v>
      </c>
      <c r="U183" s="560">
        <f t="shared" si="34"/>
        <v>5887</v>
      </c>
      <c r="V183" s="560">
        <f t="shared" si="35"/>
        <v>6475.7</v>
      </c>
      <c r="W183" s="560">
        <f t="shared" si="36"/>
        <v>9298.74</v>
      </c>
      <c r="X183" s="776">
        <f t="shared" si="37"/>
        <v>2360.8200000000002</v>
      </c>
      <c r="Y183" s="776">
        <f t="shared" si="38"/>
        <v>8576.0399999999991</v>
      </c>
      <c r="Z183" s="776">
        <f t="shared" si="39"/>
        <v>11177.76</v>
      </c>
    </row>
    <row r="184" spans="1:26">
      <c r="A184" s="894" t="s">
        <v>2052</v>
      </c>
      <c r="B184" s="744" t="s">
        <v>742</v>
      </c>
      <c r="C184" s="745">
        <v>38</v>
      </c>
      <c r="D184" s="745">
        <v>6430</v>
      </c>
      <c r="E184" s="746" t="s">
        <v>118</v>
      </c>
      <c r="F184" s="745"/>
      <c r="G184" s="745" t="s">
        <v>671</v>
      </c>
      <c r="H184" s="1068">
        <v>0</v>
      </c>
      <c r="I184" s="1069">
        <v>65</v>
      </c>
      <c r="J184" s="1069">
        <v>110</v>
      </c>
      <c r="K184" s="1069">
        <v>164</v>
      </c>
      <c r="L184" s="914">
        <v>84</v>
      </c>
      <c r="M184" s="914">
        <v>99</v>
      </c>
      <c r="N184" s="914">
        <v>159</v>
      </c>
      <c r="O184" s="913">
        <v>162</v>
      </c>
      <c r="P184" s="914">
        <v>103</v>
      </c>
      <c r="Q184"/>
      <c r="R184" s="560">
        <f t="shared" si="31"/>
        <v>0</v>
      </c>
      <c r="S184" s="560">
        <f t="shared" si="32"/>
        <v>2045.55</v>
      </c>
      <c r="T184" s="560">
        <f t="shared" si="33"/>
        <v>4081</v>
      </c>
      <c r="U184" s="560">
        <f t="shared" si="34"/>
        <v>6658.4000000000005</v>
      </c>
      <c r="V184" s="560">
        <f t="shared" si="35"/>
        <v>3751.4399999999996</v>
      </c>
      <c r="W184" s="560">
        <f t="shared" si="36"/>
        <v>4769.82</v>
      </c>
      <c r="X184" s="776">
        <f t="shared" si="37"/>
        <v>7660.62</v>
      </c>
      <c r="Y184" s="776">
        <f t="shared" si="38"/>
        <v>7805.16</v>
      </c>
      <c r="Z184" s="776">
        <f t="shared" si="39"/>
        <v>4962.54</v>
      </c>
    </row>
    <row r="185" spans="1:26">
      <c r="A185" s="894" t="s">
        <v>229</v>
      </c>
      <c r="B185" s="744" t="s">
        <v>587</v>
      </c>
      <c r="C185" s="745">
        <v>3</v>
      </c>
      <c r="D185" s="745" t="s">
        <v>342</v>
      </c>
      <c r="E185" s="746" t="s">
        <v>119</v>
      </c>
      <c r="F185" s="745" t="s">
        <v>524</v>
      </c>
      <c r="G185" s="745" t="s">
        <v>671</v>
      </c>
      <c r="H185" s="1059">
        <v>11736</v>
      </c>
      <c r="I185" s="1066">
        <v>12168</v>
      </c>
      <c r="J185" s="1066">
        <v>11111</v>
      </c>
      <c r="K185" s="1066">
        <v>12889</v>
      </c>
      <c r="L185" s="914">
        <v>11586</v>
      </c>
      <c r="M185" s="914">
        <v>12164</v>
      </c>
      <c r="N185" s="914">
        <v>10044</v>
      </c>
      <c r="O185" s="913">
        <v>14126</v>
      </c>
      <c r="P185" s="914">
        <v>13784</v>
      </c>
      <c r="Q185"/>
      <c r="R185" s="560">
        <f t="shared" si="31"/>
        <v>362407.67999999999</v>
      </c>
      <c r="S185" s="560">
        <f t="shared" si="32"/>
        <v>382926.95999999996</v>
      </c>
      <c r="T185" s="560">
        <f t="shared" si="33"/>
        <v>412218.10000000003</v>
      </c>
      <c r="U185" s="560">
        <f t="shared" si="34"/>
        <v>523293.4</v>
      </c>
      <c r="V185" s="560">
        <f t="shared" si="35"/>
        <v>517430.75999999995</v>
      </c>
      <c r="W185" s="560">
        <f t="shared" si="36"/>
        <v>586061.52</v>
      </c>
      <c r="X185" s="776">
        <f t="shared" si="37"/>
        <v>483919.92</v>
      </c>
      <c r="Y185" s="776">
        <f t="shared" si="38"/>
        <v>680590.68</v>
      </c>
      <c r="Z185" s="776">
        <f t="shared" si="39"/>
        <v>664113.12</v>
      </c>
    </row>
    <row r="186" spans="1:26">
      <c r="A186" s="894" t="s">
        <v>264</v>
      </c>
      <c r="B186" s="744" t="s">
        <v>587</v>
      </c>
      <c r="C186" s="745">
        <v>7</v>
      </c>
      <c r="D186" s="745">
        <v>6400</v>
      </c>
      <c r="E186" s="746" t="s">
        <v>119</v>
      </c>
      <c r="F186" s="745" t="s">
        <v>525</v>
      </c>
      <c r="G186" s="745" t="s">
        <v>671</v>
      </c>
      <c r="H186" s="1068"/>
      <c r="I186" s="1069"/>
      <c r="J186" s="1069"/>
      <c r="K186" s="1069"/>
      <c r="L186" s="914">
        <v>391</v>
      </c>
      <c r="M186" s="914">
        <v>444</v>
      </c>
      <c r="N186" s="914">
        <v>423</v>
      </c>
      <c r="O186" s="913">
        <v>492</v>
      </c>
      <c r="P186" s="914">
        <v>446</v>
      </c>
      <c r="Q186"/>
      <c r="R186" s="560">
        <f t="shared" si="31"/>
        <v>0</v>
      </c>
      <c r="S186" s="560">
        <f t="shared" si="32"/>
        <v>0</v>
      </c>
      <c r="T186" s="560">
        <f t="shared" si="33"/>
        <v>0</v>
      </c>
      <c r="U186" s="560">
        <f t="shared" si="34"/>
        <v>0</v>
      </c>
      <c r="V186" s="560">
        <f t="shared" si="35"/>
        <v>17462.059999999998</v>
      </c>
      <c r="W186" s="560">
        <f t="shared" si="36"/>
        <v>21391.919999999998</v>
      </c>
      <c r="X186" s="776">
        <f t="shared" si="37"/>
        <v>20380.14</v>
      </c>
      <c r="Y186" s="776">
        <f t="shared" si="38"/>
        <v>23704.560000000001</v>
      </c>
      <c r="Z186" s="776">
        <f t="shared" si="39"/>
        <v>21488.28</v>
      </c>
    </row>
    <row r="187" spans="1:26">
      <c r="A187" s="894" t="s">
        <v>190</v>
      </c>
      <c r="B187" s="744" t="s">
        <v>744</v>
      </c>
      <c r="C187" s="745">
        <v>100</v>
      </c>
      <c r="D187" s="745">
        <v>6400</v>
      </c>
      <c r="E187" s="746" t="s">
        <v>119</v>
      </c>
      <c r="F187" s="745">
        <v>27034264</v>
      </c>
      <c r="G187" s="745" t="s">
        <v>671</v>
      </c>
      <c r="H187" s="1063">
        <v>332</v>
      </c>
      <c r="I187" s="1064">
        <v>129</v>
      </c>
      <c r="J187" s="1064">
        <v>80</v>
      </c>
      <c r="K187" s="1064">
        <v>102</v>
      </c>
      <c r="L187" s="914">
        <v>235</v>
      </c>
      <c r="M187" s="914">
        <v>219</v>
      </c>
      <c r="N187" s="914">
        <v>210</v>
      </c>
      <c r="O187" s="913">
        <v>239</v>
      </c>
      <c r="P187" s="914">
        <v>250</v>
      </c>
      <c r="Q187"/>
      <c r="R187" s="560">
        <f t="shared" si="31"/>
        <v>10252.16</v>
      </c>
      <c r="S187" s="560">
        <f t="shared" si="32"/>
        <v>4059.6299999999997</v>
      </c>
      <c r="T187" s="560">
        <f t="shared" si="33"/>
        <v>2968</v>
      </c>
      <c r="U187" s="560">
        <f t="shared" si="34"/>
        <v>4141.2</v>
      </c>
      <c r="V187" s="560">
        <f t="shared" si="35"/>
        <v>10495.099999999999</v>
      </c>
      <c r="W187" s="560">
        <f t="shared" si="36"/>
        <v>10551.42</v>
      </c>
      <c r="X187" s="776">
        <f t="shared" si="37"/>
        <v>10117.799999999999</v>
      </c>
      <c r="Y187" s="776">
        <f t="shared" si="38"/>
        <v>11515.02</v>
      </c>
      <c r="Z187" s="776">
        <f t="shared" si="39"/>
        <v>12045</v>
      </c>
    </row>
    <row r="188" spans="1:26">
      <c r="A188" s="894" t="s">
        <v>267</v>
      </c>
      <c r="B188" s="744" t="s">
        <v>745</v>
      </c>
      <c r="C188" s="745">
        <v>72</v>
      </c>
      <c r="D188" s="893">
        <v>6400</v>
      </c>
      <c r="E188" s="746" t="s">
        <v>119</v>
      </c>
      <c r="F188" s="745">
        <v>12360</v>
      </c>
      <c r="G188" s="745" t="s">
        <v>671</v>
      </c>
      <c r="H188" s="1068"/>
      <c r="I188" s="1069"/>
      <c r="J188" s="1069"/>
      <c r="K188" s="1069"/>
      <c r="L188" s="914">
        <v>241</v>
      </c>
      <c r="M188" s="914">
        <v>175</v>
      </c>
      <c r="N188" s="914">
        <v>179</v>
      </c>
      <c r="O188" s="913">
        <v>214</v>
      </c>
      <c r="P188" s="914">
        <v>175</v>
      </c>
      <c r="Q188"/>
      <c r="R188" s="560">
        <f t="shared" si="31"/>
        <v>0</v>
      </c>
      <c r="S188" s="560">
        <f t="shared" si="32"/>
        <v>0</v>
      </c>
      <c r="T188" s="560">
        <f t="shared" si="33"/>
        <v>0</v>
      </c>
      <c r="U188" s="560">
        <f t="shared" si="34"/>
        <v>0</v>
      </c>
      <c r="V188" s="560">
        <f t="shared" si="35"/>
        <v>10763.06</v>
      </c>
      <c r="W188" s="560">
        <f t="shared" si="36"/>
        <v>8431.5</v>
      </c>
      <c r="X188" s="776">
        <f t="shared" si="37"/>
        <v>8624.2199999999993</v>
      </c>
      <c r="Y188" s="776">
        <f t="shared" si="38"/>
        <v>10310.52</v>
      </c>
      <c r="Z188" s="776">
        <f t="shared" si="39"/>
        <v>8431.5</v>
      </c>
    </row>
    <row r="189" spans="1:26">
      <c r="A189" s="894" t="s">
        <v>267</v>
      </c>
      <c r="B189" s="744" t="s">
        <v>745</v>
      </c>
      <c r="C189" s="745">
        <v>72</v>
      </c>
      <c r="D189" s="893">
        <v>6400</v>
      </c>
      <c r="E189" s="746" t="s">
        <v>119</v>
      </c>
      <c r="F189" s="745">
        <v>16360</v>
      </c>
      <c r="G189" s="745" t="s">
        <v>671</v>
      </c>
      <c r="H189" s="1068"/>
      <c r="I189" s="1069"/>
      <c r="J189" s="1069"/>
      <c r="K189" s="1069"/>
      <c r="L189" s="914">
        <v>39</v>
      </c>
      <c r="M189" s="914">
        <v>47</v>
      </c>
      <c r="N189" s="914">
        <v>41</v>
      </c>
      <c r="O189" s="913">
        <v>44</v>
      </c>
      <c r="P189" s="914">
        <v>68</v>
      </c>
      <c r="Q189"/>
      <c r="R189" s="560">
        <f t="shared" si="31"/>
        <v>0</v>
      </c>
      <c r="S189" s="560">
        <f t="shared" si="32"/>
        <v>0</v>
      </c>
      <c r="T189" s="560">
        <f t="shared" si="33"/>
        <v>0</v>
      </c>
      <c r="U189" s="560">
        <f t="shared" si="34"/>
        <v>0</v>
      </c>
      <c r="V189" s="560">
        <f t="shared" si="35"/>
        <v>1741.7399999999998</v>
      </c>
      <c r="W189" s="560">
        <f t="shared" si="36"/>
        <v>2264.46</v>
      </c>
      <c r="X189" s="776">
        <f t="shared" si="37"/>
        <v>1975.3799999999999</v>
      </c>
      <c r="Y189" s="776">
        <f t="shared" si="38"/>
        <v>2119.92</v>
      </c>
      <c r="Z189" s="776">
        <f t="shared" si="39"/>
        <v>3276.24</v>
      </c>
    </row>
    <row r="190" spans="1:26">
      <c r="A190" s="894" t="s">
        <v>173</v>
      </c>
      <c r="B190" s="908" t="s">
        <v>745</v>
      </c>
      <c r="C190" s="907">
        <v>74</v>
      </c>
      <c r="D190" s="907">
        <v>6400</v>
      </c>
      <c r="E190" s="909" t="s">
        <v>119</v>
      </c>
      <c r="F190" s="907">
        <v>10520</v>
      </c>
      <c r="G190" s="745" t="s">
        <v>671</v>
      </c>
      <c r="H190" s="1068">
        <v>2741</v>
      </c>
      <c r="I190" s="1069">
        <v>2004</v>
      </c>
      <c r="J190" s="1069">
        <v>3219</v>
      </c>
      <c r="K190" s="1069">
        <v>2838</v>
      </c>
      <c r="L190" s="914">
        <v>1457</v>
      </c>
      <c r="M190" s="914">
        <v>77</v>
      </c>
      <c r="N190" s="914">
        <v>228</v>
      </c>
      <c r="O190" s="913">
        <v>294</v>
      </c>
      <c r="P190" s="914">
        <v>337</v>
      </c>
      <c r="Q190"/>
      <c r="R190" s="560">
        <f t="shared" si="31"/>
        <v>84642.08</v>
      </c>
      <c r="S190" s="560">
        <f t="shared" si="32"/>
        <v>63065.88</v>
      </c>
      <c r="T190" s="560">
        <f t="shared" si="33"/>
        <v>119424.90000000001</v>
      </c>
      <c r="U190" s="560">
        <f t="shared" si="34"/>
        <v>115222.8</v>
      </c>
      <c r="V190" s="560">
        <f t="shared" si="35"/>
        <v>65069.619999999995</v>
      </c>
      <c r="W190" s="560">
        <f t="shared" si="36"/>
        <v>3709.86</v>
      </c>
      <c r="X190" s="776">
        <f t="shared" si="37"/>
        <v>10985.039999999999</v>
      </c>
      <c r="Y190" s="776">
        <f t="shared" si="38"/>
        <v>14164.92</v>
      </c>
      <c r="Z190" s="776">
        <f t="shared" si="39"/>
        <v>16236.66</v>
      </c>
    </row>
    <row r="191" spans="1:26">
      <c r="A191" s="894" t="s">
        <v>173</v>
      </c>
      <c r="B191" s="908" t="s">
        <v>745</v>
      </c>
      <c r="C191" s="907">
        <v>74</v>
      </c>
      <c r="D191" s="907">
        <v>6400</v>
      </c>
      <c r="E191" s="909" t="s">
        <v>119</v>
      </c>
      <c r="F191" s="907">
        <v>613102</v>
      </c>
      <c r="G191" s="745" t="s">
        <v>671</v>
      </c>
      <c r="H191" s="1068">
        <v>857</v>
      </c>
      <c r="I191" s="1069">
        <v>1239</v>
      </c>
      <c r="J191" s="1069">
        <v>1847</v>
      </c>
      <c r="K191" s="1069">
        <v>1330</v>
      </c>
      <c r="L191" s="914">
        <v>307</v>
      </c>
      <c r="M191" s="914">
        <v>346</v>
      </c>
      <c r="N191" s="914">
        <v>242</v>
      </c>
      <c r="O191" s="913">
        <v>307</v>
      </c>
      <c r="P191" s="914">
        <v>307</v>
      </c>
      <c r="Q191"/>
      <c r="R191" s="560">
        <f t="shared" si="31"/>
        <v>26464.16</v>
      </c>
      <c r="S191" s="560">
        <f t="shared" si="32"/>
        <v>38991.33</v>
      </c>
      <c r="T191" s="560">
        <f t="shared" si="33"/>
        <v>68523.7</v>
      </c>
      <c r="U191" s="560">
        <f t="shared" si="34"/>
        <v>53998</v>
      </c>
      <c r="V191" s="560">
        <f t="shared" si="35"/>
        <v>13710.619999999999</v>
      </c>
      <c r="W191" s="560">
        <f t="shared" si="36"/>
        <v>16670.28</v>
      </c>
      <c r="X191" s="776">
        <f t="shared" si="37"/>
        <v>11659.56</v>
      </c>
      <c r="Y191" s="776">
        <f t="shared" si="38"/>
        <v>14791.26</v>
      </c>
      <c r="Z191" s="776">
        <f t="shared" si="39"/>
        <v>14791.26</v>
      </c>
    </row>
    <row r="192" spans="1:26">
      <c r="A192" s="894" t="s">
        <v>2032</v>
      </c>
      <c r="B192" s="908" t="s">
        <v>2031</v>
      </c>
      <c r="C192" s="907">
        <v>2</v>
      </c>
      <c r="D192" s="907">
        <v>6430</v>
      </c>
      <c r="E192" s="909" t="s">
        <v>347</v>
      </c>
      <c r="F192" s="907"/>
      <c r="G192" s="745" t="s">
        <v>671</v>
      </c>
      <c r="H192" s="1068"/>
      <c r="I192" s="1069"/>
      <c r="J192" s="1069"/>
      <c r="K192" s="1069"/>
      <c r="L192" s="914"/>
      <c r="M192" s="914">
        <v>0</v>
      </c>
      <c r="N192" s="914">
        <v>943</v>
      </c>
      <c r="O192" s="913">
        <v>1152</v>
      </c>
      <c r="P192" s="914">
        <v>2995</v>
      </c>
      <c r="Q192"/>
      <c r="R192" s="560"/>
      <c r="S192" s="560"/>
      <c r="T192" s="560"/>
      <c r="U192" s="560"/>
      <c r="V192" s="560"/>
      <c r="W192" s="560">
        <f t="shared" si="36"/>
        <v>0</v>
      </c>
      <c r="X192" s="776">
        <f t="shared" si="37"/>
        <v>45433.74</v>
      </c>
      <c r="Y192" s="776">
        <f t="shared" si="38"/>
        <v>55503.360000000001</v>
      </c>
      <c r="Z192" s="776">
        <f t="shared" si="39"/>
        <v>144299.1</v>
      </c>
    </row>
    <row r="193" spans="1:26">
      <c r="A193" s="894" t="s">
        <v>113</v>
      </c>
      <c r="B193" s="744" t="s">
        <v>526</v>
      </c>
      <c r="C193" s="893">
        <v>4</v>
      </c>
      <c r="D193" s="893">
        <v>6440</v>
      </c>
      <c r="E193" s="746" t="s">
        <v>347</v>
      </c>
      <c r="F193" s="907">
        <v>905203</v>
      </c>
      <c r="G193" s="745" t="s">
        <v>671</v>
      </c>
      <c r="H193" s="1063">
        <v>232</v>
      </c>
      <c r="I193" s="1064">
        <v>334</v>
      </c>
      <c r="J193" s="1064">
        <v>306</v>
      </c>
      <c r="K193" s="1064">
        <v>380</v>
      </c>
      <c r="L193" s="914">
        <v>263</v>
      </c>
      <c r="M193" s="914">
        <v>74</v>
      </c>
      <c r="N193" s="1070">
        <v>110</v>
      </c>
      <c r="O193" s="1071">
        <v>246</v>
      </c>
      <c r="P193" s="1070">
        <v>144</v>
      </c>
      <c r="Q193"/>
      <c r="R193" s="560">
        <f t="shared" si="31"/>
        <v>7164.16</v>
      </c>
      <c r="S193" s="560">
        <f t="shared" si="32"/>
        <v>10510.98</v>
      </c>
      <c r="T193" s="560">
        <f t="shared" si="33"/>
        <v>11352.6</v>
      </c>
      <c r="U193" s="560">
        <f t="shared" si="34"/>
        <v>15428</v>
      </c>
      <c r="V193" s="560">
        <f t="shared" si="35"/>
        <v>11745.58</v>
      </c>
      <c r="W193" s="560">
        <f t="shared" si="36"/>
        <v>3565.32</v>
      </c>
      <c r="X193" s="776">
        <f t="shared" si="37"/>
        <v>5299.8</v>
      </c>
      <c r="Y193" s="776">
        <f t="shared" si="38"/>
        <v>11852.28</v>
      </c>
      <c r="Z193" s="776">
        <f t="shared" si="39"/>
        <v>6937.92</v>
      </c>
    </row>
    <row r="194" spans="1:26">
      <c r="A194" s="894" t="s">
        <v>113</v>
      </c>
      <c r="B194" s="744" t="s">
        <v>526</v>
      </c>
      <c r="C194" s="893">
        <v>2</v>
      </c>
      <c r="D194" s="893">
        <v>6440</v>
      </c>
      <c r="E194" s="746" t="s">
        <v>347</v>
      </c>
      <c r="F194" s="745">
        <v>905294</v>
      </c>
      <c r="G194" s="745" t="s">
        <v>671</v>
      </c>
      <c r="H194" s="1068"/>
      <c r="I194" s="1069"/>
      <c r="J194" s="1069"/>
      <c r="K194" s="1069"/>
      <c r="L194" s="914">
        <v>46</v>
      </c>
      <c r="M194" s="914">
        <v>118</v>
      </c>
      <c r="N194" s="914">
        <v>120</v>
      </c>
      <c r="O194" s="913">
        <v>104</v>
      </c>
      <c r="P194" s="914">
        <v>134</v>
      </c>
      <c r="Q194"/>
      <c r="R194" s="560">
        <f t="shared" si="31"/>
        <v>0</v>
      </c>
      <c r="S194" s="560">
        <f t="shared" si="32"/>
        <v>0</v>
      </c>
      <c r="T194" s="560">
        <f t="shared" si="33"/>
        <v>0</v>
      </c>
      <c r="U194" s="560">
        <f t="shared" si="34"/>
        <v>0</v>
      </c>
      <c r="V194" s="560">
        <f t="shared" si="35"/>
        <v>2054.3599999999997</v>
      </c>
      <c r="W194" s="560">
        <f t="shared" si="36"/>
        <v>5685.24</v>
      </c>
      <c r="X194" s="776">
        <f t="shared" si="37"/>
        <v>5781.6</v>
      </c>
      <c r="Y194" s="776">
        <f t="shared" si="38"/>
        <v>5010.72</v>
      </c>
      <c r="Z194" s="776">
        <f t="shared" si="39"/>
        <v>6456.12</v>
      </c>
    </row>
    <row r="195" spans="1:26">
      <c r="A195" s="894" t="s">
        <v>763</v>
      </c>
      <c r="B195" s="744" t="s">
        <v>348</v>
      </c>
      <c r="C195" s="893">
        <v>3</v>
      </c>
      <c r="D195" s="893">
        <v>6400</v>
      </c>
      <c r="E195" s="746" t="s">
        <v>119</v>
      </c>
      <c r="F195" s="745">
        <v>12216</v>
      </c>
      <c r="G195" s="745" t="s">
        <v>671</v>
      </c>
      <c r="H195" s="1059">
        <v>458</v>
      </c>
      <c r="I195" s="1066">
        <v>386</v>
      </c>
      <c r="J195" s="1066">
        <v>495</v>
      </c>
      <c r="K195" s="1066">
        <v>337</v>
      </c>
      <c r="L195" s="914">
        <v>307</v>
      </c>
      <c r="M195" s="914">
        <v>399</v>
      </c>
      <c r="N195" s="914">
        <v>664</v>
      </c>
      <c r="O195" s="913">
        <v>383</v>
      </c>
      <c r="P195" s="914">
        <v>369</v>
      </c>
      <c r="Q195"/>
      <c r="R195" s="560">
        <f t="shared" si="31"/>
        <v>14143.039999999999</v>
      </c>
      <c r="S195" s="560">
        <f t="shared" si="32"/>
        <v>12147.42</v>
      </c>
      <c r="T195" s="560">
        <f t="shared" si="33"/>
        <v>18364.5</v>
      </c>
      <c r="U195" s="560">
        <f t="shared" si="34"/>
        <v>13682.2</v>
      </c>
      <c r="V195" s="560">
        <f t="shared" si="35"/>
        <v>13710.619999999999</v>
      </c>
      <c r="W195" s="560">
        <f t="shared" si="36"/>
        <v>19223.82</v>
      </c>
      <c r="X195" s="776">
        <f t="shared" si="37"/>
        <v>31991.52</v>
      </c>
      <c r="Y195" s="776">
        <f t="shared" si="38"/>
        <v>18452.939999999999</v>
      </c>
      <c r="Z195" s="776">
        <f t="shared" si="39"/>
        <v>17778.419999999998</v>
      </c>
    </row>
    <row r="196" spans="1:26">
      <c r="A196" s="894" t="s">
        <v>204</v>
      </c>
      <c r="B196" s="744" t="s">
        <v>527</v>
      </c>
      <c r="C196" s="745">
        <v>7</v>
      </c>
      <c r="D196" s="745" t="s">
        <v>345</v>
      </c>
      <c r="E196" s="746" t="s">
        <v>118</v>
      </c>
      <c r="F196" s="745" t="s">
        <v>528</v>
      </c>
      <c r="G196" s="745" t="s">
        <v>671</v>
      </c>
      <c r="H196" s="1059">
        <v>90</v>
      </c>
      <c r="I196" s="1066">
        <v>88</v>
      </c>
      <c r="J196" s="1066">
        <v>82</v>
      </c>
      <c r="K196" s="1066">
        <v>90</v>
      </c>
      <c r="L196" s="914">
        <v>103</v>
      </c>
      <c r="M196" s="914">
        <v>69</v>
      </c>
      <c r="N196" s="914">
        <v>77</v>
      </c>
      <c r="O196" s="913">
        <v>62</v>
      </c>
      <c r="P196" s="914">
        <v>50</v>
      </c>
      <c r="Q196"/>
      <c r="R196" s="560">
        <f t="shared" si="31"/>
        <v>2779.2</v>
      </c>
      <c r="S196" s="560">
        <f t="shared" si="32"/>
        <v>2769.3599999999997</v>
      </c>
      <c r="T196" s="560">
        <f t="shared" si="33"/>
        <v>3042.2000000000003</v>
      </c>
      <c r="U196" s="560">
        <f t="shared" si="34"/>
        <v>3654</v>
      </c>
      <c r="V196" s="560">
        <f t="shared" si="35"/>
        <v>4599.9799999999996</v>
      </c>
      <c r="W196" s="560">
        <f t="shared" si="36"/>
        <v>3324.42</v>
      </c>
      <c r="X196" s="776">
        <f t="shared" si="37"/>
        <v>3709.86</v>
      </c>
      <c r="Y196" s="776">
        <f t="shared" si="38"/>
        <v>2987.16</v>
      </c>
      <c r="Z196" s="776">
        <f t="shared" si="39"/>
        <v>2409</v>
      </c>
    </row>
    <row r="197" spans="1:26">
      <c r="A197" s="894" t="s">
        <v>141</v>
      </c>
      <c r="B197" s="744" t="s">
        <v>529</v>
      </c>
      <c r="C197" s="745">
        <v>10</v>
      </c>
      <c r="D197" s="745" t="s">
        <v>342</v>
      </c>
      <c r="E197" s="746" t="s">
        <v>119</v>
      </c>
      <c r="F197" s="745" t="s">
        <v>530</v>
      </c>
      <c r="G197" s="745" t="s">
        <v>671</v>
      </c>
      <c r="H197" s="1059">
        <v>3130</v>
      </c>
      <c r="I197" s="1066">
        <v>2105</v>
      </c>
      <c r="J197" s="1066">
        <v>2453</v>
      </c>
      <c r="K197" s="1066">
        <v>2593</v>
      </c>
      <c r="L197" s="914">
        <v>1989</v>
      </c>
      <c r="M197" s="914">
        <v>2366</v>
      </c>
      <c r="N197" s="914">
        <v>1748</v>
      </c>
      <c r="O197" s="913">
        <v>2228</v>
      </c>
      <c r="P197" s="914">
        <v>3995</v>
      </c>
      <c r="Q197"/>
      <c r="R197" s="560">
        <f t="shared" si="31"/>
        <v>96654.399999999994</v>
      </c>
      <c r="S197" s="560">
        <f t="shared" si="32"/>
        <v>66244.349999999991</v>
      </c>
      <c r="T197" s="560">
        <f t="shared" si="33"/>
        <v>91006.3</v>
      </c>
      <c r="U197" s="560">
        <f t="shared" si="34"/>
        <v>105275.8</v>
      </c>
      <c r="V197" s="560">
        <f t="shared" si="35"/>
        <v>88828.739999999991</v>
      </c>
      <c r="W197" s="560">
        <f t="shared" si="36"/>
        <v>113993.88</v>
      </c>
      <c r="X197" s="776">
        <f t="shared" si="37"/>
        <v>84218.64</v>
      </c>
      <c r="Y197" s="776">
        <f t="shared" si="38"/>
        <v>107345.04</v>
      </c>
      <c r="Z197" s="776">
        <f t="shared" si="39"/>
        <v>192479.1</v>
      </c>
    </row>
    <row r="198" spans="1:26">
      <c r="A198" s="894" t="s">
        <v>141</v>
      </c>
      <c r="B198" s="744" t="s">
        <v>529</v>
      </c>
      <c r="C198" s="745">
        <v>10</v>
      </c>
      <c r="D198" s="745" t="s">
        <v>342</v>
      </c>
      <c r="E198" s="746" t="s">
        <v>119</v>
      </c>
      <c r="F198" s="745" t="s">
        <v>531</v>
      </c>
      <c r="G198" s="745" t="s">
        <v>671</v>
      </c>
      <c r="H198" s="1059">
        <v>1176</v>
      </c>
      <c r="I198" s="1066">
        <v>1169</v>
      </c>
      <c r="J198" s="1066">
        <v>1152</v>
      </c>
      <c r="K198" s="1066">
        <v>1285</v>
      </c>
      <c r="L198" s="914">
        <v>1186</v>
      </c>
      <c r="M198" s="914">
        <v>1349</v>
      </c>
      <c r="N198" s="914">
        <v>1240</v>
      </c>
      <c r="O198" s="913">
        <v>1054</v>
      </c>
      <c r="P198" s="914">
        <v>0</v>
      </c>
      <c r="Q198"/>
      <c r="R198" s="560">
        <f t="shared" si="31"/>
        <v>36314.879999999997</v>
      </c>
      <c r="S198" s="560">
        <f t="shared" si="32"/>
        <v>36788.43</v>
      </c>
      <c r="T198" s="560">
        <f t="shared" si="33"/>
        <v>42739.200000000004</v>
      </c>
      <c r="U198" s="560">
        <f t="shared" si="34"/>
        <v>52171</v>
      </c>
      <c r="V198" s="560">
        <f t="shared" si="35"/>
        <v>52966.759999999995</v>
      </c>
      <c r="W198" s="560">
        <f t="shared" si="36"/>
        <v>64994.82</v>
      </c>
      <c r="X198" s="776">
        <f t="shared" si="37"/>
        <v>59743.199999999997</v>
      </c>
      <c r="Y198" s="776">
        <f t="shared" si="38"/>
        <v>50781.72</v>
      </c>
      <c r="Z198" s="776">
        <f t="shared" si="39"/>
        <v>0</v>
      </c>
    </row>
    <row r="199" spans="1:26">
      <c r="A199" s="894" t="s">
        <v>116</v>
      </c>
      <c r="B199" s="744" t="s">
        <v>532</v>
      </c>
      <c r="C199" s="745">
        <v>2</v>
      </c>
      <c r="D199" s="745" t="s">
        <v>350</v>
      </c>
      <c r="E199" s="746" t="s">
        <v>120</v>
      </c>
      <c r="F199" s="745">
        <v>63107963</v>
      </c>
      <c r="G199" s="745" t="s">
        <v>671</v>
      </c>
      <c r="H199" s="1059">
        <v>307</v>
      </c>
      <c r="I199" s="1066">
        <v>226</v>
      </c>
      <c r="J199" s="1066">
        <v>200</v>
      </c>
      <c r="K199" s="1066">
        <v>231</v>
      </c>
      <c r="L199" s="914">
        <v>156</v>
      </c>
      <c r="M199" s="914">
        <v>153</v>
      </c>
      <c r="N199" s="914">
        <v>201</v>
      </c>
      <c r="O199" s="913">
        <v>136</v>
      </c>
      <c r="P199" s="914">
        <v>135</v>
      </c>
      <c r="Q199"/>
      <c r="R199" s="560">
        <f t="shared" si="31"/>
        <v>9480.16</v>
      </c>
      <c r="S199" s="560">
        <f t="shared" si="32"/>
        <v>7112.2199999999993</v>
      </c>
      <c r="T199" s="560">
        <f t="shared" si="33"/>
        <v>7420</v>
      </c>
      <c r="U199" s="560">
        <f t="shared" si="34"/>
        <v>9378.6</v>
      </c>
      <c r="V199" s="560">
        <f t="shared" si="35"/>
        <v>6966.9599999999991</v>
      </c>
      <c r="W199" s="560">
        <f t="shared" si="36"/>
        <v>7371.54</v>
      </c>
      <c r="X199" s="776">
        <f t="shared" si="37"/>
        <v>9684.18</v>
      </c>
      <c r="Y199" s="776">
        <f t="shared" si="38"/>
        <v>6552.48</v>
      </c>
      <c r="Z199" s="776">
        <f t="shared" si="39"/>
        <v>6504.3</v>
      </c>
    </row>
    <row r="200" spans="1:26">
      <c r="A200" s="894" t="s">
        <v>147</v>
      </c>
      <c r="B200" s="744" t="s">
        <v>533</v>
      </c>
      <c r="C200" s="745">
        <v>1</v>
      </c>
      <c r="D200" s="745" t="s">
        <v>345</v>
      </c>
      <c r="E200" s="746" t="s">
        <v>118</v>
      </c>
      <c r="F200" s="745" t="s">
        <v>534</v>
      </c>
      <c r="G200" s="745" t="s">
        <v>671</v>
      </c>
      <c r="H200" s="1059">
        <v>2212</v>
      </c>
      <c r="I200" s="1066">
        <v>1579</v>
      </c>
      <c r="J200" s="1066">
        <v>1464</v>
      </c>
      <c r="K200" s="1066">
        <v>1516</v>
      </c>
      <c r="L200" s="914">
        <v>1463</v>
      </c>
      <c r="M200" s="914">
        <v>1392</v>
      </c>
      <c r="N200" s="914">
        <v>1418</v>
      </c>
      <c r="O200" s="913">
        <v>1399</v>
      </c>
      <c r="P200" s="914">
        <v>1288</v>
      </c>
      <c r="Q200"/>
      <c r="R200" s="560">
        <f t="shared" si="31"/>
        <v>68306.559999999998</v>
      </c>
      <c r="S200" s="560">
        <f t="shared" si="32"/>
        <v>49691.13</v>
      </c>
      <c r="T200" s="560">
        <f t="shared" si="33"/>
        <v>54314.400000000001</v>
      </c>
      <c r="U200" s="560">
        <f t="shared" si="34"/>
        <v>61549.599999999999</v>
      </c>
      <c r="V200" s="560">
        <f t="shared" si="35"/>
        <v>65337.579999999994</v>
      </c>
      <c r="W200" s="560">
        <f t="shared" si="36"/>
        <v>67066.559999999998</v>
      </c>
      <c r="X200" s="776">
        <f t="shared" si="37"/>
        <v>68319.240000000005</v>
      </c>
      <c r="Y200" s="776">
        <f t="shared" si="38"/>
        <v>67403.819999999992</v>
      </c>
      <c r="Z200" s="776">
        <f t="shared" si="39"/>
        <v>62055.839999999997</v>
      </c>
    </row>
    <row r="201" spans="1:26">
      <c r="A201" s="894" t="s">
        <v>1451</v>
      </c>
      <c r="B201" s="744" t="s">
        <v>533</v>
      </c>
      <c r="C201" s="745">
        <v>2</v>
      </c>
      <c r="D201" s="745" t="s">
        <v>345</v>
      </c>
      <c r="E201" s="746" t="s">
        <v>118</v>
      </c>
      <c r="F201" s="745">
        <v>28042508</v>
      </c>
      <c r="G201" s="745" t="s">
        <v>671</v>
      </c>
      <c r="H201" s="1068">
        <v>511</v>
      </c>
      <c r="I201" s="1069">
        <v>511</v>
      </c>
      <c r="J201" s="1069">
        <v>511</v>
      </c>
      <c r="K201" s="1069">
        <v>556</v>
      </c>
      <c r="L201" s="914">
        <v>680</v>
      </c>
      <c r="M201" s="914">
        <v>722</v>
      </c>
      <c r="N201" s="914">
        <v>571</v>
      </c>
      <c r="O201" s="913">
        <v>667</v>
      </c>
      <c r="P201" s="914">
        <v>592</v>
      </c>
      <c r="Q201"/>
      <c r="R201" s="560">
        <f t="shared" si="31"/>
        <v>15779.68</v>
      </c>
      <c r="S201" s="560">
        <f t="shared" si="32"/>
        <v>16081.17</v>
      </c>
      <c r="T201" s="560">
        <f t="shared" si="33"/>
        <v>18958.100000000002</v>
      </c>
      <c r="U201" s="560">
        <f t="shared" si="34"/>
        <v>22573.600000000002</v>
      </c>
      <c r="V201" s="560">
        <f t="shared" si="35"/>
        <v>30368.799999999999</v>
      </c>
      <c r="W201" s="560">
        <f t="shared" si="36"/>
        <v>34785.96</v>
      </c>
      <c r="X201" s="776">
        <f t="shared" si="37"/>
        <v>27510.78</v>
      </c>
      <c r="Y201" s="776">
        <f t="shared" si="38"/>
        <v>32136.06</v>
      </c>
      <c r="Z201" s="776">
        <f t="shared" si="39"/>
        <v>28522.560000000001</v>
      </c>
    </row>
    <row r="202" spans="1:26">
      <c r="A202" s="894" t="s">
        <v>259</v>
      </c>
      <c r="B202" s="744" t="s">
        <v>535</v>
      </c>
      <c r="C202" s="745">
        <v>2</v>
      </c>
      <c r="D202" s="745" t="s">
        <v>350</v>
      </c>
      <c r="E202" s="746" t="s">
        <v>120</v>
      </c>
      <c r="F202" s="745" t="s">
        <v>536</v>
      </c>
      <c r="G202" s="745" t="s">
        <v>671</v>
      </c>
      <c r="H202" s="1059">
        <v>229</v>
      </c>
      <c r="I202" s="1066">
        <v>311</v>
      </c>
      <c r="J202" s="1066">
        <v>160</v>
      </c>
      <c r="K202" s="1066">
        <v>171</v>
      </c>
      <c r="L202" s="914">
        <v>204</v>
      </c>
      <c r="M202" s="914">
        <v>196</v>
      </c>
      <c r="N202" s="914">
        <v>218</v>
      </c>
      <c r="O202" s="913">
        <v>124</v>
      </c>
      <c r="P202" s="914">
        <v>196</v>
      </c>
      <c r="Q202"/>
      <c r="R202" s="560">
        <f t="shared" si="31"/>
        <v>7071.5199999999995</v>
      </c>
      <c r="S202" s="560">
        <f t="shared" si="32"/>
        <v>9787.17</v>
      </c>
      <c r="T202" s="560">
        <f t="shared" si="33"/>
        <v>5936</v>
      </c>
      <c r="U202" s="560">
        <f t="shared" si="34"/>
        <v>6942.6</v>
      </c>
      <c r="V202" s="560">
        <f t="shared" si="35"/>
        <v>9110.64</v>
      </c>
      <c r="W202" s="560">
        <f t="shared" si="36"/>
        <v>9443.2800000000007</v>
      </c>
      <c r="X202" s="776">
        <f t="shared" si="37"/>
        <v>10503.24</v>
      </c>
      <c r="Y202" s="776">
        <f t="shared" si="38"/>
        <v>5974.32</v>
      </c>
      <c r="Z202" s="776">
        <f t="shared" si="39"/>
        <v>9443.2800000000007</v>
      </c>
    </row>
    <row r="203" spans="1:26">
      <c r="A203" s="894" t="s">
        <v>304</v>
      </c>
      <c r="B203" s="826" t="s">
        <v>2117</v>
      </c>
      <c r="C203" s="827">
        <v>29</v>
      </c>
      <c r="D203" s="929">
        <v>6430</v>
      </c>
      <c r="E203" s="930" t="s">
        <v>118</v>
      </c>
      <c r="F203" s="929"/>
      <c r="G203" s="940" t="s">
        <v>671</v>
      </c>
      <c r="H203" s="1075"/>
      <c r="I203" s="1075"/>
      <c r="J203" s="1075"/>
      <c r="K203" s="1075"/>
      <c r="L203" s="1075"/>
      <c r="M203" s="1075"/>
      <c r="N203" s="1075"/>
      <c r="O203" s="1075"/>
      <c r="P203" s="1075">
        <v>11</v>
      </c>
      <c r="Q203"/>
      <c r="X203" s="738"/>
      <c r="Y203" s="738"/>
      <c r="Z203" s="738"/>
    </row>
    <row r="204" spans="1:26">
      <c r="A204" s="908" t="s">
        <v>371</v>
      </c>
      <c r="B204" s="744" t="s">
        <v>542</v>
      </c>
      <c r="C204" s="745">
        <v>66</v>
      </c>
      <c r="D204" s="745" t="s">
        <v>342</v>
      </c>
      <c r="E204" s="746" t="s">
        <v>119</v>
      </c>
      <c r="F204" s="745" t="s">
        <v>543</v>
      </c>
      <c r="G204" s="745" t="s">
        <v>671</v>
      </c>
      <c r="H204" s="1059">
        <v>323</v>
      </c>
      <c r="I204" s="1066">
        <v>318</v>
      </c>
      <c r="J204" s="1066">
        <v>236</v>
      </c>
      <c r="K204" s="1066">
        <v>238</v>
      </c>
      <c r="L204" s="914">
        <v>285</v>
      </c>
      <c r="M204" s="914">
        <v>286</v>
      </c>
      <c r="N204" s="914">
        <v>193</v>
      </c>
      <c r="O204" s="913">
        <v>209</v>
      </c>
      <c r="P204" s="914">
        <v>184</v>
      </c>
      <c r="Q204"/>
      <c r="R204" s="560">
        <f t="shared" si="31"/>
        <v>9974.24</v>
      </c>
      <c r="S204" s="560">
        <f t="shared" si="32"/>
        <v>10007.459999999999</v>
      </c>
      <c r="T204" s="560">
        <f t="shared" si="33"/>
        <v>8755.6</v>
      </c>
      <c r="U204" s="560">
        <f t="shared" si="34"/>
        <v>9662.8000000000011</v>
      </c>
      <c r="V204" s="560">
        <f t="shared" si="35"/>
        <v>12728.099999999999</v>
      </c>
      <c r="W204" s="560">
        <f t="shared" si="36"/>
        <v>13779.48</v>
      </c>
      <c r="X204" s="776">
        <f t="shared" ref="X204:X214" si="40">$W$3*N204</f>
        <v>9298.74</v>
      </c>
      <c r="Y204" s="776">
        <f t="shared" ref="Y204:Y214" si="41">$W$3*O204</f>
        <v>10069.620000000001</v>
      </c>
      <c r="Z204" s="776">
        <f t="shared" ref="Z204:Z214" si="42">$W$3*P204</f>
        <v>8865.1200000000008</v>
      </c>
    </row>
    <row r="205" spans="1:26">
      <c r="A205" s="894" t="s">
        <v>288</v>
      </c>
      <c r="B205" s="744" t="s">
        <v>341</v>
      </c>
      <c r="C205" s="745">
        <v>10</v>
      </c>
      <c r="D205" s="745" t="s">
        <v>342</v>
      </c>
      <c r="E205" s="746" t="s">
        <v>119</v>
      </c>
      <c r="F205" s="745" t="s">
        <v>544</v>
      </c>
      <c r="G205" s="745" t="s">
        <v>671</v>
      </c>
      <c r="H205" s="1059">
        <v>298</v>
      </c>
      <c r="I205" s="1066">
        <v>225</v>
      </c>
      <c r="J205" s="1066">
        <v>274</v>
      </c>
      <c r="K205" s="1066">
        <v>224</v>
      </c>
      <c r="L205" s="914">
        <v>233</v>
      </c>
      <c r="M205" s="914">
        <v>302</v>
      </c>
      <c r="N205" s="914">
        <v>301</v>
      </c>
      <c r="O205" s="913">
        <v>285</v>
      </c>
      <c r="P205" s="914">
        <v>280</v>
      </c>
      <c r="Q205"/>
      <c r="R205" s="560">
        <f t="shared" si="31"/>
        <v>9202.24</v>
      </c>
      <c r="S205" s="560">
        <f t="shared" si="32"/>
        <v>7080.75</v>
      </c>
      <c r="T205" s="560">
        <f t="shared" si="33"/>
        <v>10165.4</v>
      </c>
      <c r="U205" s="560">
        <f t="shared" si="34"/>
        <v>9094.4</v>
      </c>
      <c r="V205" s="560">
        <f t="shared" si="35"/>
        <v>10405.779999999999</v>
      </c>
      <c r="W205" s="560">
        <f t="shared" si="36"/>
        <v>14550.36</v>
      </c>
      <c r="X205" s="776">
        <f t="shared" si="40"/>
        <v>14502.18</v>
      </c>
      <c r="Y205" s="776">
        <f t="shared" si="41"/>
        <v>13731.3</v>
      </c>
      <c r="Z205" s="776">
        <f t="shared" si="42"/>
        <v>13490.4</v>
      </c>
    </row>
    <row r="206" spans="1:26">
      <c r="A206" s="894" t="s">
        <v>231</v>
      </c>
      <c r="B206" s="744" t="s">
        <v>545</v>
      </c>
      <c r="C206" s="745">
        <v>42</v>
      </c>
      <c r="D206" s="745" t="s">
        <v>350</v>
      </c>
      <c r="E206" s="746" t="s">
        <v>120</v>
      </c>
      <c r="F206" s="745">
        <v>7277532</v>
      </c>
      <c r="G206" s="745" t="s">
        <v>671</v>
      </c>
      <c r="H206" s="1059">
        <v>2056</v>
      </c>
      <c r="I206" s="1066">
        <v>1249</v>
      </c>
      <c r="J206" s="1066">
        <v>1497</v>
      </c>
      <c r="K206" s="1066">
        <v>1364</v>
      </c>
      <c r="L206" s="914">
        <v>1078</v>
      </c>
      <c r="M206" s="914">
        <v>1429</v>
      </c>
      <c r="N206" s="914">
        <v>986</v>
      </c>
      <c r="O206" s="913">
        <v>1002</v>
      </c>
      <c r="P206" s="914">
        <v>1079</v>
      </c>
      <c r="Q206"/>
      <c r="R206" s="560">
        <f t="shared" si="31"/>
        <v>63489.279999999999</v>
      </c>
      <c r="S206" s="560">
        <f t="shared" si="32"/>
        <v>39306.03</v>
      </c>
      <c r="T206" s="560">
        <f t="shared" si="33"/>
        <v>55538.700000000004</v>
      </c>
      <c r="U206" s="560">
        <f t="shared" si="34"/>
        <v>55378.400000000001</v>
      </c>
      <c r="V206" s="560">
        <f t="shared" si="35"/>
        <v>48143.479999999996</v>
      </c>
      <c r="W206" s="560">
        <f t="shared" si="36"/>
        <v>68849.22</v>
      </c>
      <c r="X206" s="776">
        <f t="shared" si="40"/>
        <v>47505.48</v>
      </c>
      <c r="Y206" s="776">
        <f t="shared" si="41"/>
        <v>48276.36</v>
      </c>
      <c r="Z206" s="776">
        <f t="shared" si="42"/>
        <v>51986.22</v>
      </c>
    </row>
    <row r="207" spans="1:26">
      <c r="A207" s="894" t="s">
        <v>757</v>
      </c>
      <c r="B207" s="744" t="s">
        <v>545</v>
      </c>
      <c r="C207" s="745">
        <v>42</v>
      </c>
      <c r="D207" s="745" t="s">
        <v>350</v>
      </c>
      <c r="E207" s="746" t="s">
        <v>120</v>
      </c>
      <c r="F207" s="745">
        <v>7278202</v>
      </c>
      <c r="G207" s="745" t="s">
        <v>671</v>
      </c>
      <c r="H207" s="1073">
        <v>2175</v>
      </c>
      <c r="I207" s="1074">
        <v>1546</v>
      </c>
      <c r="J207" s="1074">
        <v>1245</v>
      </c>
      <c r="K207" s="1074">
        <v>1014</v>
      </c>
      <c r="L207" s="914">
        <v>751</v>
      </c>
      <c r="M207" s="914">
        <v>692</v>
      </c>
      <c r="N207" s="914">
        <v>653</v>
      </c>
      <c r="O207" s="913">
        <v>469</v>
      </c>
      <c r="P207" s="914">
        <v>398</v>
      </c>
      <c r="Q207"/>
      <c r="R207" s="560">
        <f t="shared" si="31"/>
        <v>67164</v>
      </c>
      <c r="S207" s="560">
        <f t="shared" si="32"/>
        <v>48652.619999999995</v>
      </c>
      <c r="T207" s="560">
        <f t="shared" si="33"/>
        <v>46189.5</v>
      </c>
      <c r="U207" s="560">
        <f t="shared" si="34"/>
        <v>41168.400000000001</v>
      </c>
      <c r="V207" s="560">
        <f t="shared" si="35"/>
        <v>33539.659999999996</v>
      </c>
      <c r="W207" s="560">
        <f t="shared" si="36"/>
        <v>33340.559999999998</v>
      </c>
      <c r="X207" s="776">
        <f t="shared" si="40"/>
        <v>31461.54</v>
      </c>
      <c r="Y207" s="776">
        <f t="shared" si="41"/>
        <v>22596.42</v>
      </c>
      <c r="Z207" s="776">
        <f t="shared" si="42"/>
        <v>19175.64</v>
      </c>
    </row>
    <row r="208" spans="1:26">
      <c r="A208" s="894" t="s">
        <v>758</v>
      </c>
      <c r="B208" s="744" t="s">
        <v>545</v>
      </c>
      <c r="C208" s="745">
        <v>42</v>
      </c>
      <c r="D208" s="745">
        <v>6470</v>
      </c>
      <c r="E208" s="746" t="s">
        <v>120</v>
      </c>
      <c r="F208" s="745" t="s">
        <v>546</v>
      </c>
      <c r="G208" s="745" t="s">
        <v>671</v>
      </c>
      <c r="H208" s="1059">
        <v>265</v>
      </c>
      <c r="I208" s="1066">
        <v>242</v>
      </c>
      <c r="J208" s="1066">
        <v>190</v>
      </c>
      <c r="K208" s="1066">
        <v>302</v>
      </c>
      <c r="L208" s="914">
        <v>212</v>
      </c>
      <c r="M208" s="914">
        <v>345</v>
      </c>
      <c r="N208" s="914">
        <v>236</v>
      </c>
      <c r="O208" s="913">
        <v>190</v>
      </c>
      <c r="P208" s="914">
        <v>176</v>
      </c>
      <c r="Q208"/>
      <c r="R208" s="560">
        <f t="shared" si="31"/>
        <v>8183.2</v>
      </c>
      <c r="S208" s="560">
        <f t="shared" si="32"/>
        <v>7615.74</v>
      </c>
      <c r="T208" s="560">
        <f t="shared" si="33"/>
        <v>7049</v>
      </c>
      <c r="U208" s="560">
        <f t="shared" si="34"/>
        <v>12261.2</v>
      </c>
      <c r="V208" s="560">
        <f t="shared" si="35"/>
        <v>9467.92</v>
      </c>
      <c r="W208" s="560">
        <f t="shared" si="36"/>
        <v>16622.099999999999</v>
      </c>
      <c r="X208" s="776">
        <f t="shared" si="40"/>
        <v>11370.48</v>
      </c>
      <c r="Y208" s="776">
        <f t="shared" si="41"/>
        <v>9154.2000000000007</v>
      </c>
      <c r="Z208" s="776">
        <f t="shared" si="42"/>
        <v>8479.68</v>
      </c>
    </row>
    <row r="209" spans="1:26">
      <c r="A209" s="894" t="s">
        <v>195</v>
      </c>
      <c r="B209" s="744" t="s">
        <v>545</v>
      </c>
      <c r="C209" s="745">
        <v>1</v>
      </c>
      <c r="D209" s="745" t="s">
        <v>350</v>
      </c>
      <c r="E209" s="746" t="s">
        <v>120</v>
      </c>
      <c r="F209" s="745">
        <v>65976670</v>
      </c>
      <c r="G209" s="745" t="s">
        <v>671</v>
      </c>
      <c r="H209" s="1073">
        <v>76</v>
      </c>
      <c r="I209" s="1074">
        <v>90</v>
      </c>
      <c r="J209" s="1074">
        <v>83</v>
      </c>
      <c r="K209" s="1074">
        <v>152</v>
      </c>
      <c r="L209" s="914">
        <v>81</v>
      </c>
      <c r="M209" s="914">
        <v>95</v>
      </c>
      <c r="N209" s="914">
        <v>95</v>
      </c>
      <c r="O209" s="913">
        <v>80</v>
      </c>
      <c r="P209" s="914">
        <v>113</v>
      </c>
      <c r="Q209"/>
      <c r="R209" s="560">
        <f t="shared" si="31"/>
        <v>2346.88</v>
      </c>
      <c r="S209" s="560">
        <f t="shared" si="32"/>
        <v>2832.2999999999997</v>
      </c>
      <c r="T209" s="560">
        <f t="shared" si="33"/>
        <v>3079.3</v>
      </c>
      <c r="U209" s="560">
        <f t="shared" si="34"/>
        <v>6171.2</v>
      </c>
      <c r="V209" s="560">
        <f t="shared" si="35"/>
        <v>3617.4599999999996</v>
      </c>
      <c r="W209" s="560">
        <f t="shared" si="36"/>
        <v>4577.1000000000004</v>
      </c>
      <c r="X209" s="776">
        <f t="shared" si="40"/>
        <v>4577.1000000000004</v>
      </c>
      <c r="Y209" s="776">
        <f t="shared" si="41"/>
        <v>3854.4</v>
      </c>
      <c r="Z209" s="776">
        <f t="shared" si="42"/>
        <v>5444.34</v>
      </c>
    </row>
    <row r="210" spans="1:26">
      <c r="A210" s="894" t="s">
        <v>1452</v>
      </c>
      <c r="B210" s="744" t="s">
        <v>545</v>
      </c>
      <c r="C210" s="745">
        <v>3</v>
      </c>
      <c r="D210" s="745"/>
      <c r="E210" s="746"/>
      <c r="F210" s="745"/>
      <c r="G210" s="745" t="s">
        <v>671</v>
      </c>
      <c r="H210" s="1068">
        <v>14</v>
      </c>
      <c r="I210" s="1069">
        <v>20</v>
      </c>
      <c r="J210" s="1069">
        <v>7</v>
      </c>
      <c r="K210" s="1069">
        <v>10</v>
      </c>
      <c r="L210" s="914">
        <v>15</v>
      </c>
      <c r="M210" s="914">
        <v>46</v>
      </c>
      <c r="N210" s="914">
        <v>20</v>
      </c>
      <c r="O210" s="913">
        <v>22</v>
      </c>
      <c r="P210" s="914">
        <v>89</v>
      </c>
      <c r="Q210"/>
      <c r="R210" s="560">
        <f t="shared" si="31"/>
        <v>432.32</v>
      </c>
      <c r="S210" s="560">
        <f t="shared" si="32"/>
        <v>629.4</v>
      </c>
      <c r="T210" s="560">
        <f t="shared" si="33"/>
        <v>259.7</v>
      </c>
      <c r="U210" s="560">
        <f t="shared" si="34"/>
        <v>406</v>
      </c>
      <c r="V210" s="560">
        <f t="shared" si="35"/>
        <v>669.9</v>
      </c>
      <c r="W210" s="560">
        <f t="shared" si="36"/>
        <v>2216.2800000000002</v>
      </c>
      <c r="X210" s="776">
        <f t="shared" si="40"/>
        <v>963.6</v>
      </c>
      <c r="Y210" s="776">
        <f t="shared" si="41"/>
        <v>1059.96</v>
      </c>
      <c r="Z210" s="776">
        <f t="shared" si="42"/>
        <v>4288.0199999999995</v>
      </c>
    </row>
    <row r="211" spans="1:26">
      <c r="A211" s="894" t="s">
        <v>314</v>
      </c>
      <c r="B211" s="744" t="s">
        <v>547</v>
      </c>
      <c r="C211" s="745">
        <v>1</v>
      </c>
      <c r="D211" s="745" t="s">
        <v>342</v>
      </c>
      <c r="E211" s="746" t="s">
        <v>119</v>
      </c>
      <c r="F211" s="745" t="s">
        <v>548</v>
      </c>
      <c r="G211" s="745" t="s">
        <v>671</v>
      </c>
      <c r="H211" s="1059">
        <v>73</v>
      </c>
      <c r="I211" s="1066">
        <v>68</v>
      </c>
      <c r="J211" s="1066">
        <v>199</v>
      </c>
      <c r="K211" s="1066">
        <v>122</v>
      </c>
      <c r="L211" s="914">
        <v>81</v>
      </c>
      <c r="M211" s="914">
        <v>82</v>
      </c>
      <c r="N211" s="914">
        <v>109</v>
      </c>
      <c r="O211" s="913">
        <v>17</v>
      </c>
      <c r="P211" s="914">
        <v>21</v>
      </c>
      <c r="Q211"/>
      <c r="R211" s="560">
        <f t="shared" si="31"/>
        <v>2254.2399999999998</v>
      </c>
      <c r="S211" s="560">
        <f t="shared" si="32"/>
        <v>2139.96</v>
      </c>
      <c r="T211" s="560">
        <f t="shared" si="33"/>
        <v>7382.9000000000005</v>
      </c>
      <c r="U211" s="560">
        <f t="shared" si="34"/>
        <v>4953.2</v>
      </c>
      <c r="V211" s="560">
        <f t="shared" si="35"/>
        <v>3617.4599999999996</v>
      </c>
      <c r="W211" s="560">
        <f t="shared" si="36"/>
        <v>3950.7599999999998</v>
      </c>
      <c r="X211" s="776">
        <f t="shared" si="40"/>
        <v>5251.62</v>
      </c>
      <c r="Y211" s="776">
        <f t="shared" si="41"/>
        <v>819.06</v>
      </c>
      <c r="Z211" s="776">
        <f t="shared" si="42"/>
        <v>1011.78</v>
      </c>
    </row>
    <row r="212" spans="1:26">
      <c r="A212" s="894" t="s">
        <v>314</v>
      </c>
      <c r="B212" s="744" t="s">
        <v>547</v>
      </c>
      <c r="C212" s="745">
        <v>1</v>
      </c>
      <c r="D212" s="745" t="s">
        <v>342</v>
      </c>
      <c r="E212" s="746" t="s">
        <v>119</v>
      </c>
      <c r="F212" s="745" t="s">
        <v>549</v>
      </c>
      <c r="G212" s="745" t="s">
        <v>671</v>
      </c>
      <c r="H212" s="1059">
        <v>274</v>
      </c>
      <c r="I212" s="1066">
        <v>265</v>
      </c>
      <c r="J212" s="1066">
        <v>434</v>
      </c>
      <c r="K212" s="1066">
        <v>260</v>
      </c>
      <c r="L212" s="914">
        <v>387</v>
      </c>
      <c r="M212" s="914">
        <v>441</v>
      </c>
      <c r="N212" s="914">
        <v>744</v>
      </c>
      <c r="O212" s="913">
        <v>588</v>
      </c>
      <c r="P212" s="914">
        <v>505</v>
      </c>
      <c r="Q212"/>
      <c r="R212" s="560">
        <f t="shared" si="31"/>
        <v>8461.119999999999</v>
      </c>
      <c r="S212" s="560">
        <f t="shared" si="32"/>
        <v>8339.5499999999993</v>
      </c>
      <c r="T212" s="560">
        <f t="shared" si="33"/>
        <v>16101.400000000001</v>
      </c>
      <c r="U212" s="560">
        <f t="shared" si="34"/>
        <v>10556</v>
      </c>
      <c r="V212" s="560">
        <f t="shared" si="35"/>
        <v>17283.419999999998</v>
      </c>
      <c r="W212" s="560">
        <f t="shared" si="36"/>
        <v>21247.38</v>
      </c>
      <c r="X212" s="776">
        <f t="shared" si="40"/>
        <v>35845.919999999998</v>
      </c>
      <c r="Y212" s="776">
        <f t="shared" si="41"/>
        <v>28329.84</v>
      </c>
      <c r="Z212" s="776">
        <f t="shared" si="42"/>
        <v>24330.9</v>
      </c>
    </row>
    <row r="213" spans="1:26">
      <c r="A213" s="894" t="s">
        <v>368</v>
      </c>
      <c r="B213" s="744" t="s">
        <v>420</v>
      </c>
      <c r="C213" s="745">
        <v>25</v>
      </c>
      <c r="D213" s="745" t="s">
        <v>342</v>
      </c>
      <c r="E213" s="746" t="s">
        <v>119</v>
      </c>
      <c r="F213" s="745" t="s">
        <v>421</v>
      </c>
      <c r="G213" s="745" t="s">
        <v>671</v>
      </c>
      <c r="H213" s="1059">
        <v>2367</v>
      </c>
      <c r="I213" s="1066">
        <v>1709</v>
      </c>
      <c r="J213" s="1066">
        <v>1285</v>
      </c>
      <c r="K213" s="1066">
        <v>1548</v>
      </c>
      <c r="L213" s="914">
        <v>1311</v>
      </c>
      <c r="M213" s="914">
        <v>1000</v>
      </c>
      <c r="N213" s="914">
        <v>1749</v>
      </c>
      <c r="O213" s="913">
        <v>1976</v>
      </c>
      <c r="P213" s="914">
        <v>1700</v>
      </c>
      <c r="Q213"/>
      <c r="R213" s="560">
        <f t="shared" si="31"/>
        <v>73092.959999999992</v>
      </c>
      <c r="S213" s="560">
        <f t="shared" si="32"/>
        <v>53782.229999999996</v>
      </c>
      <c r="T213" s="560">
        <f t="shared" si="33"/>
        <v>47673.5</v>
      </c>
      <c r="U213" s="560">
        <f t="shared" si="34"/>
        <v>62848.800000000003</v>
      </c>
      <c r="V213" s="560">
        <f t="shared" si="35"/>
        <v>58549.259999999995</v>
      </c>
      <c r="W213" s="560">
        <f t="shared" si="36"/>
        <v>48180</v>
      </c>
      <c r="X213" s="776">
        <f t="shared" si="40"/>
        <v>84266.819999999992</v>
      </c>
      <c r="Y213" s="776">
        <f t="shared" si="41"/>
        <v>95203.68</v>
      </c>
      <c r="Z213" s="776">
        <f t="shared" si="42"/>
        <v>81906</v>
      </c>
    </row>
    <row r="214" spans="1:26">
      <c r="A214" s="894" t="s">
        <v>2148</v>
      </c>
      <c r="B214" s="744" t="s">
        <v>420</v>
      </c>
      <c r="C214" s="745">
        <v>25</v>
      </c>
      <c r="D214" s="745" t="s">
        <v>342</v>
      </c>
      <c r="E214" s="746" t="s">
        <v>119</v>
      </c>
      <c r="F214" s="745" t="s">
        <v>422</v>
      </c>
      <c r="G214" s="745" t="s">
        <v>671</v>
      </c>
      <c r="H214" s="1059">
        <v>1225</v>
      </c>
      <c r="I214" s="1066">
        <v>920</v>
      </c>
      <c r="J214" s="1066">
        <v>467</v>
      </c>
      <c r="K214" s="1066">
        <v>385</v>
      </c>
      <c r="L214" s="914">
        <v>348</v>
      </c>
      <c r="M214" s="914">
        <v>446</v>
      </c>
      <c r="N214" s="914">
        <v>228</v>
      </c>
      <c r="O214" s="913">
        <v>0</v>
      </c>
      <c r="P214" s="914">
        <v>0</v>
      </c>
      <c r="Q214"/>
      <c r="R214" s="560">
        <f t="shared" si="31"/>
        <v>37828</v>
      </c>
      <c r="S214" s="560">
        <f t="shared" si="32"/>
        <v>28952.399999999998</v>
      </c>
      <c r="T214" s="560">
        <f t="shared" si="33"/>
        <v>17325.7</v>
      </c>
      <c r="U214" s="560">
        <f t="shared" si="34"/>
        <v>15631</v>
      </c>
      <c r="V214" s="560">
        <f t="shared" si="35"/>
        <v>15541.679999999998</v>
      </c>
      <c r="W214" s="560">
        <f t="shared" si="36"/>
        <v>21488.28</v>
      </c>
      <c r="X214" s="776">
        <f t="shared" si="40"/>
        <v>10985.039999999999</v>
      </c>
      <c r="Y214" s="776">
        <f t="shared" si="41"/>
        <v>0</v>
      </c>
      <c r="Z214" s="776">
        <f t="shared" si="42"/>
        <v>0</v>
      </c>
    </row>
    <row r="215" spans="1:26">
      <c r="A215" s="931" t="s">
        <v>2046</v>
      </c>
      <c r="B215" s="932"/>
      <c r="C215" s="932"/>
      <c r="D215" s="932"/>
      <c r="E215" s="932"/>
      <c r="F215" s="932"/>
      <c r="G215" s="932"/>
      <c r="H215" s="933"/>
      <c r="I215" s="934"/>
      <c r="J215" s="934"/>
      <c r="K215" s="934"/>
      <c r="L215" s="934"/>
      <c r="M215" s="934"/>
      <c r="N215" s="934"/>
      <c r="O215" s="934"/>
      <c r="P215" s="935"/>
      <c r="Q215"/>
      <c r="R215" s="561">
        <f t="shared" ref="R215:W215" si="43">SUM(R4:R214)</f>
        <v>4453482.7200000007</v>
      </c>
      <c r="S215" s="561">
        <f t="shared" si="43"/>
        <v>4271076.9300000006</v>
      </c>
      <c r="T215" s="561">
        <f t="shared" si="43"/>
        <v>4791019.8000000007</v>
      </c>
      <c r="U215" s="561">
        <f t="shared" si="43"/>
        <v>4849385.7999999989</v>
      </c>
      <c r="V215" s="561">
        <f t="shared" si="43"/>
        <v>4898901.8847999955</v>
      </c>
      <c r="W215" s="561">
        <f t="shared" si="43"/>
        <v>5238637.417200001</v>
      </c>
      <c r="X215" s="561">
        <f t="shared" ref="X215:Z215" si="44">SUM(X4:X214)</f>
        <v>4853315.9399999958</v>
      </c>
      <c r="Y215" s="561">
        <f t="shared" si="44"/>
        <v>5069162.3399999989</v>
      </c>
      <c r="Z215" s="561">
        <f t="shared" si="44"/>
        <v>5150779.259999997</v>
      </c>
    </row>
    <row r="216" spans="1:26">
      <c r="A216" s="894" t="s">
        <v>1743</v>
      </c>
      <c r="B216" s="744" t="s">
        <v>1744</v>
      </c>
      <c r="C216" s="745">
        <v>2</v>
      </c>
      <c r="D216" s="907">
        <v>6400</v>
      </c>
      <c r="E216" s="746" t="s">
        <v>119</v>
      </c>
      <c r="F216" s="745">
        <v>10598</v>
      </c>
      <c r="G216" s="745" t="s">
        <v>671</v>
      </c>
      <c r="H216" s="897">
        <v>2290</v>
      </c>
      <c r="I216" s="898">
        <v>2656</v>
      </c>
      <c r="J216" s="898">
        <v>1255</v>
      </c>
      <c r="K216" s="898">
        <v>1255</v>
      </c>
      <c r="L216" s="895">
        <v>1656</v>
      </c>
      <c r="M216" s="895">
        <v>1518</v>
      </c>
      <c r="N216" s="895">
        <v>0</v>
      </c>
      <c r="O216" s="899">
        <v>0</v>
      </c>
      <c r="P216" s="895"/>
      <c r="Q216"/>
      <c r="R216" s="560">
        <f t="shared" ref="R216:R226" si="45">$R$3*H216</f>
        <v>70715.199999999997</v>
      </c>
      <c r="S216" s="560">
        <f t="shared" ref="S216:S226" si="46">$S$3*I216</f>
        <v>83584.319999999992</v>
      </c>
      <c r="T216" s="560">
        <f t="shared" ref="T216:T226" si="47">$T$3*J216</f>
        <v>46560.5</v>
      </c>
      <c r="U216" s="560">
        <f t="shared" ref="U216:U226" si="48">$U$3*K216</f>
        <v>50953</v>
      </c>
      <c r="V216" s="560">
        <f t="shared" ref="V216:V226" si="49">$V$3*L216</f>
        <v>73956.959999999992</v>
      </c>
      <c r="W216" s="560">
        <f t="shared" ref="W216:W226" si="50">$W$3*M216</f>
        <v>73137.240000000005</v>
      </c>
      <c r="X216" s="776">
        <f t="shared" ref="X216:X254" si="51">$W$3*N216</f>
        <v>0</v>
      </c>
      <c r="Y216" s="776">
        <f t="shared" ref="Y216:Y254" si="52">$W$3*O216</f>
        <v>0</v>
      </c>
      <c r="Z216" s="776">
        <f t="shared" ref="Z216:Z254" si="53">$W$3*P216</f>
        <v>0</v>
      </c>
    </row>
    <row r="217" spans="1:26">
      <c r="A217" s="894" t="s">
        <v>1743</v>
      </c>
      <c r="B217" s="744" t="s">
        <v>1744</v>
      </c>
      <c r="C217" s="745">
        <v>2</v>
      </c>
      <c r="D217" s="907">
        <v>6400</v>
      </c>
      <c r="E217" s="746" t="s">
        <v>119</v>
      </c>
      <c r="F217" s="745">
        <v>10755</v>
      </c>
      <c r="G217" s="745" t="s">
        <v>671</v>
      </c>
      <c r="H217" s="897">
        <v>280</v>
      </c>
      <c r="I217" s="898">
        <v>139</v>
      </c>
      <c r="J217" s="898">
        <v>139</v>
      </c>
      <c r="K217" s="898">
        <v>304</v>
      </c>
      <c r="L217" s="895">
        <v>250</v>
      </c>
      <c r="M217" s="895">
        <v>110</v>
      </c>
      <c r="N217" s="895">
        <v>0</v>
      </c>
      <c r="O217" s="899">
        <v>0</v>
      </c>
      <c r="P217" s="895"/>
      <c r="Q217"/>
      <c r="R217" s="560">
        <f t="shared" si="45"/>
        <v>8646.4</v>
      </c>
      <c r="S217" s="560">
        <f t="shared" si="46"/>
        <v>4374.33</v>
      </c>
      <c r="T217" s="560">
        <f t="shared" si="47"/>
        <v>5156.9000000000005</v>
      </c>
      <c r="U217" s="560">
        <f t="shared" si="48"/>
        <v>12342.4</v>
      </c>
      <c r="V217" s="560">
        <f t="shared" si="49"/>
        <v>11165</v>
      </c>
      <c r="W217" s="560">
        <f t="shared" si="50"/>
        <v>5299.8</v>
      </c>
      <c r="X217" s="776">
        <f t="shared" si="51"/>
        <v>0</v>
      </c>
      <c r="Y217" s="776">
        <f t="shared" si="52"/>
        <v>0</v>
      </c>
      <c r="Z217" s="776">
        <f t="shared" si="53"/>
        <v>0</v>
      </c>
    </row>
    <row r="218" spans="1:26">
      <c r="A218" s="894" t="s">
        <v>1743</v>
      </c>
      <c r="B218" s="744" t="s">
        <v>1744</v>
      </c>
      <c r="C218" s="745">
        <v>2</v>
      </c>
      <c r="D218" s="907">
        <v>6400</v>
      </c>
      <c r="E218" s="746" t="s">
        <v>119</v>
      </c>
      <c r="F218" s="745">
        <v>10613</v>
      </c>
      <c r="G218" s="745" t="s">
        <v>671</v>
      </c>
      <c r="H218" s="897">
        <v>3051</v>
      </c>
      <c r="I218" s="898">
        <v>2892</v>
      </c>
      <c r="J218" s="898">
        <v>1873</v>
      </c>
      <c r="K218" s="898">
        <v>1695</v>
      </c>
      <c r="L218" s="895">
        <v>1695</v>
      </c>
      <c r="M218" s="895">
        <v>1708</v>
      </c>
      <c r="N218" s="895">
        <v>0</v>
      </c>
      <c r="O218" s="899">
        <v>0</v>
      </c>
      <c r="P218" s="895"/>
      <c r="Q218"/>
      <c r="R218" s="560">
        <f t="shared" si="45"/>
        <v>94214.87999999999</v>
      </c>
      <c r="S218" s="560">
        <f t="shared" si="46"/>
        <v>91011.239999999991</v>
      </c>
      <c r="T218" s="560">
        <f t="shared" si="47"/>
        <v>69488.3</v>
      </c>
      <c r="U218" s="560">
        <f t="shared" si="48"/>
        <v>68817</v>
      </c>
      <c r="V218" s="560">
        <f t="shared" si="49"/>
        <v>75698.7</v>
      </c>
      <c r="W218" s="560">
        <f t="shared" si="50"/>
        <v>82291.44</v>
      </c>
      <c r="X218" s="776">
        <f t="shared" si="51"/>
        <v>0</v>
      </c>
      <c r="Y218" s="776">
        <f t="shared" si="52"/>
        <v>0</v>
      </c>
      <c r="Z218" s="776">
        <f t="shared" si="53"/>
        <v>0</v>
      </c>
    </row>
    <row r="219" spans="1:26">
      <c r="A219" s="894" t="s">
        <v>1437</v>
      </c>
      <c r="B219" s="744" t="s">
        <v>436</v>
      </c>
      <c r="C219" s="745">
        <v>3</v>
      </c>
      <c r="D219" s="745">
        <v>6440</v>
      </c>
      <c r="E219" s="746" t="s">
        <v>347</v>
      </c>
      <c r="F219" s="745"/>
      <c r="G219" s="745" t="s">
        <v>671</v>
      </c>
      <c r="H219" s="896">
        <v>797</v>
      </c>
      <c r="I219" s="901">
        <v>627</v>
      </c>
      <c r="J219" s="901">
        <v>529</v>
      </c>
      <c r="K219" s="901">
        <v>482</v>
      </c>
      <c r="L219" s="895">
        <v>0</v>
      </c>
      <c r="M219" s="895">
        <v>0</v>
      </c>
      <c r="N219" s="895">
        <v>0</v>
      </c>
      <c r="O219" s="899">
        <v>0</v>
      </c>
      <c r="P219" s="895"/>
      <c r="Q219"/>
      <c r="R219" s="560">
        <f t="shared" si="45"/>
        <v>24611.360000000001</v>
      </c>
      <c r="S219" s="560">
        <f t="shared" si="46"/>
        <v>19731.689999999999</v>
      </c>
      <c r="T219" s="560">
        <f t="shared" si="47"/>
        <v>19625.900000000001</v>
      </c>
      <c r="U219" s="560">
        <f t="shared" si="48"/>
        <v>19569.2</v>
      </c>
      <c r="V219" s="560">
        <f t="shared" si="49"/>
        <v>0</v>
      </c>
      <c r="W219" s="560">
        <f t="shared" si="50"/>
        <v>0</v>
      </c>
      <c r="X219" s="776">
        <f t="shared" si="51"/>
        <v>0</v>
      </c>
      <c r="Y219" s="776">
        <f t="shared" si="52"/>
        <v>0</v>
      </c>
      <c r="Z219" s="776">
        <f t="shared" si="53"/>
        <v>0</v>
      </c>
    </row>
    <row r="220" spans="1:26">
      <c r="A220" s="894" t="s">
        <v>1449</v>
      </c>
      <c r="B220" s="744" t="s">
        <v>1971</v>
      </c>
      <c r="C220" s="745">
        <v>10</v>
      </c>
      <c r="D220" s="745">
        <v>6300</v>
      </c>
      <c r="E220" s="746" t="s">
        <v>344</v>
      </c>
      <c r="F220" s="745"/>
      <c r="G220" s="745" t="s">
        <v>671</v>
      </c>
      <c r="H220" s="897">
        <v>193</v>
      </c>
      <c r="I220" s="898">
        <v>238</v>
      </c>
      <c r="J220" s="898">
        <v>239</v>
      </c>
      <c r="K220" s="898">
        <v>183</v>
      </c>
      <c r="L220" s="916">
        <v>183</v>
      </c>
      <c r="M220" s="916">
        <v>183</v>
      </c>
      <c r="N220" s="895">
        <v>90</v>
      </c>
      <c r="O220" s="899">
        <v>0</v>
      </c>
      <c r="P220" s="895"/>
      <c r="Q220"/>
      <c r="R220" s="560">
        <f t="shared" si="45"/>
        <v>5959.84</v>
      </c>
      <c r="S220" s="560">
        <f t="shared" si="46"/>
        <v>7489.86</v>
      </c>
      <c r="T220" s="560">
        <f t="shared" si="47"/>
        <v>8866.9</v>
      </c>
      <c r="U220" s="560">
        <f t="shared" si="48"/>
        <v>7429.8</v>
      </c>
      <c r="V220" s="560">
        <f t="shared" si="49"/>
        <v>8172.78</v>
      </c>
      <c r="W220" s="560">
        <f t="shared" si="50"/>
        <v>8816.94</v>
      </c>
      <c r="X220" s="776">
        <f t="shared" si="51"/>
        <v>4336.2</v>
      </c>
      <c r="Y220" s="776">
        <f t="shared" si="52"/>
        <v>0</v>
      </c>
      <c r="Z220" s="776">
        <f t="shared" si="53"/>
        <v>0</v>
      </c>
    </row>
    <row r="221" spans="1:26">
      <c r="A221" s="894" t="s">
        <v>1434</v>
      </c>
      <c r="B221" s="744" t="s">
        <v>1138</v>
      </c>
      <c r="C221" s="745">
        <v>11</v>
      </c>
      <c r="D221" s="745"/>
      <c r="E221" s="746"/>
      <c r="F221" s="745"/>
      <c r="G221" s="745" t="s">
        <v>671</v>
      </c>
      <c r="H221" s="897">
        <v>270</v>
      </c>
      <c r="I221" s="898">
        <v>202</v>
      </c>
      <c r="J221" s="898">
        <v>213</v>
      </c>
      <c r="K221" s="898">
        <v>215</v>
      </c>
      <c r="L221" s="895">
        <v>0</v>
      </c>
      <c r="M221" s="895">
        <v>0</v>
      </c>
      <c r="N221" s="895">
        <v>0</v>
      </c>
      <c r="O221" s="899">
        <v>0</v>
      </c>
      <c r="P221" s="895"/>
      <c r="Q221"/>
      <c r="R221" s="560">
        <f t="shared" si="45"/>
        <v>8337.6</v>
      </c>
      <c r="S221" s="560">
        <f t="shared" si="46"/>
        <v>6356.94</v>
      </c>
      <c r="T221" s="560">
        <f t="shared" si="47"/>
        <v>7902.3</v>
      </c>
      <c r="U221" s="560">
        <f t="shared" si="48"/>
        <v>8729</v>
      </c>
      <c r="V221" s="560">
        <f t="shared" si="49"/>
        <v>0</v>
      </c>
      <c r="W221" s="560">
        <f t="shared" si="50"/>
        <v>0</v>
      </c>
      <c r="X221" s="776">
        <f t="shared" si="51"/>
        <v>0</v>
      </c>
      <c r="Y221" s="776">
        <f t="shared" si="52"/>
        <v>0</v>
      </c>
      <c r="Z221" s="776">
        <f t="shared" si="53"/>
        <v>0</v>
      </c>
    </row>
    <row r="222" spans="1:26">
      <c r="A222" s="894" t="s">
        <v>2044</v>
      </c>
      <c r="B222" s="744" t="s">
        <v>405</v>
      </c>
      <c r="C222" s="745">
        <v>25</v>
      </c>
      <c r="D222" s="893">
        <v>6400</v>
      </c>
      <c r="E222" s="746" t="s">
        <v>119</v>
      </c>
      <c r="F222" s="745" t="s">
        <v>406</v>
      </c>
      <c r="G222" s="745" t="s">
        <v>671</v>
      </c>
      <c r="H222" s="897">
        <v>251</v>
      </c>
      <c r="I222" s="898">
        <v>261</v>
      </c>
      <c r="J222" s="898">
        <v>236</v>
      </c>
      <c r="K222" s="898">
        <v>238</v>
      </c>
      <c r="L222" s="895">
        <v>180</v>
      </c>
      <c r="M222" s="895">
        <v>182</v>
      </c>
      <c r="N222" s="895">
        <v>0</v>
      </c>
      <c r="O222" s="899">
        <v>0</v>
      </c>
      <c r="P222" s="895"/>
      <c r="Q222"/>
      <c r="R222" s="560">
        <f t="shared" si="45"/>
        <v>7750.88</v>
      </c>
      <c r="S222" s="560">
        <f t="shared" si="46"/>
        <v>8213.67</v>
      </c>
      <c r="T222" s="560">
        <f t="shared" si="47"/>
        <v>8755.6</v>
      </c>
      <c r="U222" s="560">
        <f t="shared" si="48"/>
        <v>9662.8000000000011</v>
      </c>
      <c r="V222" s="560">
        <f t="shared" si="49"/>
        <v>8038.7999999999993</v>
      </c>
      <c r="W222" s="560">
        <f t="shared" si="50"/>
        <v>8768.76</v>
      </c>
      <c r="X222" s="776">
        <f t="shared" si="51"/>
        <v>0</v>
      </c>
      <c r="Y222" s="776">
        <f t="shared" si="52"/>
        <v>0</v>
      </c>
      <c r="Z222" s="776">
        <f t="shared" si="53"/>
        <v>0</v>
      </c>
    </row>
    <row r="223" spans="1:26" ht="17.25" customHeight="1">
      <c r="A223" s="894" t="s">
        <v>1726</v>
      </c>
      <c r="B223" s="744" t="s">
        <v>1727</v>
      </c>
      <c r="C223" s="745">
        <v>37</v>
      </c>
      <c r="D223" s="745"/>
      <c r="E223" s="746"/>
      <c r="F223" s="745"/>
      <c r="G223" s="745" t="s">
        <v>671</v>
      </c>
      <c r="H223" s="904">
        <v>137</v>
      </c>
      <c r="I223" s="901">
        <v>134</v>
      </c>
      <c r="J223" s="901">
        <v>89</v>
      </c>
      <c r="K223" s="901">
        <v>46</v>
      </c>
      <c r="L223" s="895"/>
      <c r="M223" s="895"/>
      <c r="N223" s="895"/>
      <c r="O223" s="899"/>
      <c r="P223" s="895"/>
      <c r="Q223"/>
      <c r="R223" s="560">
        <f t="shared" si="45"/>
        <v>4230.5599999999995</v>
      </c>
      <c r="S223" s="560">
        <f t="shared" si="46"/>
        <v>4216.9799999999996</v>
      </c>
      <c r="T223" s="560">
        <f t="shared" si="47"/>
        <v>3301.9</v>
      </c>
      <c r="U223" s="560">
        <f t="shared" si="48"/>
        <v>1867.6000000000001</v>
      </c>
      <c r="V223" s="560">
        <f t="shared" si="49"/>
        <v>0</v>
      </c>
      <c r="W223" s="560">
        <f t="shared" si="50"/>
        <v>0</v>
      </c>
      <c r="X223" s="776">
        <f t="shared" si="51"/>
        <v>0</v>
      </c>
      <c r="Y223" s="776">
        <f t="shared" si="52"/>
        <v>0</v>
      </c>
      <c r="Z223" s="776">
        <f t="shared" si="53"/>
        <v>0</v>
      </c>
    </row>
    <row r="224" spans="1:26">
      <c r="A224" s="894" t="s">
        <v>1728</v>
      </c>
      <c r="B224" s="744" t="s">
        <v>750</v>
      </c>
      <c r="C224" s="745">
        <v>12</v>
      </c>
      <c r="D224" s="893">
        <v>6300</v>
      </c>
      <c r="E224" s="746" t="s">
        <v>344</v>
      </c>
      <c r="F224" s="745">
        <v>30002393</v>
      </c>
      <c r="G224" s="745" t="s">
        <v>671</v>
      </c>
      <c r="H224" s="897">
        <v>316</v>
      </c>
      <c r="I224" s="898">
        <v>257</v>
      </c>
      <c r="J224" s="898">
        <v>262</v>
      </c>
      <c r="K224" s="898"/>
      <c r="L224" s="895"/>
      <c r="M224" s="895"/>
      <c r="N224" s="895"/>
      <c r="O224" s="899"/>
      <c r="P224" s="895"/>
      <c r="Q224"/>
      <c r="R224" s="560">
        <f t="shared" si="45"/>
        <v>9758.08</v>
      </c>
      <c r="S224" s="560">
        <f t="shared" si="46"/>
        <v>8087.79</v>
      </c>
      <c r="T224" s="560">
        <f t="shared" si="47"/>
        <v>9720.2000000000007</v>
      </c>
      <c r="U224" s="560">
        <f t="shared" si="48"/>
        <v>0</v>
      </c>
      <c r="V224" s="560">
        <f t="shared" si="49"/>
        <v>0</v>
      </c>
      <c r="W224" s="560">
        <f t="shared" si="50"/>
        <v>0</v>
      </c>
      <c r="X224" s="776">
        <f t="shared" si="51"/>
        <v>0</v>
      </c>
      <c r="Y224" s="776">
        <f t="shared" si="52"/>
        <v>0</v>
      </c>
      <c r="Z224" s="776">
        <f t="shared" si="53"/>
        <v>0</v>
      </c>
    </row>
    <row r="225" spans="1:26">
      <c r="A225" s="894" t="s">
        <v>1433</v>
      </c>
      <c r="B225" s="744" t="s">
        <v>753</v>
      </c>
      <c r="C225" s="745">
        <v>6</v>
      </c>
      <c r="D225" s="745">
        <v>6300</v>
      </c>
      <c r="E225" s="746" t="s">
        <v>344</v>
      </c>
      <c r="F225" s="745">
        <v>65976672</v>
      </c>
      <c r="G225" s="745" t="s">
        <v>671</v>
      </c>
      <c r="H225" s="900">
        <v>132</v>
      </c>
      <c r="I225" s="901">
        <v>120</v>
      </c>
      <c r="J225" s="901">
        <v>66</v>
      </c>
      <c r="K225" s="901">
        <v>74</v>
      </c>
      <c r="L225" s="895">
        <v>233</v>
      </c>
      <c r="M225" s="895">
        <v>0</v>
      </c>
      <c r="N225" s="895">
        <v>0</v>
      </c>
      <c r="O225" s="899">
        <v>0</v>
      </c>
      <c r="P225" s="895"/>
      <c r="Q225"/>
      <c r="R225" s="560">
        <f t="shared" si="45"/>
        <v>4076.16</v>
      </c>
      <c r="S225" s="560">
        <f t="shared" si="46"/>
        <v>3776.3999999999996</v>
      </c>
      <c r="T225" s="560">
        <f t="shared" si="47"/>
        <v>2448.6</v>
      </c>
      <c r="U225" s="560">
        <f t="shared" si="48"/>
        <v>3004.4</v>
      </c>
      <c r="V225" s="560">
        <f t="shared" si="49"/>
        <v>10405.779999999999</v>
      </c>
      <c r="W225" s="560">
        <f t="shared" si="50"/>
        <v>0</v>
      </c>
      <c r="X225" s="776">
        <f t="shared" si="51"/>
        <v>0</v>
      </c>
      <c r="Y225" s="776">
        <f t="shared" si="52"/>
        <v>0</v>
      </c>
      <c r="Z225" s="776">
        <f t="shared" si="53"/>
        <v>0</v>
      </c>
    </row>
    <row r="226" spans="1:26">
      <c r="A226" s="894" t="s">
        <v>1737</v>
      </c>
      <c r="B226" s="744" t="s">
        <v>431</v>
      </c>
      <c r="C226" s="745">
        <v>26</v>
      </c>
      <c r="D226" s="745">
        <v>6479</v>
      </c>
      <c r="E226" s="746" t="s">
        <v>120</v>
      </c>
      <c r="F226" s="745">
        <v>61070691</v>
      </c>
      <c r="G226" s="745" t="s">
        <v>671</v>
      </c>
      <c r="H226" s="896">
        <v>164</v>
      </c>
      <c r="I226" s="901">
        <v>98</v>
      </c>
      <c r="J226" s="901">
        <v>6</v>
      </c>
      <c r="K226" s="901">
        <v>2</v>
      </c>
      <c r="L226" s="895">
        <v>0</v>
      </c>
      <c r="M226" s="895">
        <v>0</v>
      </c>
      <c r="N226" s="895">
        <v>0</v>
      </c>
      <c r="O226" s="899">
        <v>0</v>
      </c>
      <c r="P226" s="895"/>
      <c r="Q226"/>
      <c r="R226" s="560">
        <f t="shared" si="45"/>
        <v>5064.32</v>
      </c>
      <c r="S226" s="560">
        <f t="shared" si="46"/>
        <v>3084.06</v>
      </c>
      <c r="T226" s="560">
        <f t="shared" si="47"/>
        <v>222.60000000000002</v>
      </c>
      <c r="U226" s="560">
        <f t="shared" si="48"/>
        <v>81.2</v>
      </c>
      <c r="V226" s="560">
        <f t="shared" si="49"/>
        <v>0</v>
      </c>
      <c r="W226" s="560">
        <f t="shared" si="50"/>
        <v>0</v>
      </c>
      <c r="X226" s="776">
        <f t="shared" si="51"/>
        <v>0</v>
      </c>
      <c r="Y226" s="776">
        <f t="shared" si="52"/>
        <v>0</v>
      </c>
      <c r="Z226" s="776">
        <f t="shared" si="53"/>
        <v>0</v>
      </c>
    </row>
    <row r="227" spans="1:26" s="738" customFormat="1">
      <c r="A227" s="894" t="s">
        <v>2085</v>
      </c>
      <c r="B227" s="744" t="s">
        <v>471</v>
      </c>
      <c r="C227" s="745">
        <v>13</v>
      </c>
      <c r="D227" s="745" t="s">
        <v>345</v>
      </c>
      <c r="E227" s="746" t="s">
        <v>118</v>
      </c>
      <c r="F227" s="745" t="s">
        <v>473</v>
      </c>
      <c r="G227" s="745" t="s">
        <v>671</v>
      </c>
      <c r="H227" s="896">
        <v>573</v>
      </c>
      <c r="I227" s="901">
        <v>650</v>
      </c>
      <c r="J227" s="901">
        <v>601</v>
      </c>
      <c r="K227" s="901">
        <v>620</v>
      </c>
      <c r="L227" s="895">
        <v>733</v>
      </c>
      <c r="M227" s="895">
        <v>768</v>
      </c>
      <c r="N227" s="895">
        <v>540</v>
      </c>
      <c r="O227" s="899">
        <v>0</v>
      </c>
      <c r="P227" s="895"/>
      <c r="Q227"/>
      <c r="R227" s="560">
        <f t="shared" ref="R227:R254" si="54">$R$3*H227</f>
        <v>17694.239999999998</v>
      </c>
      <c r="S227" s="560">
        <f t="shared" ref="S227:S254" si="55">$S$3*I227</f>
        <v>20455.5</v>
      </c>
      <c r="T227" s="560">
        <f t="shared" ref="T227:T254" si="56">$T$3*J227</f>
        <v>22297.100000000002</v>
      </c>
      <c r="U227" s="560">
        <f t="shared" ref="U227:U254" si="57">$U$3*K227</f>
        <v>25172</v>
      </c>
      <c r="V227" s="560">
        <f t="shared" ref="V227:V254" si="58">$V$3*L227</f>
        <v>32735.78</v>
      </c>
      <c r="W227" s="560">
        <f t="shared" ref="W227:W254" si="59">$W$3*M227</f>
        <v>37002.239999999998</v>
      </c>
      <c r="X227" s="776">
        <f t="shared" si="51"/>
        <v>26017.200000000001</v>
      </c>
      <c r="Y227" s="776">
        <f t="shared" si="52"/>
        <v>0</v>
      </c>
      <c r="Z227" s="776">
        <f t="shared" si="53"/>
        <v>0</v>
      </c>
    </row>
    <row r="228" spans="1:26">
      <c r="A228" s="921" t="s">
        <v>1439</v>
      </c>
      <c r="B228" s="823" t="s">
        <v>1146</v>
      </c>
      <c r="C228" s="824">
        <v>1</v>
      </c>
      <c r="D228" s="922">
        <v>6400</v>
      </c>
      <c r="E228" s="825" t="s">
        <v>119</v>
      </c>
      <c r="F228" s="824"/>
      <c r="G228" s="824" t="s">
        <v>671</v>
      </c>
      <c r="H228" s="923">
        <v>332</v>
      </c>
      <c r="I228" s="924">
        <v>215</v>
      </c>
      <c r="J228" s="924">
        <v>168</v>
      </c>
      <c r="K228" s="924">
        <v>132</v>
      </c>
      <c r="L228" s="925">
        <v>0</v>
      </c>
      <c r="M228" s="925">
        <v>0</v>
      </c>
      <c r="N228" s="925">
        <v>0</v>
      </c>
      <c r="O228" s="926">
        <v>0</v>
      </c>
      <c r="P228" s="925"/>
      <c r="Q228"/>
      <c r="R228" s="560">
        <f t="shared" si="54"/>
        <v>10252.16</v>
      </c>
      <c r="S228" s="560">
        <f t="shared" si="55"/>
        <v>6766.05</v>
      </c>
      <c r="T228" s="560">
        <f t="shared" si="56"/>
        <v>6232.8</v>
      </c>
      <c r="U228" s="560">
        <f t="shared" si="57"/>
        <v>5359.2</v>
      </c>
      <c r="V228" s="560">
        <f t="shared" si="58"/>
        <v>0</v>
      </c>
      <c r="W228" s="560">
        <f t="shared" si="59"/>
        <v>0</v>
      </c>
      <c r="X228" s="776">
        <f t="shared" si="51"/>
        <v>0</v>
      </c>
      <c r="Y228" s="776">
        <f t="shared" si="52"/>
        <v>0</v>
      </c>
      <c r="Z228" s="776">
        <f t="shared" si="53"/>
        <v>0</v>
      </c>
    </row>
    <row r="229" spans="1:26">
      <c r="A229" s="894" t="s">
        <v>2112</v>
      </c>
      <c r="B229" s="902" t="s">
        <v>381</v>
      </c>
      <c r="C229" s="745">
        <v>4</v>
      </c>
      <c r="D229" s="903">
        <v>6310</v>
      </c>
      <c r="E229" s="746" t="s">
        <v>354</v>
      </c>
      <c r="F229" s="745" t="s">
        <v>701</v>
      </c>
      <c r="G229" s="745" t="s">
        <v>671</v>
      </c>
      <c r="H229" s="897">
        <v>174</v>
      </c>
      <c r="I229" s="898">
        <v>166</v>
      </c>
      <c r="J229" s="898">
        <v>153</v>
      </c>
      <c r="K229" s="898">
        <v>108</v>
      </c>
      <c r="L229" s="895">
        <v>349</v>
      </c>
      <c r="M229" s="895">
        <v>326</v>
      </c>
      <c r="N229" s="895">
        <v>301</v>
      </c>
      <c r="O229" s="899">
        <v>2</v>
      </c>
      <c r="P229" s="895"/>
      <c r="Q229"/>
      <c r="R229" s="560">
        <f t="shared" si="54"/>
        <v>5373.12</v>
      </c>
      <c r="S229" s="560">
        <f t="shared" si="55"/>
        <v>5224.0199999999995</v>
      </c>
      <c r="T229" s="560">
        <f t="shared" si="56"/>
        <v>5676.3</v>
      </c>
      <c r="U229" s="560">
        <f t="shared" si="57"/>
        <v>4384.8</v>
      </c>
      <c r="V229" s="560">
        <f t="shared" si="58"/>
        <v>15586.339999999998</v>
      </c>
      <c r="W229" s="560">
        <f t="shared" si="59"/>
        <v>15706.68</v>
      </c>
      <c r="X229" s="776">
        <f t="shared" si="51"/>
        <v>14502.18</v>
      </c>
      <c r="Y229" s="776">
        <f t="shared" si="52"/>
        <v>96.36</v>
      </c>
      <c r="Z229" s="776">
        <f t="shared" si="53"/>
        <v>0</v>
      </c>
    </row>
    <row r="230" spans="1:26">
      <c r="A230" s="894" t="s">
        <v>1729</v>
      </c>
      <c r="B230" s="744" t="s">
        <v>395</v>
      </c>
      <c r="C230" s="745">
        <v>32</v>
      </c>
      <c r="D230" s="893">
        <v>6440</v>
      </c>
      <c r="E230" s="746" t="s">
        <v>347</v>
      </c>
      <c r="F230" s="745">
        <v>24227793</v>
      </c>
      <c r="G230" s="745" t="s">
        <v>671</v>
      </c>
      <c r="H230" s="897">
        <v>103</v>
      </c>
      <c r="I230" s="898">
        <v>811</v>
      </c>
      <c r="J230" s="898">
        <v>305</v>
      </c>
      <c r="K230" s="898">
        <v>244</v>
      </c>
      <c r="L230" s="895">
        <v>273</v>
      </c>
      <c r="M230" s="895">
        <v>0</v>
      </c>
      <c r="N230" s="895">
        <v>0</v>
      </c>
      <c r="O230" s="899">
        <v>0</v>
      </c>
      <c r="P230" s="895"/>
      <c r="Q230"/>
      <c r="R230" s="560">
        <f t="shared" si="54"/>
        <v>3180.64</v>
      </c>
      <c r="S230" s="560">
        <f t="shared" si="55"/>
        <v>25522.17</v>
      </c>
      <c r="T230" s="560">
        <f t="shared" si="56"/>
        <v>11315.5</v>
      </c>
      <c r="U230" s="560">
        <f t="shared" si="57"/>
        <v>9906.4</v>
      </c>
      <c r="V230" s="560">
        <f t="shared" si="58"/>
        <v>12192.179999999998</v>
      </c>
      <c r="W230" s="560">
        <f t="shared" si="59"/>
        <v>0</v>
      </c>
      <c r="X230" s="776">
        <f t="shared" si="51"/>
        <v>0</v>
      </c>
      <c r="Y230" s="776">
        <f t="shared" si="52"/>
        <v>0</v>
      </c>
      <c r="Z230" s="776">
        <f t="shared" si="53"/>
        <v>0</v>
      </c>
    </row>
    <row r="231" spans="1:26">
      <c r="A231" s="894" t="s">
        <v>2115</v>
      </c>
      <c r="B231" s="744" t="s">
        <v>417</v>
      </c>
      <c r="C231" s="745">
        <v>4</v>
      </c>
      <c r="D231" s="893">
        <v>6400</v>
      </c>
      <c r="E231" s="746" t="s">
        <v>119</v>
      </c>
      <c r="F231" s="745" t="s">
        <v>418</v>
      </c>
      <c r="G231" s="745" t="s">
        <v>671</v>
      </c>
      <c r="H231" s="897">
        <v>411</v>
      </c>
      <c r="I231" s="898">
        <v>259</v>
      </c>
      <c r="J231" s="898">
        <v>248</v>
      </c>
      <c r="K231" s="898">
        <v>210</v>
      </c>
      <c r="L231" s="895">
        <v>203</v>
      </c>
      <c r="M231" s="895">
        <v>184</v>
      </c>
      <c r="N231" s="895">
        <v>172</v>
      </c>
      <c r="O231" s="899">
        <v>199</v>
      </c>
      <c r="P231" s="895">
        <v>166</v>
      </c>
      <c r="Q231"/>
      <c r="R231" s="560">
        <f t="shared" si="54"/>
        <v>12691.68</v>
      </c>
      <c r="S231" s="560">
        <f t="shared" si="55"/>
        <v>8150.73</v>
      </c>
      <c r="T231" s="560">
        <f t="shared" si="56"/>
        <v>9200.8000000000011</v>
      </c>
      <c r="U231" s="560">
        <f t="shared" si="57"/>
        <v>8526</v>
      </c>
      <c r="V231" s="560">
        <f t="shared" si="58"/>
        <v>9065.98</v>
      </c>
      <c r="W231" s="560">
        <f t="shared" si="59"/>
        <v>8865.1200000000008</v>
      </c>
      <c r="X231" s="776">
        <f t="shared" si="51"/>
        <v>8286.9599999999991</v>
      </c>
      <c r="Y231" s="776">
        <f t="shared" si="52"/>
        <v>9587.82</v>
      </c>
      <c r="Z231" s="776">
        <f t="shared" si="53"/>
        <v>7997.88</v>
      </c>
    </row>
    <row r="232" spans="1:26" s="738" customFormat="1">
      <c r="A232" s="894" t="s">
        <v>221</v>
      </c>
      <c r="B232" s="744" t="s">
        <v>386</v>
      </c>
      <c r="C232" s="745">
        <v>1</v>
      </c>
      <c r="D232" s="745" t="s">
        <v>342</v>
      </c>
      <c r="E232" s="746" t="s">
        <v>119</v>
      </c>
      <c r="F232" s="745" t="s">
        <v>387</v>
      </c>
      <c r="G232" s="745" t="s">
        <v>671</v>
      </c>
      <c r="H232" s="900">
        <v>814</v>
      </c>
      <c r="I232" s="901">
        <v>585</v>
      </c>
      <c r="J232" s="901">
        <v>297</v>
      </c>
      <c r="K232" s="901">
        <v>240</v>
      </c>
      <c r="L232" s="895">
        <v>295</v>
      </c>
      <c r="M232" s="895">
        <v>297</v>
      </c>
      <c r="N232" s="895">
        <v>512</v>
      </c>
      <c r="O232" s="899">
        <v>590</v>
      </c>
      <c r="P232" s="895"/>
      <c r="Q232"/>
      <c r="R232" s="776">
        <f t="shared" si="54"/>
        <v>25136.32</v>
      </c>
      <c r="S232" s="776">
        <f t="shared" si="55"/>
        <v>18409.95</v>
      </c>
      <c r="T232" s="776">
        <f t="shared" si="56"/>
        <v>11018.7</v>
      </c>
      <c r="U232" s="776">
        <f t="shared" si="57"/>
        <v>9744</v>
      </c>
      <c r="V232" s="776">
        <f t="shared" si="58"/>
        <v>13174.699999999999</v>
      </c>
      <c r="W232" s="776">
        <f t="shared" si="59"/>
        <v>14309.46</v>
      </c>
      <c r="X232" s="776">
        <f t="shared" si="51"/>
        <v>24668.16</v>
      </c>
      <c r="Y232" s="776">
        <f t="shared" si="52"/>
        <v>28426.2</v>
      </c>
      <c r="Z232" s="776">
        <f t="shared" si="53"/>
        <v>0</v>
      </c>
    </row>
    <row r="233" spans="1:26" ht="19.5" customHeight="1">
      <c r="A233" s="894" t="s">
        <v>2116</v>
      </c>
      <c r="B233" s="744" t="s">
        <v>384</v>
      </c>
      <c r="C233" s="745">
        <v>12</v>
      </c>
      <c r="D233" s="907">
        <v>6400</v>
      </c>
      <c r="E233" s="746" t="s">
        <v>119</v>
      </c>
      <c r="F233" s="745" t="s">
        <v>702</v>
      </c>
      <c r="G233" s="745" t="s">
        <v>671</v>
      </c>
      <c r="H233" s="900">
        <v>33</v>
      </c>
      <c r="I233" s="895">
        <v>33</v>
      </c>
      <c r="J233" s="895">
        <v>33</v>
      </c>
      <c r="K233" s="895">
        <v>33</v>
      </c>
      <c r="L233" s="895">
        <v>33</v>
      </c>
      <c r="M233" s="895">
        <v>43</v>
      </c>
      <c r="N233" s="895">
        <v>0</v>
      </c>
      <c r="O233" s="899">
        <v>15</v>
      </c>
      <c r="P233" s="895"/>
      <c r="Q233"/>
      <c r="R233" s="560">
        <f t="shared" si="54"/>
        <v>1019.04</v>
      </c>
      <c r="S233" s="560">
        <f t="shared" si="55"/>
        <v>1038.51</v>
      </c>
      <c r="T233" s="560">
        <f t="shared" si="56"/>
        <v>1224.3</v>
      </c>
      <c r="U233" s="560">
        <f t="shared" si="57"/>
        <v>1339.8</v>
      </c>
      <c r="V233" s="560">
        <f t="shared" si="58"/>
        <v>1473.78</v>
      </c>
      <c r="W233" s="560">
        <f t="shared" si="59"/>
        <v>2071.7399999999998</v>
      </c>
      <c r="X233" s="776">
        <f t="shared" si="51"/>
        <v>0</v>
      </c>
      <c r="Y233" s="776">
        <f t="shared" si="52"/>
        <v>722.7</v>
      </c>
      <c r="Z233" s="776">
        <f t="shared" si="53"/>
        <v>0</v>
      </c>
    </row>
    <row r="234" spans="1:26">
      <c r="A234" s="894" t="s">
        <v>2027</v>
      </c>
      <c r="B234" s="744" t="s">
        <v>765</v>
      </c>
      <c r="C234" s="745">
        <v>5</v>
      </c>
      <c r="D234" s="745">
        <v>6400</v>
      </c>
      <c r="E234" s="746" t="s">
        <v>119</v>
      </c>
      <c r="F234" s="745">
        <v>10560</v>
      </c>
      <c r="G234" s="745" t="s">
        <v>671</v>
      </c>
      <c r="H234" s="896">
        <v>1240</v>
      </c>
      <c r="I234" s="901">
        <v>700</v>
      </c>
      <c r="J234" s="901">
        <v>812</v>
      </c>
      <c r="K234" s="901">
        <v>796</v>
      </c>
      <c r="L234" s="895">
        <v>636</v>
      </c>
      <c r="M234" s="895">
        <v>515</v>
      </c>
      <c r="N234" s="895">
        <v>519</v>
      </c>
      <c r="O234" s="899">
        <v>0</v>
      </c>
      <c r="P234" s="895"/>
      <c r="Q234"/>
      <c r="R234" s="560">
        <f t="shared" si="54"/>
        <v>38291.199999999997</v>
      </c>
      <c r="S234" s="560">
        <f t="shared" si="55"/>
        <v>22029</v>
      </c>
      <c r="T234" s="560">
        <f t="shared" si="56"/>
        <v>30125.200000000001</v>
      </c>
      <c r="U234" s="560">
        <f t="shared" si="57"/>
        <v>32317.600000000002</v>
      </c>
      <c r="V234" s="560">
        <f t="shared" si="58"/>
        <v>28403.759999999998</v>
      </c>
      <c r="W234" s="560">
        <f t="shared" si="59"/>
        <v>24812.7</v>
      </c>
      <c r="X234" s="776">
        <f t="shared" si="51"/>
        <v>25005.42</v>
      </c>
      <c r="Y234" s="776">
        <f t="shared" si="52"/>
        <v>0</v>
      </c>
      <c r="Z234" s="776">
        <f t="shared" si="53"/>
        <v>0</v>
      </c>
    </row>
    <row r="235" spans="1:26">
      <c r="A235" s="894" t="s">
        <v>2027</v>
      </c>
      <c r="B235" s="744" t="s">
        <v>765</v>
      </c>
      <c r="C235" s="745">
        <v>5</v>
      </c>
      <c r="D235" s="745">
        <v>6400</v>
      </c>
      <c r="E235" s="746" t="s">
        <v>119</v>
      </c>
      <c r="F235" s="745">
        <v>10570</v>
      </c>
      <c r="G235" s="745" t="s">
        <v>671</v>
      </c>
      <c r="H235" s="896">
        <v>899</v>
      </c>
      <c r="I235" s="901">
        <v>724</v>
      </c>
      <c r="J235" s="901">
        <v>869</v>
      </c>
      <c r="K235" s="901">
        <v>1139</v>
      </c>
      <c r="L235" s="895">
        <v>566</v>
      </c>
      <c r="M235" s="895">
        <v>587</v>
      </c>
      <c r="N235" s="895">
        <v>390</v>
      </c>
      <c r="O235" s="899">
        <v>0</v>
      </c>
      <c r="P235" s="895"/>
      <c r="Q235"/>
      <c r="R235" s="560">
        <f t="shared" si="54"/>
        <v>27761.119999999999</v>
      </c>
      <c r="S235" s="560">
        <f t="shared" si="55"/>
        <v>22784.28</v>
      </c>
      <c r="T235" s="560">
        <f t="shared" si="56"/>
        <v>32239.9</v>
      </c>
      <c r="U235" s="560">
        <f t="shared" si="57"/>
        <v>46243.4</v>
      </c>
      <c r="V235" s="560">
        <f t="shared" si="58"/>
        <v>25277.559999999998</v>
      </c>
      <c r="W235" s="560">
        <f t="shared" si="59"/>
        <v>28281.66</v>
      </c>
      <c r="X235" s="776">
        <f t="shared" si="51"/>
        <v>18790.2</v>
      </c>
      <c r="Y235" s="776">
        <f t="shared" si="52"/>
        <v>0</v>
      </c>
      <c r="Z235" s="776">
        <f t="shared" si="53"/>
        <v>0</v>
      </c>
    </row>
    <row r="236" spans="1:26">
      <c r="A236" s="894" t="s">
        <v>106</v>
      </c>
      <c r="B236" s="744" t="s">
        <v>1966</v>
      </c>
      <c r="C236" s="745">
        <v>4</v>
      </c>
      <c r="D236" s="745" t="s">
        <v>346</v>
      </c>
      <c r="E236" s="746" t="s">
        <v>347</v>
      </c>
      <c r="F236" s="745" t="s">
        <v>465</v>
      </c>
      <c r="G236" s="745" t="s">
        <v>671</v>
      </c>
      <c r="H236" s="896">
        <v>466</v>
      </c>
      <c r="I236" s="901">
        <v>476</v>
      </c>
      <c r="J236" s="901">
        <v>152</v>
      </c>
      <c r="K236" s="901">
        <v>71</v>
      </c>
      <c r="L236" s="895">
        <v>58</v>
      </c>
      <c r="M236" s="895">
        <v>53</v>
      </c>
      <c r="N236" s="895">
        <v>18</v>
      </c>
      <c r="O236" s="899">
        <v>3</v>
      </c>
      <c r="P236" s="895"/>
      <c r="Q236"/>
      <c r="R236" s="560">
        <f t="shared" si="54"/>
        <v>14390.08</v>
      </c>
      <c r="S236" s="560">
        <f t="shared" si="55"/>
        <v>14979.72</v>
      </c>
      <c r="T236" s="560">
        <f t="shared" si="56"/>
        <v>5639.2</v>
      </c>
      <c r="U236" s="560">
        <f t="shared" si="57"/>
        <v>2882.6</v>
      </c>
      <c r="V236" s="560">
        <f t="shared" si="58"/>
        <v>2590.2799999999997</v>
      </c>
      <c r="W236" s="560">
        <f t="shared" si="59"/>
        <v>2553.54</v>
      </c>
      <c r="X236" s="776">
        <f t="shared" si="51"/>
        <v>867.24</v>
      </c>
      <c r="Y236" s="776">
        <f t="shared" si="52"/>
        <v>144.54</v>
      </c>
      <c r="Z236" s="776">
        <f t="shared" si="53"/>
        <v>0</v>
      </c>
    </row>
    <row r="237" spans="1:26">
      <c r="A237" s="894" t="s">
        <v>321</v>
      </c>
      <c r="B237" s="744" t="s">
        <v>1970</v>
      </c>
      <c r="C237" s="745">
        <v>4</v>
      </c>
      <c r="D237" s="745">
        <v>6400</v>
      </c>
      <c r="E237" s="746" t="s">
        <v>119</v>
      </c>
      <c r="F237" s="745">
        <v>926764</v>
      </c>
      <c r="G237" s="745" t="s">
        <v>671</v>
      </c>
      <c r="H237" s="905">
        <v>69</v>
      </c>
      <c r="I237" s="906">
        <v>69</v>
      </c>
      <c r="J237" s="906">
        <v>69</v>
      </c>
      <c r="K237" s="906">
        <v>69</v>
      </c>
      <c r="L237" s="895">
        <v>69</v>
      </c>
      <c r="M237" s="895">
        <v>49</v>
      </c>
      <c r="N237" s="895">
        <v>49</v>
      </c>
      <c r="O237" s="899">
        <v>40</v>
      </c>
      <c r="P237" s="895"/>
      <c r="Q237"/>
      <c r="R237" s="560">
        <f t="shared" si="54"/>
        <v>2130.7199999999998</v>
      </c>
      <c r="S237" s="560">
        <f t="shared" si="55"/>
        <v>2171.4299999999998</v>
      </c>
      <c r="T237" s="560">
        <f t="shared" si="56"/>
        <v>2559.9</v>
      </c>
      <c r="U237" s="560">
        <f t="shared" si="57"/>
        <v>2801.4</v>
      </c>
      <c r="V237" s="560">
        <f t="shared" si="58"/>
        <v>3081.54</v>
      </c>
      <c r="W237" s="560">
        <f t="shared" si="59"/>
        <v>2360.8200000000002</v>
      </c>
      <c r="X237" s="776">
        <f t="shared" si="51"/>
        <v>2360.8200000000002</v>
      </c>
      <c r="Y237" s="776">
        <f t="shared" si="52"/>
        <v>1927.2</v>
      </c>
      <c r="Z237" s="776">
        <f t="shared" si="53"/>
        <v>0</v>
      </c>
    </row>
    <row r="238" spans="1:26">
      <c r="A238" s="927" t="s">
        <v>1992</v>
      </c>
      <c r="B238" s="744" t="s">
        <v>361</v>
      </c>
      <c r="C238" s="745">
        <v>8</v>
      </c>
      <c r="D238" s="745" t="s">
        <v>343</v>
      </c>
      <c r="E238" s="746" t="s">
        <v>344</v>
      </c>
      <c r="F238" s="745" t="s">
        <v>537</v>
      </c>
      <c r="G238" s="745" t="s">
        <v>671</v>
      </c>
      <c r="H238" s="896">
        <v>199</v>
      </c>
      <c r="I238" s="901">
        <v>157</v>
      </c>
      <c r="J238" s="901">
        <v>125</v>
      </c>
      <c r="K238" s="901">
        <v>129</v>
      </c>
      <c r="L238" s="895">
        <v>160</v>
      </c>
      <c r="M238" s="895">
        <v>106</v>
      </c>
      <c r="N238" s="895">
        <v>131</v>
      </c>
      <c r="O238" s="899">
        <v>98</v>
      </c>
      <c r="P238" s="895"/>
      <c r="Q238"/>
      <c r="R238" s="560">
        <f t="shared" si="54"/>
        <v>6145.12</v>
      </c>
      <c r="S238" s="560">
        <f t="shared" si="55"/>
        <v>4940.79</v>
      </c>
      <c r="T238" s="560">
        <f t="shared" si="56"/>
        <v>4637.5</v>
      </c>
      <c r="U238" s="560">
        <f t="shared" si="57"/>
        <v>5237.4000000000005</v>
      </c>
      <c r="V238" s="560">
        <f t="shared" si="58"/>
        <v>7145.5999999999995</v>
      </c>
      <c r="W238" s="560">
        <f t="shared" si="59"/>
        <v>5107.08</v>
      </c>
      <c r="X238" s="776">
        <f t="shared" si="51"/>
        <v>6311.58</v>
      </c>
      <c r="Y238" s="776">
        <f t="shared" si="52"/>
        <v>4721.6400000000003</v>
      </c>
      <c r="Z238" s="776">
        <f t="shared" si="53"/>
        <v>0</v>
      </c>
    </row>
    <row r="239" spans="1:26">
      <c r="A239" s="928" t="s">
        <v>2118</v>
      </c>
      <c r="B239" s="744" t="s">
        <v>361</v>
      </c>
      <c r="C239" s="745">
        <v>8</v>
      </c>
      <c r="D239" s="745" t="s">
        <v>343</v>
      </c>
      <c r="E239" s="746" t="s">
        <v>344</v>
      </c>
      <c r="F239" s="745" t="s">
        <v>538</v>
      </c>
      <c r="G239" s="745" t="s">
        <v>671</v>
      </c>
      <c r="H239" s="896">
        <v>286</v>
      </c>
      <c r="I239" s="901">
        <v>306</v>
      </c>
      <c r="J239" s="901">
        <v>398</v>
      </c>
      <c r="K239" s="901">
        <v>405</v>
      </c>
      <c r="L239" s="895">
        <v>316</v>
      </c>
      <c r="M239" s="895">
        <v>215</v>
      </c>
      <c r="N239" s="895">
        <v>345</v>
      </c>
      <c r="O239" s="899">
        <v>242</v>
      </c>
      <c r="P239" s="895"/>
      <c r="Q239"/>
      <c r="R239" s="560">
        <f t="shared" si="54"/>
        <v>8831.68</v>
      </c>
      <c r="S239" s="560">
        <f t="shared" si="55"/>
        <v>9629.82</v>
      </c>
      <c r="T239" s="560">
        <f t="shared" si="56"/>
        <v>14765.800000000001</v>
      </c>
      <c r="U239" s="560">
        <f t="shared" si="57"/>
        <v>16443</v>
      </c>
      <c r="V239" s="560">
        <f t="shared" si="58"/>
        <v>14112.56</v>
      </c>
      <c r="W239" s="560">
        <f t="shared" si="59"/>
        <v>10358.700000000001</v>
      </c>
      <c r="X239" s="776">
        <f t="shared" si="51"/>
        <v>16622.099999999999</v>
      </c>
      <c r="Y239" s="776">
        <f t="shared" si="52"/>
        <v>11659.56</v>
      </c>
      <c r="Z239" s="776">
        <f t="shared" si="53"/>
        <v>0</v>
      </c>
    </row>
    <row r="240" spans="1:26">
      <c r="A240" s="894" t="s">
        <v>1750</v>
      </c>
      <c r="B240" s="744" t="s">
        <v>1969</v>
      </c>
      <c r="C240" s="745">
        <v>21</v>
      </c>
      <c r="D240" s="745">
        <v>6400</v>
      </c>
      <c r="E240" s="746" t="s">
        <v>119</v>
      </c>
      <c r="F240" s="745"/>
      <c r="G240" s="745" t="s">
        <v>671</v>
      </c>
      <c r="H240" s="896">
        <v>495</v>
      </c>
      <c r="I240" s="901">
        <v>187</v>
      </c>
      <c r="J240" s="901">
        <v>154</v>
      </c>
      <c r="K240" s="901">
        <v>60</v>
      </c>
      <c r="L240" s="916">
        <v>42</v>
      </c>
      <c r="M240" s="916">
        <v>35</v>
      </c>
      <c r="N240" s="895">
        <v>114</v>
      </c>
      <c r="O240" s="899">
        <v>0</v>
      </c>
      <c r="P240" s="895"/>
      <c r="Q240"/>
      <c r="R240" s="560">
        <f t="shared" si="54"/>
        <v>15285.6</v>
      </c>
      <c r="S240" s="560">
        <f t="shared" si="55"/>
        <v>5884.8899999999994</v>
      </c>
      <c r="T240" s="560">
        <f t="shared" si="56"/>
        <v>5713.4000000000005</v>
      </c>
      <c r="U240" s="560">
        <f t="shared" si="57"/>
        <v>2436</v>
      </c>
      <c r="V240" s="560">
        <f t="shared" si="58"/>
        <v>1875.7199999999998</v>
      </c>
      <c r="W240" s="560">
        <f t="shared" si="59"/>
        <v>1686.3</v>
      </c>
      <c r="X240" s="776">
        <f t="shared" si="51"/>
        <v>5492.5199999999995</v>
      </c>
      <c r="Y240" s="776">
        <f t="shared" si="52"/>
        <v>0</v>
      </c>
      <c r="Z240" s="776">
        <f t="shared" si="53"/>
        <v>0</v>
      </c>
    </row>
    <row r="241" spans="1:26">
      <c r="A241" s="894" t="s">
        <v>541</v>
      </c>
      <c r="B241" s="744" t="s">
        <v>1968</v>
      </c>
      <c r="C241" s="745">
        <v>21</v>
      </c>
      <c r="D241" s="745" t="s">
        <v>343</v>
      </c>
      <c r="E241" s="746" t="s">
        <v>344</v>
      </c>
      <c r="F241" s="745">
        <v>15341</v>
      </c>
      <c r="G241" s="745" t="s">
        <v>671</v>
      </c>
      <c r="H241" s="896">
        <v>272</v>
      </c>
      <c r="I241" s="901">
        <v>325</v>
      </c>
      <c r="J241" s="901">
        <v>297</v>
      </c>
      <c r="K241" s="901">
        <v>269</v>
      </c>
      <c r="L241" s="895">
        <v>210</v>
      </c>
      <c r="M241" s="895">
        <v>9</v>
      </c>
      <c r="N241" s="895">
        <v>2</v>
      </c>
      <c r="O241" s="899">
        <v>0</v>
      </c>
      <c r="P241" s="895"/>
      <c r="Q241"/>
      <c r="R241" s="560">
        <f t="shared" si="54"/>
        <v>8399.36</v>
      </c>
      <c r="S241" s="560">
        <f t="shared" si="55"/>
        <v>10227.75</v>
      </c>
      <c r="T241" s="560">
        <f t="shared" si="56"/>
        <v>11018.7</v>
      </c>
      <c r="U241" s="560">
        <f t="shared" si="57"/>
        <v>10921.4</v>
      </c>
      <c r="V241" s="560">
        <f t="shared" si="58"/>
        <v>9378.5999999999985</v>
      </c>
      <c r="W241" s="560">
        <f t="shared" si="59"/>
        <v>433.62</v>
      </c>
      <c r="X241" s="776">
        <f t="shared" si="51"/>
        <v>96.36</v>
      </c>
      <c r="Y241" s="776">
        <f t="shared" si="52"/>
        <v>0</v>
      </c>
      <c r="Z241" s="776">
        <f t="shared" si="53"/>
        <v>0</v>
      </c>
    </row>
    <row r="242" spans="1:26">
      <c r="A242" s="894" t="s">
        <v>2119</v>
      </c>
      <c r="B242" s="744" t="s">
        <v>101</v>
      </c>
      <c r="C242" s="745">
        <v>53</v>
      </c>
      <c r="D242" s="745" t="s">
        <v>345</v>
      </c>
      <c r="E242" s="746" t="s">
        <v>118</v>
      </c>
      <c r="F242" s="745" t="s">
        <v>511</v>
      </c>
      <c r="G242" s="745" t="s">
        <v>671</v>
      </c>
      <c r="H242" s="896">
        <v>725</v>
      </c>
      <c r="I242" s="901">
        <v>754</v>
      </c>
      <c r="J242" s="901">
        <v>780</v>
      </c>
      <c r="K242" s="901">
        <v>597</v>
      </c>
      <c r="L242" s="895">
        <v>497</v>
      </c>
      <c r="M242" s="895">
        <v>456</v>
      </c>
      <c r="N242" s="916">
        <v>453</v>
      </c>
      <c r="O242" s="915">
        <v>450</v>
      </c>
      <c r="P242" s="916">
        <v>0</v>
      </c>
      <c r="Q242"/>
      <c r="R242" s="560">
        <f t="shared" si="54"/>
        <v>22388</v>
      </c>
      <c r="S242" s="560">
        <f t="shared" si="55"/>
        <v>23728.379999999997</v>
      </c>
      <c r="T242" s="560">
        <f t="shared" si="56"/>
        <v>28938</v>
      </c>
      <c r="U242" s="560">
        <f t="shared" si="57"/>
        <v>24238.2</v>
      </c>
      <c r="V242" s="560">
        <f t="shared" si="58"/>
        <v>22196.019999999997</v>
      </c>
      <c r="W242" s="560">
        <f t="shared" si="59"/>
        <v>21970.079999999998</v>
      </c>
      <c r="X242" s="776">
        <f t="shared" si="51"/>
        <v>21825.54</v>
      </c>
      <c r="Y242" s="776">
        <f t="shared" si="52"/>
        <v>21681</v>
      </c>
      <c r="Z242" s="776">
        <f t="shared" si="53"/>
        <v>0</v>
      </c>
    </row>
    <row r="243" spans="1:26">
      <c r="A243" s="894" t="s">
        <v>2120</v>
      </c>
      <c r="B243" s="744" t="s">
        <v>498</v>
      </c>
      <c r="C243" s="745">
        <v>41</v>
      </c>
      <c r="D243" s="893">
        <v>6400</v>
      </c>
      <c r="E243" s="746" t="s">
        <v>119</v>
      </c>
      <c r="F243" s="745">
        <v>9523856</v>
      </c>
      <c r="G243" s="745" t="s">
        <v>671</v>
      </c>
      <c r="H243" s="897">
        <v>247</v>
      </c>
      <c r="I243" s="898">
        <v>236</v>
      </c>
      <c r="J243" s="898">
        <v>291</v>
      </c>
      <c r="K243" s="898">
        <v>252</v>
      </c>
      <c r="L243" s="895">
        <v>211</v>
      </c>
      <c r="M243" s="895">
        <v>247</v>
      </c>
      <c r="N243" s="916">
        <v>224</v>
      </c>
      <c r="O243" s="915">
        <v>94</v>
      </c>
      <c r="P243" s="916">
        <v>0</v>
      </c>
      <c r="Q243"/>
      <c r="R243" s="560">
        <f t="shared" si="54"/>
        <v>7627.36</v>
      </c>
      <c r="S243" s="560">
        <f t="shared" si="55"/>
        <v>7426.92</v>
      </c>
      <c r="T243" s="560">
        <f t="shared" si="56"/>
        <v>10796.1</v>
      </c>
      <c r="U243" s="560">
        <f t="shared" si="57"/>
        <v>10231.200000000001</v>
      </c>
      <c r="V243" s="560">
        <f t="shared" si="58"/>
        <v>9423.2599999999984</v>
      </c>
      <c r="W243" s="560">
        <f t="shared" si="59"/>
        <v>11900.46</v>
      </c>
      <c r="X243" s="776">
        <f t="shared" si="51"/>
        <v>10792.32</v>
      </c>
      <c r="Y243" s="776">
        <f t="shared" si="52"/>
        <v>4528.92</v>
      </c>
      <c r="Z243" s="776">
        <f t="shared" si="53"/>
        <v>0</v>
      </c>
    </row>
    <row r="244" spans="1:26">
      <c r="A244" s="894" t="s">
        <v>1734</v>
      </c>
      <c r="B244" s="744" t="s">
        <v>405</v>
      </c>
      <c r="C244" s="745">
        <v>58</v>
      </c>
      <c r="D244" s="745">
        <v>6400</v>
      </c>
      <c r="E244" s="746" t="s">
        <v>119</v>
      </c>
      <c r="F244" s="745">
        <v>6774</v>
      </c>
      <c r="G244" s="745" t="s">
        <v>671</v>
      </c>
      <c r="H244" s="900">
        <v>185</v>
      </c>
      <c r="I244" s="901">
        <v>288</v>
      </c>
      <c r="J244" s="901">
        <v>96</v>
      </c>
      <c r="K244" s="901">
        <v>353</v>
      </c>
      <c r="L244" s="895">
        <v>0</v>
      </c>
      <c r="M244" s="895">
        <v>0</v>
      </c>
      <c r="N244" s="895">
        <v>0</v>
      </c>
      <c r="O244" s="899">
        <v>0</v>
      </c>
      <c r="P244" s="895"/>
      <c r="Q244"/>
      <c r="R244" s="560">
        <f t="shared" si="54"/>
        <v>5712.8</v>
      </c>
      <c r="S244" s="560">
        <f t="shared" si="55"/>
        <v>9063.36</v>
      </c>
      <c r="T244" s="560">
        <f t="shared" si="56"/>
        <v>3561.6000000000004</v>
      </c>
      <c r="U244" s="560">
        <f t="shared" si="57"/>
        <v>14331.800000000001</v>
      </c>
      <c r="V244" s="560">
        <f t="shared" si="58"/>
        <v>0</v>
      </c>
      <c r="W244" s="560">
        <f t="shared" si="59"/>
        <v>0</v>
      </c>
      <c r="X244" s="776">
        <f t="shared" si="51"/>
        <v>0</v>
      </c>
      <c r="Y244" s="776">
        <f t="shared" si="52"/>
        <v>0</v>
      </c>
      <c r="Z244" s="776">
        <f t="shared" si="53"/>
        <v>0</v>
      </c>
    </row>
    <row r="245" spans="1:26">
      <c r="A245" s="894" t="s">
        <v>1435</v>
      </c>
      <c r="B245" s="744" t="s">
        <v>1436</v>
      </c>
      <c r="C245" s="745">
        <v>1</v>
      </c>
      <c r="D245" s="745"/>
      <c r="E245" s="746"/>
      <c r="F245" s="745"/>
      <c r="G245" s="745" t="s">
        <v>671</v>
      </c>
      <c r="H245" s="897">
        <v>222</v>
      </c>
      <c r="I245" s="898">
        <v>227</v>
      </c>
      <c r="J245" s="898">
        <v>173</v>
      </c>
      <c r="K245" s="898">
        <v>3</v>
      </c>
      <c r="L245" s="895">
        <v>0</v>
      </c>
      <c r="M245" s="895">
        <v>0</v>
      </c>
      <c r="N245" s="895">
        <v>0</v>
      </c>
      <c r="O245" s="899">
        <v>0</v>
      </c>
      <c r="P245" s="895"/>
      <c r="Q245"/>
      <c r="R245" s="560">
        <f t="shared" si="54"/>
        <v>6855.36</v>
      </c>
      <c r="S245" s="560">
        <f t="shared" si="55"/>
        <v>7143.69</v>
      </c>
      <c r="T245" s="560">
        <f t="shared" si="56"/>
        <v>6418.3</v>
      </c>
      <c r="U245" s="560">
        <f t="shared" si="57"/>
        <v>121.80000000000001</v>
      </c>
      <c r="V245" s="560">
        <f t="shared" si="58"/>
        <v>0</v>
      </c>
      <c r="W245" s="560">
        <f t="shared" si="59"/>
        <v>0</v>
      </c>
      <c r="X245" s="776">
        <f t="shared" si="51"/>
        <v>0</v>
      </c>
      <c r="Y245" s="776">
        <f t="shared" si="52"/>
        <v>0</v>
      </c>
      <c r="Z245" s="776">
        <f t="shared" si="53"/>
        <v>0</v>
      </c>
    </row>
    <row r="246" spans="1:26">
      <c r="A246" s="894" t="s">
        <v>149</v>
      </c>
      <c r="B246" s="744" t="s">
        <v>476</v>
      </c>
      <c r="C246" s="745">
        <v>16</v>
      </c>
      <c r="D246" s="745" t="s">
        <v>350</v>
      </c>
      <c r="E246" s="746" t="s">
        <v>120</v>
      </c>
      <c r="F246" s="745">
        <v>8222104</v>
      </c>
      <c r="G246" s="745" t="s">
        <v>671</v>
      </c>
      <c r="H246" s="896">
        <v>140</v>
      </c>
      <c r="I246" s="901">
        <v>112</v>
      </c>
      <c r="J246" s="901">
        <v>90</v>
      </c>
      <c r="K246" s="901">
        <v>86</v>
      </c>
      <c r="L246" s="895">
        <v>86</v>
      </c>
      <c r="M246" s="895">
        <v>77</v>
      </c>
      <c r="N246" s="895">
        <v>76</v>
      </c>
      <c r="O246" s="899">
        <v>47</v>
      </c>
      <c r="P246" s="895"/>
      <c r="Q246"/>
      <c r="R246" s="560">
        <f t="shared" si="54"/>
        <v>4323.2</v>
      </c>
      <c r="S246" s="560">
        <f t="shared" si="55"/>
        <v>3524.64</v>
      </c>
      <c r="T246" s="560">
        <f t="shared" si="56"/>
        <v>3339</v>
      </c>
      <c r="U246" s="560">
        <f t="shared" si="57"/>
        <v>3491.6</v>
      </c>
      <c r="V246" s="560">
        <f t="shared" si="58"/>
        <v>3840.7599999999998</v>
      </c>
      <c r="W246" s="560">
        <f t="shared" si="59"/>
        <v>3709.86</v>
      </c>
      <c r="X246" s="776">
        <f t="shared" si="51"/>
        <v>3661.68</v>
      </c>
      <c r="Y246" s="776">
        <f t="shared" si="52"/>
        <v>2264.46</v>
      </c>
      <c r="Z246" s="776">
        <f t="shared" si="53"/>
        <v>0</v>
      </c>
    </row>
    <row r="247" spans="1:26">
      <c r="A247" s="894" t="s">
        <v>1741</v>
      </c>
      <c r="B247" s="744" t="s">
        <v>360</v>
      </c>
      <c r="C247" s="745">
        <v>62</v>
      </c>
      <c r="D247" s="907">
        <v>6430</v>
      </c>
      <c r="E247" s="746" t="s">
        <v>118</v>
      </c>
      <c r="F247" s="745"/>
      <c r="G247" s="745" t="s">
        <v>671</v>
      </c>
      <c r="H247" s="905">
        <v>354</v>
      </c>
      <c r="I247" s="906">
        <v>298</v>
      </c>
      <c r="J247" s="906">
        <v>298</v>
      </c>
      <c r="K247" s="906">
        <v>299</v>
      </c>
      <c r="L247" s="895">
        <v>0</v>
      </c>
      <c r="M247" s="895">
        <v>0</v>
      </c>
      <c r="N247" s="895">
        <v>0</v>
      </c>
      <c r="O247" s="899">
        <v>0</v>
      </c>
      <c r="P247" s="895"/>
      <c r="Q247"/>
      <c r="R247" s="560">
        <f t="shared" si="54"/>
        <v>10931.52</v>
      </c>
      <c r="S247" s="560">
        <f t="shared" si="55"/>
        <v>9378.06</v>
      </c>
      <c r="T247" s="560">
        <f t="shared" si="56"/>
        <v>11055.800000000001</v>
      </c>
      <c r="U247" s="560">
        <f t="shared" si="57"/>
        <v>12139.4</v>
      </c>
      <c r="V247" s="560">
        <f t="shared" si="58"/>
        <v>0</v>
      </c>
      <c r="W247" s="560">
        <f t="shared" si="59"/>
        <v>0</v>
      </c>
      <c r="X247" s="776">
        <f t="shared" si="51"/>
        <v>0</v>
      </c>
      <c r="Y247" s="776">
        <f t="shared" si="52"/>
        <v>0</v>
      </c>
      <c r="Z247" s="776">
        <f t="shared" si="53"/>
        <v>0</v>
      </c>
    </row>
    <row r="248" spans="1:26">
      <c r="A248" s="894" t="s">
        <v>1738</v>
      </c>
      <c r="B248" s="908" t="s">
        <v>714</v>
      </c>
      <c r="C248" s="907">
        <v>5</v>
      </c>
      <c r="D248" s="907">
        <v>6310</v>
      </c>
      <c r="E248" s="909" t="s">
        <v>354</v>
      </c>
      <c r="F248" s="907" t="s">
        <v>715</v>
      </c>
      <c r="G248" s="745" t="s">
        <v>671</v>
      </c>
      <c r="H248" s="905">
        <v>58</v>
      </c>
      <c r="I248" s="906">
        <v>58</v>
      </c>
      <c r="J248" s="906">
        <v>58</v>
      </c>
      <c r="K248" s="906">
        <v>58</v>
      </c>
      <c r="L248" s="895">
        <v>58</v>
      </c>
      <c r="M248" s="895">
        <v>59</v>
      </c>
      <c r="N248" s="895">
        <v>54</v>
      </c>
      <c r="O248" s="899">
        <v>73</v>
      </c>
      <c r="P248" s="895"/>
      <c r="Q248"/>
      <c r="R248" s="560">
        <f t="shared" si="54"/>
        <v>1791.04</v>
      </c>
      <c r="S248" s="560">
        <f t="shared" si="55"/>
        <v>1825.26</v>
      </c>
      <c r="T248" s="560">
        <f t="shared" si="56"/>
        <v>2151.8000000000002</v>
      </c>
      <c r="U248" s="560">
        <f t="shared" si="57"/>
        <v>2354.8000000000002</v>
      </c>
      <c r="V248" s="560">
        <f t="shared" si="58"/>
        <v>2590.2799999999997</v>
      </c>
      <c r="W248" s="560">
        <f t="shared" si="59"/>
        <v>2842.62</v>
      </c>
      <c r="X248" s="776">
        <f t="shared" si="51"/>
        <v>2601.7199999999998</v>
      </c>
      <c r="Y248" s="776">
        <f t="shared" si="52"/>
        <v>3517.14</v>
      </c>
      <c r="Z248" s="776">
        <f t="shared" si="53"/>
        <v>0</v>
      </c>
    </row>
    <row r="249" spans="1:26">
      <c r="A249" s="894" t="s">
        <v>288</v>
      </c>
      <c r="B249" s="744" t="s">
        <v>341</v>
      </c>
      <c r="C249" s="745">
        <v>12</v>
      </c>
      <c r="D249" s="745" t="s">
        <v>342</v>
      </c>
      <c r="E249" s="746" t="s">
        <v>119</v>
      </c>
      <c r="F249" s="745">
        <v>15179</v>
      </c>
      <c r="G249" s="745" t="s">
        <v>671</v>
      </c>
      <c r="H249" s="896">
        <v>2</v>
      </c>
      <c r="I249" s="901">
        <v>10</v>
      </c>
      <c r="J249" s="901">
        <v>66</v>
      </c>
      <c r="K249" s="901">
        <v>11</v>
      </c>
      <c r="L249" s="895">
        <v>4</v>
      </c>
      <c r="M249" s="895">
        <v>0</v>
      </c>
      <c r="N249" s="916">
        <v>0</v>
      </c>
      <c r="O249" s="915">
        <v>0</v>
      </c>
      <c r="P249" s="916">
        <v>0</v>
      </c>
      <c r="Q249"/>
      <c r="R249" s="560">
        <f t="shared" si="54"/>
        <v>61.76</v>
      </c>
      <c r="S249" s="560">
        <f t="shared" si="55"/>
        <v>314.7</v>
      </c>
      <c r="T249" s="560">
        <f t="shared" si="56"/>
        <v>2448.6</v>
      </c>
      <c r="U249" s="560">
        <f t="shared" si="57"/>
        <v>446.6</v>
      </c>
      <c r="V249" s="560">
        <f t="shared" si="58"/>
        <v>178.64</v>
      </c>
      <c r="W249" s="560">
        <f t="shared" si="59"/>
        <v>0</v>
      </c>
      <c r="X249" s="776">
        <f t="shared" si="51"/>
        <v>0</v>
      </c>
      <c r="Y249" s="776">
        <f t="shared" si="52"/>
        <v>0</v>
      </c>
      <c r="Z249" s="776">
        <f t="shared" si="53"/>
        <v>0</v>
      </c>
    </row>
    <row r="250" spans="1:26">
      <c r="A250" s="894" t="s">
        <v>164</v>
      </c>
      <c r="B250" s="744" t="s">
        <v>1967</v>
      </c>
      <c r="C250" s="745">
        <v>5</v>
      </c>
      <c r="D250" s="745" t="s">
        <v>346</v>
      </c>
      <c r="E250" s="746" t="s">
        <v>347</v>
      </c>
      <c r="F250" s="745" t="s">
        <v>445</v>
      </c>
      <c r="G250" s="745" t="s">
        <v>671</v>
      </c>
      <c r="H250" s="896">
        <v>7</v>
      </c>
      <c r="I250" s="901">
        <v>6</v>
      </c>
      <c r="J250" s="901">
        <v>9</v>
      </c>
      <c r="K250" s="901">
        <v>1</v>
      </c>
      <c r="L250" s="895">
        <v>5</v>
      </c>
      <c r="M250" s="895">
        <v>2</v>
      </c>
      <c r="N250" s="917">
        <v>0</v>
      </c>
      <c r="O250" s="920">
        <v>0</v>
      </c>
      <c r="P250" s="917"/>
      <c r="Q250"/>
      <c r="R250" s="560">
        <f>$R$3*H250</f>
        <v>216.16</v>
      </c>
      <c r="S250" s="560">
        <f>$S$3*I250</f>
        <v>188.82</v>
      </c>
      <c r="T250" s="560">
        <f>$T$3*J250</f>
        <v>333.90000000000003</v>
      </c>
      <c r="U250" s="560">
        <f>$U$3*K250</f>
        <v>40.6</v>
      </c>
      <c r="V250" s="560">
        <f>$V$3*L250</f>
        <v>223.29999999999998</v>
      </c>
      <c r="W250" s="560">
        <f>$W$3*M250</f>
        <v>96.36</v>
      </c>
      <c r="X250" s="776">
        <f t="shared" si="51"/>
        <v>0</v>
      </c>
      <c r="Y250" s="776">
        <f t="shared" si="52"/>
        <v>0</v>
      </c>
      <c r="Z250" s="776">
        <f t="shared" si="53"/>
        <v>0</v>
      </c>
    </row>
    <row r="251" spans="1:26">
      <c r="A251" s="894" t="s">
        <v>2135</v>
      </c>
      <c r="B251" s="744" t="s">
        <v>51</v>
      </c>
      <c r="C251" s="745">
        <v>4</v>
      </c>
      <c r="D251" s="745" t="s">
        <v>342</v>
      </c>
      <c r="E251" s="746" t="s">
        <v>119</v>
      </c>
      <c r="F251" s="745" t="s">
        <v>517</v>
      </c>
      <c r="G251" s="745" t="s">
        <v>671</v>
      </c>
      <c r="H251" s="896">
        <v>11</v>
      </c>
      <c r="I251" s="901">
        <v>23</v>
      </c>
      <c r="J251" s="901">
        <v>11</v>
      </c>
      <c r="K251" s="901">
        <v>12</v>
      </c>
      <c r="L251" s="895">
        <v>14</v>
      </c>
      <c r="M251" s="895">
        <v>25</v>
      </c>
      <c r="N251" s="895">
        <v>10</v>
      </c>
      <c r="O251" s="899">
        <v>5</v>
      </c>
      <c r="P251" s="895">
        <v>11</v>
      </c>
      <c r="Q251"/>
      <c r="R251" s="560">
        <f>$R$3*H251</f>
        <v>339.68</v>
      </c>
      <c r="S251" s="560">
        <f>$S$3*I251</f>
        <v>723.81</v>
      </c>
      <c r="T251" s="560">
        <f>$T$3*J251</f>
        <v>408.1</v>
      </c>
      <c r="U251" s="560">
        <f>$U$3*K251</f>
        <v>487.20000000000005</v>
      </c>
      <c r="V251" s="560">
        <f>$V$3*L251</f>
        <v>625.24</v>
      </c>
      <c r="W251" s="560">
        <f>$W$3*M251</f>
        <v>1204.5</v>
      </c>
      <c r="X251" s="776">
        <f t="shared" si="51"/>
        <v>481.8</v>
      </c>
      <c r="Y251" s="776">
        <f t="shared" si="52"/>
        <v>240.9</v>
      </c>
      <c r="Z251" s="776">
        <f t="shared" si="53"/>
        <v>529.98</v>
      </c>
    </row>
    <row r="252" spans="1:26">
      <c r="A252" s="894" t="s">
        <v>164</v>
      </c>
      <c r="B252" s="744" t="s">
        <v>1967</v>
      </c>
      <c r="C252" s="745">
        <v>5</v>
      </c>
      <c r="D252" s="745" t="s">
        <v>346</v>
      </c>
      <c r="E252" s="746" t="s">
        <v>347</v>
      </c>
      <c r="F252" s="745" t="s">
        <v>446</v>
      </c>
      <c r="G252" s="745" t="s">
        <v>671</v>
      </c>
      <c r="H252" s="896">
        <v>70</v>
      </c>
      <c r="I252" s="901">
        <v>52</v>
      </c>
      <c r="J252" s="901">
        <v>59</v>
      </c>
      <c r="K252" s="901">
        <v>127</v>
      </c>
      <c r="L252" s="895">
        <v>42</v>
      </c>
      <c r="M252" s="895">
        <v>47</v>
      </c>
      <c r="N252" s="895">
        <v>15</v>
      </c>
      <c r="O252" s="899">
        <v>10</v>
      </c>
      <c r="P252" s="895"/>
      <c r="Q252"/>
      <c r="R252" s="560">
        <f>$R$3*H252</f>
        <v>2161.6</v>
      </c>
      <c r="S252" s="560">
        <f>$S$3*I252</f>
        <v>1636.44</v>
      </c>
      <c r="T252" s="560">
        <f>$T$3*J252</f>
        <v>2188.9</v>
      </c>
      <c r="U252" s="560">
        <f>$U$3*K252</f>
        <v>5156.2</v>
      </c>
      <c r="V252" s="560">
        <f>$V$3*L252</f>
        <v>1875.7199999999998</v>
      </c>
      <c r="W252" s="560">
        <f>$W$3*M252</f>
        <v>2264.46</v>
      </c>
      <c r="X252" s="776">
        <f t="shared" si="51"/>
        <v>722.7</v>
      </c>
      <c r="Y252" s="776">
        <f t="shared" si="52"/>
        <v>481.8</v>
      </c>
      <c r="Z252" s="776">
        <f t="shared" si="53"/>
        <v>0</v>
      </c>
    </row>
    <row r="253" spans="1:26">
      <c r="A253" s="894" t="s">
        <v>2136</v>
      </c>
      <c r="B253" s="744" t="s">
        <v>550</v>
      </c>
      <c r="C253" s="745">
        <v>2</v>
      </c>
      <c r="D253" s="745" t="s">
        <v>345</v>
      </c>
      <c r="E253" s="746" t="s">
        <v>118</v>
      </c>
      <c r="F253" s="745" t="s">
        <v>551</v>
      </c>
      <c r="G253" s="745" t="s">
        <v>671</v>
      </c>
      <c r="H253" s="896">
        <v>1356</v>
      </c>
      <c r="I253" s="901">
        <v>288</v>
      </c>
      <c r="J253" s="901">
        <v>288</v>
      </c>
      <c r="K253" s="901">
        <v>8</v>
      </c>
      <c r="L253" s="895">
        <v>165</v>
      </c>
      <c r="M253" s="895">
        <v>122</v>
      </c>
      <c r="N253" s="895">
        <v>123</v>
      </c>
      <c r="O253" s="899">
        <v>91</v>
      </c>
      <c r="P253" s="895">
        <v>0</v>
      </c>
      <c r="Q253"/>
      <c r="R253" s="560">
        <f>$R$3*H253</f>
        <v>41873.279999999999</v>
      </c>
      <c r="S253" s="560">
        <f>$S$3*I253</f>
        <v>9063.36</v>
      </c>
      <c r="T253" s="560">
        <f>$T$3*J253</f>
        <v>10684.800000000001</v>
      </c>
      <c r="U253" s="560">
        <f>$U$3*K253</f>
        <v>324.8</v>
      </c>
      <c r="V253" s="560">
        <f>$V$3*L253</f>
        <v>7368.9</v>
      </c>
      <c r="W253" s="560">
        <f>$W$3*M253</f>
        <v>5877.96</v>
      </c>
      <c r="X253" s="776">
        <f t="shared" si="51"/>
        <v>5926.14</v>
      </c>
      <c r="Y253" s="776">
        <f t="shared" si="52"/>
        <v>4384.38</v>
      </c>
      <c r="Z253" s="776">
        <f t="shared" si="53"/>
        <v>0</v>
      </c>
    </row>
    <row r="254" spans="1:26">
      <c r="A254" s="908" t="s">
        <v>328</v>
      </c>
      <c r="B254" s="744" t="s">
        <v>764</v>
      </c>
      <c r="C254" s="745">
        <v>14</v>
      </c>
      <c r="D254" s="745">
        <v>6310</v>
      </c>
      <c r="E254" s="746" t="s">
        <v>354</v>
      </c>
      <c r="F254" s="745">
        <v>4001404</v>
      </c>
      <c r="G254" s="745" t="s">
        <v>671</v>
      </c>
      <c r="H254" s="905">
        <v>260</v>
      </c>
      <c r="I254" s="906">
        <v>274</v>
      </c>
      <c r="J254" s="906">
        <v>236</v>
      </c>
      <c r="K254" s="906">
        <v>236</v>
      </c>
      <c r="L254" s="895">
        <v>230</v>
      </c>
      <c r="M254" s="895">
        <v>217</v>
      </c>
      <c r="N254" s="895">
        <v>121</v>
      </c>
      <c r="O254" s="899">
        <v>136</v>
      </c>
      <c r="P254" s="895"/>
      <c r="Q254"/>
      <c r="R254" s="560">
        <f t="shared" si="54"/>
        <v>8028.8</v>
      </c>
      <c r="S254" s="560">
        <f t="shared" si="55"/>
        <v>8622.7799999999988</v>
      </c>
      <c r="T254" s="560">
        <f t="shared" si="56"/>
        <v>8755.6</v>
      </c>
      <c r="U254" s="560">
        <f t="shared" si="57"/>
        <v>9581.6</v>
      </c>
      <c r="V254" s="560">
        <f t="shared" si="58"/>
        <v>10271.799999999999</v>
      </c>
      <c r="W254" s="560">
        <f t="shared" si="59"/>
        <v>10455.06</v>
      </c>
      <c r="X254" s="776">
        <f t="shared" si="51"/>
        <v>5829.78</v>
      </c>
      <c r="Y254" s="776">
        <f t="shared" si="52"/>
        <v>6552.48</v>
      </c>
      <c r="Z254" s="776">
        <f t="shared" si="53"/>
        <v>0</v>
      </c>
    </row>
    <row r="255" spans="1:26">
      <c r="A255" s="932"/>
      <c r="B255" s="936"/>
      <c r="C255" s="932"/>
      <c r="D255" s="932"/>
      <c r="E255" s="932"/>
      <c r="F255" s="941" t="s">
        <v>2060</v>
      </c>
      <c r="G255" s="942" t="s">
        <v>2144</v>
      </c>
      <c r="H255" s="943">
        <f>SUM(H4:H254)</f>
        <v>162103</v>
      </c>
      <c r="I255" s="943">
        <f t="shared" ref="I255:P255" si="60">SUM(I4:I254)</f>
        <v>151632</v>
      </c>
      <c r="J255" s="943">
        <f t="shared" si="60"/>
        <v>141181</v>
      </c>
      <c r="K255" s="943">
        <f t="shared" si="60"/>
        <v>130505</v>
      </c>
      <c r="L255" s="943">
        <f t="shared" si="60"/>
        <v>119145.28</v>
      </c>
      <c r="M255" s="943">
        <f t="shared" si="60"/>
        <v>116870.54000000001</v>
      </c>
      <c r="N255" s="943">
        <f t="shared" si="60"/>
        <v>105900</v>
      </c>
      <c r="O255" s="943">
        <f t="shared" si="60"/>
        <v>108148</v>
      </c>
      <c r="P255" s="943">
        <f t="shared" si="60"/>
        <v>107990</v>
      </c>
      <c r="Q255"/>
      <c r="R255" s="561">
        <f>$R$3*$H$215</f>
        <v>0</v>
      </c>
      <c r="S255" s="561">
        <f>$S$3*$H$215</f>
        <v>0</v>
      </c>
      <c r="T255" s="561">
        <f>$T$3*$H$215</f>
        <v>0</v>
      </c>
      <c r="U255" s="561">
        <f>$U$3*$H$215</f>
        <v>0</v>
      </c>
      <c r="V255" s="561">
        <f>$V$3*$H$215</f>
        <v>0</v>
      </c>
      <c r="W255" s="561">
        <f>$W$3*$H$215</f>
        <v>0</v>
      </c>
      <c r="X255" s="561">
        <f t="shared" ref="X255:Z255" si="61">$W$3*$H$215</f>
        <v>0</v>
      </c>
      <c r="Y255" s="561">
        <f t="shared" si="61"/>
        <v>0</v>
      </c>
      <c r="Z255" s="561">
        <f t="shared" si="61"/>
        <v>0</v>
      </c>
    </row>
    <row r="256" spans="1:26">
      <c r="E256" s="432"/>
      <c r="H256"/>
      <c r="I256"/>
      <c r="J256"/>
      <c r="K256"/>
      <c r="L256"/>
      <c r="M256"/>
      <c r="N256"/>
      <c r="O256"/>
      <c r="P256"/>
      <c r="Q256"/>
      <c r="X256" s="738"/>
      <c r="Y256" s="738"/>
      <c r="Z256" s="738"/>
    </row>
    <row r="257" spans="5:26">
      <c r="E257" s="432"/>
      <c r="H257"/>
      <c r="I257"/>
      <c r="J257"/>
      <c r="K257"/>
      <c r="L257"/>
      <c r="M257"/>
      <c r="N257"/>
      <c r="O257"/>
      <c r="P257"/>
      <c r="Q257"/>
      <c r="R257" s="432" t="s">
        <v>1760</v>
      </c>
      <c r="X257" s="738"/>
      <c r="Y257" s="738"/>
      <c r="Z257" s="738"/>
    </row>
    <row r="258" spans="5:26">
      <c r="E258" s="432"/>
      <c r="H258"/>
      <c r="I258"/>
      <c r="J258"/>
      <c r="K258"/>
      <c r="L258"/>
      <c r="M258"/>
      <c r="N258"/>
      <c r="O258"/>
      <c r="P258"/>
      <c r="Q258" t="s">
        <v>1761</v>
      </c>
      <c r="R258" s="318">
        <f t="shared" ref="R258:W258" si="62">R215/1000</f>
        <v>4453.4827200000009</v>
      </c>
      <c r="S258" s="318">
        <f t="shared" si="62"/>
        <v>4271.0769300000011</v>
      </c>
      <c r="T258" s="318">
        <f t="shared" si="62"/>
        <v>4791.0198000000009</v>
      </c>
      <c r="U258" s="318">
        <f t="shared" si="62"/>
        <v>4849.3857999999991</v>
      </c>
      <c r="V258" s="318">
        <f t="shared" si="62"/>
        <v>4898.9018847999951</v>
      </c>
      <c r="W258" s="318">
        <f t="shared" si="62"/>
        <v>5238.6374172000005</v>
      </c>
      <c r="X258" s="318">
        <f t="shared" ref="X258:Z258" si="63">X215/1000</f>
        <v>4853.3159399999959</v>
      </c>
      <c r="Y258" s="318">
        <f t="shared" si="63"/>
        <v>5069.1623399999989</v>
      </c>
      <c r="Z258" s="318">
        <f t="shared" si="63"/>
        <v>5150.7792599999966</v>
      </c>
    </row>
    <row r="259" spans="5:26">
      <c r="E259" s="432"/>
      <c r="H259"/>
      <c r="I259"/>
      <c r="J259"/>
      <c r="K259"/>
      <c r="L259"/>
      <c r="M259"/>
      <c r="N259"/>
      <c r="O259"/>
      <c r="P259"/>
      <c r="Q259" t="s">
        <v>2143</v>
      </c>
      <c r="R259" s="318">
        <f t="shared" ref="R259:W259" si="64">R255/1000</f>
        <v>0</v>
      </c>
      <c r="S259" s="318">
        <f t="shared" si="64"/>
        <v>0</v>
      </c>
      <c r="T259" s="318">
        <f t="shared" si="64"/>
        <v>0</v>
      </c>
      <c r="U259" s="318">
        <f t="shared" si="64"/>
        <v>0</v>
      </c>
      <c r="V259" s="318">
        <f t="shared" si="64"/>
        <v>0</v>
      </c>
      <c r="W259" s="318">
        <f t="shared" si="64"/>
        <v>0</v>
      </c>
      <c r="X259" s="318">
        <f t="shared" ref="X259:Z259" si="65">X255/1000</f>
        <v>0</v>
      </c>
      <c r="Y259" s="318">
        <f t="shared" si="65"/>
        <v>0</v>
      </c>
      <c r="Z259" s="318">
        <f t="shared" si="65"/>
        <v>0</v>
      </c>
    </row>
    <row r="260" spans="5:26">
      <c r="E260" s="432"/>
      <c r="H260"/>
      <c r="I260"/>
      <c r="J260"/>
      <c r="K260"/>
      <c r="L260"/>
      <c r="M260"/>
      <c r="N260"/>
      <c r="O260"/>
      <c r="P260"/>
      <c r="Q260"/>
    </row>
    <row r="261" spans="5:26">
      <c r="E261" s="432"/>
      <c r="H261"/>
      <c r="I261"/>
      <c r="J261"/>
      <c r="K261"/>
      <c r="L261"/>
      <c r="M261"/>
      <c r="N261"/>
      <c r="O261"/>
      <c r="P261"/>
      <c r="Q261"/>
    </row>
    <row r="262" spans="5:26">
      <c r="E262" s="432"/>
      <c r="H262"/>
      <c r="I262"/>
      <c r="J262"/>
      <c r="K262"/>
      <c r="L262"/>
      <c r="M262"/>
      <c r="N262"/>
      <c r="O262"/>
      <c r="P262"/>
      <c r="Q262"/>
    </row>
    <row r="263" spans="5:26">
      <c r="E263" s="432"/>
      <c r="H263"/>
      <c r="I263"/>
      <c r="J263"/>
      <c r="K263"/>
      <c r="L263"/>
      <c r="M263"/>
      <c r="N263"/>
      <c r="O263"/>
      <c r="P263"/>
      <c r="Q263"/>
    </row>
    <row r="264" spans="5:26">
      <c r="E264" s="432"/>
      <c r="H264"/>
      <c r="I264"/>
      <c r="J264"/>
      <c r="K264"/>
      <c r="L264"/>
      <c r="M264"/>
      <c r="N264"/>
      <c r="O264"/>
      <c r="P264"/>
      <c r="Q264"/>
    </row>
    <row r="265" spans="5:26">
      <c r="E265" s="432"/>
      <c r="H265"/>
      <c r="I265"/>
      <c r="J265"/>
      <c r="K265"/>
      <c r="L265"/>
      <c r="M265"/>
      <c r="N265"/>
      <c r="O265"/>
      <c r="P265"/>
      <c r="Q265"/>
    </row>
    <row r="266" spans="5:26">
      <c r="E266" s="432"/>
      <c r="H266"/>
      <c r="I266"/>
      <c r="J266"/>
      <c r="K266"/>
      <c r="L266"/>
      <c r="M266"/>
      <c r="N266"/>
      <c r="O266"/>
      <c r="P266"/>
      <c r="Q266"/>
    </row>
    <row r="267" spans="5:26">
      <c r="E267" s="432"/>
      <c r="H267"/>
      <c r="I267"/>
      <c r="J267"/>
      <c r="K267"/>
      <c r="L267"/>
      <c r="M267"/>
      <c r="N267"/>
      <c r="O267"/>
      <c r="P267"/>
      <c r="Q267"/>
    </row>
    <row r="268" spans="5:26">
      <c r="E268" s="432"/>
      <c r="H268"/>
      <c r="I268"/>
      <c r="J268"/>
      <c r="K268"/>
      <c r="L268"/>
      <c r="M268"/>
      <c r="N268"/>
      <c r="O268"/>
      <c r="P268"/>
      <c r="Q268"/>
    </row>
    <row r="269" spans="5:26">
      <c r="E269" s="432"/>
      <c r="H269"/>
      <c r="I269"/>
      <c r="J269"/>
      <c r="K269"/>
      <c r="L269"/>
      <c r="M269"/>
      <c r="N269"/>
      <c r="O269"/>
      <c r="P269"/>
      <c r="Q269"/>
    </row>
    <row r="270" spans="5:26">
      <c r="E270" s="432"/>
      <c r="H270"/>
      <c r="I270"/>
      <c r="J270"/>
      <c r="K270"/>
      <c r="L270"/>
      <c r="M270"/>
      <c r="N270"/>
      <c r="O270"/>
      <c r="P270"/>
      <c r="Q270"/>
    </row>
    <row r="271" spans="5:26">
      <c r="H271"/>
      <c r="I271"/>
      <c r="J271"/>
      <c r="K271"/>
      <c r="L271"/>
      <c r="M271"/>
      <c r="N271"/>
      <c r="O271"/>
      <c r="P271"/>
      <c r="Q271"/>
    </row>
    <row r="272" spans="5:26">
      <c r="H272"/>
      <c r="I272"/>
      <c r="J272"/>
      <c r="K272"/>
      <c r="L272"/>
      <c r="M272"/>
      <c r="N272"/>
      <c r="O272"/>
      <c r="P272"/>
      <c r="Q272"/>
    </row>
    <row r="273" spans="1:17">
      <c r="H273"/>
      <c r="I273"/>
      <c r="J273"/>
      <c r="K273"/>
      <c r="L273"/>
      <c r="M273"/>
      <c r="N273"/>
      <c r="O273"/>
      <c r="P273"/>
      <c r="Q273"/>
    </row>
    <row r="274" spans="1:17">
      <c r="H274"/>
      <c r="I274"/>
      <c r="J274"/>
      <c r="K274"/>
      <c r="L274"/>
      <c r="M274"/>
      <c r="N274"/>
      <c r="O274"/>
      <c r="P274"/>
      <c r="Q274"/>
    </row>
    <row r="275" spans="1:17">
      <c r="E275" s="432"/>
      <c r="H275"/>
      <c r="I275"/>
      <c r="J275"/>
      <c r="K275"/>
      <c r="L275"/>
      <c r="M275"/>
      <c r="N275"/>
      <c r="O275"/>
      <c r="P275"/>
      <c r="Q275"/>
    </row>
    <row r="276" spans="1:17">
      <c r="E276" s="432"/>
      <c r="H276"/>
      <c r="I276"/>
      <c r="J276"/>
      <c r="K276"/>
      <c r="L276"/>
      <c r="M276"/>
      <c r="N276"/>
      <c r="O276"/>
      <c r="P276"/>
      <c r="Q276"/>
    </row>
    <row r="277" spans="1:17">
      <c r="E277" s="432"/>
      <c r="H277"/>
      <c r="I277"/>
      <c r="J277"/>
      <c r="K277"/>
      <c r="L277"/>
      <c r="M277"/>
      <c r="N277"/>
      <c r="O277"/>
      <c r="P277"/>
      <c r="Q277"/>
    </row>
    <row r="278" spans="1:17">
      <c r="E278" s="432"/>
      <c r="H278"/>
      <c r="I278"/>
      <c r="J278"/>
      <c r="K278"/>
      <c r="L278"/>
      <c r="M278"/>
      <c r="N278"/>
      <c r="O278"/>
      <c r="P278"/>
      <c r="Q278"/>
    </row>
    <row r="279" spans="1:17">
      <c r="H279"/>
      <c r="I279"/>
      <c r="J279"/>
      <c r="K279"/>
      <c r="L279"/>
      <c r="M279"/>
      <c r="N279"/>
      <c r="O279"/>
      <c r="P279"/>
      <c r="Q279"/>
    </row>
    <row r="280" spans="1:17">
      <c r="A280"/>
      <c r="E280" s="432"/>
      <c r="H280"/>
      <c r="I280"/>
      <c r="J280"/>
      <c r="K280"/>
      <c r="L280"/>
      <c r="M280"/>
      <c r="N280"/>
      <c r="O280"/>
      <c r="P280"/>
      <c r="Q280"/>
    </row>
    <row r="281" spans="1:17">
      <c r="E281" s="432"/>
      <c r="H281"/>
      <c r="I281"/>
      <c r="J281"/>
      <c r="K281"/>
      <c r="L281"/>
      <c r="M281"/>
      <c r="N281"/>
      <c r="O281"/>
      <c r="P281"/>
      <c r="Q281"/>
    </row>
    <row r="282" spans="1:17">
      <c r="E282" s="432"/>
      <c r="H282"/>
      <c r="I282"/>
      <c r="J282"/>
      <c r="K282"/>
      <c r="L282"/>
      <c r="M282"/>
      <c r="N282"/>
      <c r="O282"/>
      <c r="P282"/>
      <c r="Q282"/>
    </row>
    <row r="283" spans="1:17">
      <c r="E283" s="432"/>
      <c r="H283"/>
      <c r="I283"/>
      <c r="J283"/>
      <c r="K283"/>
      <c r="L283"/>
      <c r="M283"/>
      <c r="N283"/>
      <c r="O283"/>
      <c r="P283"/>
      <c r="Q283"/>
    </row>
    <row r="284" spans="1:17">
      <c r="E284" s="432"/>
      <c r="H284"/>
      <c r="I284"/>
      <c r="J284"/>
      <c r="K284"/>
      <c r="L284"/>
      <c r="M284"/>
      <c r="N284"/>
      <c r="O284"/>
      <c r="P284"/>
      <c r="Q284"/>
    </row>
    <row r="285" spans="1:17">
      <c r="E285" s="432"/>
      <c r="H285"/>
      <c r="I285"/>
      <c r="J285"/>
      <c r="K285"/>
      <c r="L285"/>
      <c r="M285"/>
      <c r="N285"/>
      <c r="O285"/>
      <c r="P285"/>
      <c r="Q285"/>
    </row>
    <row r="286" spans="1:17">
      <c r="E286" s="432"/>
      <c r="H286"/>
      <c r="I286"/>
      <c r="J286"/>
      <c r="K286"/>
      <c r="L286"/>
      <c r="M286"/>
      <c r="N286"/>
      <c r="O286"/>
      <c r="P286"/>
      <c r="Q286"/>
    </row>
    <row r="287" spans="1:17">
      <c r="E287" s="432"/>
      <c r="H287"/>
      <c r="I287"/>
      <c r="J287"/>
      <c r="K287"/>
      <c r="L287"/>
      <c r="M287"/>
      <c r="N287"/>
      <c r="O287"/>
      <c r="P287"/>
      <c r="Q287"/>
    </row>
    <row r="288" spans="1:17">
      <c r="H288"/>
      <c r="I288"/>
      <c r="J288"/>
      <c r="K288"/>
      <c r="L288"/>
      <c r="M288"/>
      <c r="N288"/>
      <c r="O288"/>
      <c r="P288"/>
      <c r="Q288"/>
    </row>
    <row r="289" spans="1:17">
      <c r="E289" s="432"/>
      <c r="H289"/>
      <c r="I289"/>
      <c r="J289"/>
      <c r="K289"/>
      <c r="L289"/>
      <c r="M289"/>
      <c r="N289"/>
      <c r="O289"/>
      <c r="P289"/>
      <c r="Q289"/>
    </row>
    <row r="290" spans="1:17">
      <c r="E290" s="432"/>
      <c r="H290"/>
      <c r="I290"/>
      <c r="J290"/>
      <c r="K290"/>
      <c r="L290"/>
      <c r="M290"/>
      <c r="N290"/>
      <c r="O290"/>
      <c r="P290"/>
      <c r="Q290"/>
    </row>
    <row r="291" spans="1:17">
      <c r="H291"/>
      <c r="I291"/>
      <c r="J291"/>
      <c r="K291"/>
      <c r="L291"/>
      <c r="M291"/>
      <c r="N291"/>
      <c r="O291"/>
      <c r="P291"/>
      <c r="Q291"/>
    </row>
    <row r="292" spans="1:17">
      <c r="H292"/>
      <c r="I292"/>
      <c r="J292"/>
      <c r="K292"/>
      <c r="L292"/>
      <c r="M292"/>
      <c r="N292"/>
      <c r="O292"/>
      <c r="P292"/>
      <c r="Q292"/>
    </row>
    <row r="293" spans="1:17">
      <c r="H293"/>
      <c r="I293"/>
      <c r="J293"/>
      <c r="K293"/>
      <c r="L293"/>
      <c r="M293"/>
      <c r="N293"/>
      <c r="O293"/>
      <c r="P293"/>
      <c r="Q293"/>
    </row>
    <row r="294" spans="1:17">
      <c r="H294"/>
      <c r="I294"/>
      <c r="J294"/>
      <c r="K294"/>
      <c r="L294"/>
      <c r="M294"/>
      <c r="N294"/>
      <c r="O294"/>
      <c r="P294"/>
      <c r="Q294"/>
    </row>
    <row r="295" spans="1:17">
      <c r="H295"/>
      <c r="I295"/>
      <c r="J295"/>
      <c r="K295"/>
      <c r="L295"/>
      <c r="M295"/>
      <c r="N295"/>
      <c r="O295"/>
      <c r="P295"/>
      <c r="Q295"/>
    </row>
    <row r="296" spans="1:17">
      <c r="H296"/>
      <c r="I296"/>
      <c r="J296"/>
      <c r="K296"/>
      <c r="L296"/>
      <c r="M296"/>
      <c r="N296"/>
      <c r="O296"/>
      <c r="P296"/>
      <c r="Q296"/>
    </row>
    <row r="297" spans="1:17">
      <c r="H297"/>
      <c r="I297"/>
      <c r="J297"/>
      <c r="K297"/>
      <c r="L297"/>
      <c r="M297"/>
      <c r="N297"/>
      <c r="O297"/>
      <c r="P297"/>
      <c r="Q297"/>
    </row>
    <row r="298" spans="1:17">
      <c r="H298"/>
      <c r="I298"/>
      <c r="J298"/>
      <c r="K298"/>
      <c r="L298"/>
      <c r="M298"/>
      <c r="N298"/>
      <c r="O298"/>
      <c r="P298"/>
      <c r="Q298"/>
    </row>
    <row r="299" spans="1:17">
      <c r="H299"/>
      <c r="I299"/>
      <c r="J299"/>
      <c r="K299"/>
      <c r="L299"/>
      <c r="M299"/>
      <c r="N299"/>
      <c r="O299"/>
      <c r="P299"/>
      <c r="Q299"/>
    </row>
    <row r="300" spans="1:17">
      <c r="H300"/>
      <c r="I300"/>
      <c r="J300"/>
      <c r="K300"/>
      <c r="L300"/>
      <c r="M300"/>
      <c r="N300"/>
      <c r="O300"/>
      <c r="P300"/>
      <c r="Q300"/>
    </row>
    <row r="301" spans="1:17">
      <c r="H301"/>
      <c r="I301"/>
      <c r="J301"/>
      <c r="K301"/>
      <c r="L301"/>
      <c r="M301"/>
      <c r="N301"/>
      <c r="O301"/>
      <c r="P301"/>
      <c r="Q301"/>
    </row>
    <row r="302" spans="1:17">
      <c r="H302"/>
      <c r="I302"/>
      <c r="J302"/>
      <c r="K302"/>
      <c r="L302"/>
      <c r="M302"/>
      <c r="N302"/>
      <c r="O302"/>
      <c r="P302"/>
      <c r="Q302"/>
    </row>
    <row r="303" spans="1:17">
      <c r="H303"/>
      <c r="I303"/>
      <c r="J303"/>
      <c r="K303"/>
      <c r="L303"/>
      <c r="M303"/>
      <c r="N303"/>
      <c r="O303"/>
      <c r="P303"/>
      <c r="Q303"/>
    </row>
    <row r="304" spans="1:17">
      <c r="A304"/>
      <c r="B304"/>
      <c r="C304"/>
      <c r="D304" s="463"/>
      <c r="E304" s="465"/>
      <c r="F304" s="464"/>
      <c r="G304" s="464"/>
      <c r="H304"/>
      <c r="I304"/>
      <c r="J304"/>
      <c r="K304"/>
      <c r="L304"/>
      <c r="M304"/>
      <c r="N304"/>
      <c r="O304"/>
      <c r="P304"/>
      <c r="Q304"/>
    </row>
    <row r="305" spans="1:17">
      <c r="A305" s="466"/>
      <c r="B305" s="467"/>
      <c r="C305" s="466"/>
      <c r="D305" s="466"/>
      <c r="E305" s="468"/>
      <c r="F305" s="467"/>
      <c r="G305" s="467"/>
      <c r="H305"/>
      <c r="I305"/>
      <c r="J305"/>
      <c r="K305"/>
      <c r="L305"/>
      <c r="M305"/>
      <c r="N305"/>
      <c r="O305"/>
      <c r="P305"/>
      <c r="Q305"/>
    </row>
    <row r="306" spans="1:17">
      <c r="A306" s="6"/>
      <c r="B306" s="6"/>
      <c r="C306" s="6"/>
      <c r="D306" s="6"/>
      <c r="E306" s="469"/>
      <c r="F306" s="6"/>
      <c r="G306" s="6"/>
      <c r="H306"/>
      <c r="I306"/>
      <c r="J306"/>
      <c r="K306"/>
      <c r="L306"/>
      <c r="M306"/>
      <c r="N306"/>
      <c r="O306"/>
      <c r="P306"/>
      <c r="Q306"/>
    </row>
    <row r="307" spans="1:17">
      <c r="A307" s="470"/>
      <c r="B307" s="464"/>
      <c r="C307" s="463"/>
      <c r="D307" s="470"/>
      <c r="E307" s="471"/>
      <c r="F307" s="464"/>
      <c r="G307" s="464"/>
      <c r="H307"/>
      <c r="I307"/>
      <c r="J307"/>
      <c r="K307"/>
      <c r="L307"/>
      <c r="M307"/>
      <c r="N307"/>
      <c r="O307"/>
      <c r="P307"/>
      <c r="Q307"/>
    </row>
    <row r="308" spans="1:17">
      <c r="H308"/>
      <c r="I308"/>
      <c r="J308"/>
      <c r="K308"/>
      <c r="L308"/>
      <c r="M308"/>
      <c r="N308"/>
      <c r="O308"/>
      <c r="P308"/>
      <c r="Q308"/>
    </row>
    <row r="309" spans="1:17">
      <c r="A309" s="6"/>
      <c r="B309" s="6"/>
      <c r="C309" s="6"/>
      <c r="D309" s="6"/>
      <c r="E309"/>
      <c r="F309"/>
      <c r="G309" s="6"/>
      <c r="H309"/>
      <c r="I309"/>
      <c r="J309"/>
      <c r="K309"/>
      <c r="L309"/>
      <c r="M309"/>
      <c r="N309"/>
      <c r="O309"/>
      <c r="P309"/>
      <c r="Q309"/>
    </row>
    <row r="310" spans="1:17">
      <c r="A310" s="6"/>
      <c r="B310" s="6"/>
      <c r="C310" s="6"/>
      <c r="D310" s="6"/>
      <c r="E310" s="469"/>
      <c r="F310" s="6"/>
      <c r="G310" s="6"/>
      <c r="H310"/>
      <c r="I310"/>
      <c r="J310"/>
      <c r="K310"/>
      <c r="L310"/>
      <c r="M310"/>
      <c r="N310"/>
      <c r="O310"/>
      <c r="P310"/>
      <c r="Q310"/>
    </row>
    <row r="311" spans="1:17">
      <c r="A311" s="6"/>
      <c r="B311" s="6"/>
      <c r="C311" s="6"/>
      <c r="D311" s="6"/>
      <c r="E311" s="469"/>
      <c r="F311" s="6"/>
      <c r="G311" s="6"/>
      <c r="H311"/>
      <c r="I311"/>
      <c r="J311"/>
      <c r="K311"/>
      <c r="L311"/>
      <c r="M311"/>
      <c r="N311"/>
      <c r="O311"/>
      <c r="P311"/>
      <c r="Q311"/>
    </row>
    <row r="312" spans="1:17">
      <c r="A312" s="470"/>
      <c r="B312" s="464"/>
      <c r="C312" s="463"/>
      <c r="D312" s="470"/>
      <c r="E312" s="471"/>
      <c r="F312" s="464"/>
      <c r="G312" s="464"/>
      <c r="H312"/>
      <c r="I312"/>
      <c r="J312"/>
      <c r="K312"/>
      <c r="L312"/>
      <c r="M312"/>
      <c r="N312"/>
      <c r="O312"/>
      <c r="P312"/>
      <c r="Q312"/>
    </row>
    <row r="313" spans="1:17">
      <c r="A313" s="6"/>
      <c r="B313" s="6"/>
      <c r="C313" s="6"/>
      <c r="D313" s="6"/>
      <c r="E313" s="469"/>
      <c r="F313" s="6"/>
      <c r="G313" s="6"/>
      <c r="H313"/>
      <c r="I313"/>
      <c r="J313"/>
      <c r="K313"/>
      <c r="L313"/>
      <c r="M313"/>
      <c r="N313"/>
      <c r="O313"/>
      <c r="P313"/>
      <c r="Q313"/>
    </row>
    <row r="314" spans="1:17">
      <c r="A314" s="6"/>
      <c r="B314" s="6"/>
      <c r="C314" s="6"/>
      <c r="D314" s="6"/>
      <c r="E314" s="469"/>
      <c r="F314" s="6"/>
      <c r="G314" s="6"/>
      <c r="H314"/>
      <c r="I314"/>
      <c r="J314"/>
      <c r="K314"/>
      <c r="L314"/>
      <c r="M314"/>
      <c r="N314"/>
      <c r="O314"/>
      <c r="P314"/>
      <c r="Q314"/>
    </row>
    <row r="315" spans="1:17">
      <c r="A315" s="470"/>
      <c r="B315" s="464"/>
      <c r="C315" s="463"/>
      <c r="D315" s="470"/>
      <c r="E315" s="471"/>
      <c r="F315" s="464"/>
      <c r="G315" s="464"/>
      <c r="H315"/>
      <c r="I315"/>
      <c r="J315"/>
      <c r="K315"/>
      <c r="L315"/>
      <c r="M315"/>
      <c r="N315"/>
      <c r="O315"/>
      <c r="P315"/>
      <c r="Q315"/>
    </row>
    <row r="316" spans="1:17">
      <c r="A316" s="470"/>
      <c r="B316" s="464"/>
      <c r="C316" s="463"/>
      <c r="D316" s="470"/>
      <c r="E316" s="471"/>
      <c r="F316" s="464"/>
      <c r="G316" s="464"/>
      <c r="H316"/>
      <c r="I316"/>
      <c r="J316"/>
      <c r="K316"/>
      <c r="L316"/>
      <c r="M316"/>
      <c r="N316"/>
      <c r="O316"/>
      <c r="P316"/>
      <c r="Q316"/>
    </row>
    <row r="317" spans="1:17">
      <c r="A317" s="470"/>
      <c r="B317" s="464"/>
      <c r="C317" s="463"/>
      <c r="D317" s="470"/>
      <c r="E317" s="471"/>
      <c r="F317" s="464"/>
      <c r="G317" s="464"/>
      <c r="H317"/>
      <c r="I317"/>
      <c r="J317"/>
      <c r="K317"/>
      <c r="L317"/>
      <c r="M317"/>
      <c r="N317"/>
      <c r="O317"/>
      <c r="P317"/>
      <c r="Q317"/>
    </row>
    <row r="318" spans="1:17">
      <c r="A318" s="470"/>
      <c r="B318" s="464"/>
      <c r="C318" s="463"/>
      <c r="D318" s="470"/>
      <c r="E318" s="471"/>
      <c r="F318" s="464"/>
      <c r="G318" s="464"/>
      <c r="H318"/>
      <c r="I318"/>
      <c r="J318"/>
      <c r="K318"/>
      <c r="L318"/>
      <c r="M318"/>
      <c r="N318"/>
      <c r="O318"/>
      <c r="P318"/>
      <c r="Q318"/>
    </row>
    <row r="319" spans="1:17">
      <c r="A319" s="6"/>
      <c r="B319" s="6"/>
      <c r="C319" s="6"/>
      <c r="D319" s="6"/>
      <c r="E319" s="469"/>
      <c r="F319" s="6"/>
      <c r="G319" s="6"/>
      <c r="H319"/>
      <c r="I319"/>
      <c r="J319"/>
      <c r="K319"/>
      <c r="L319"/>
      <c r="M319"/>
      <c r="N319"/>
      <c r="O319"/>
      <c r="P319"/>
      <c r="Q319"/>
    </row>
    <row r="320" spans="1:17">
      <c r="A320" s="6"/>
      <c r="B320" s="6"/>
      <c r="C320" s="6"/>
      <c r="D320" s="6"/>
      <c r="E320" s="469"/>
      <c r="F320" s="6"/>
      <c r="G320" s="6"/>
      <c r="H320"/>
      <c r="I320"/>
      <c r="J320"/>
      <c r="K320"/>
      <c r="L320"/>
      <c r="M320"/>
      <c r="N320"/>
      <c r="O320"/>
      <c r="P320"/>
      <c r="Q320"/>
    </row>
    <row r="321" spans="1:17">
      <c r="A321" s="6"/>
      <c r="B321" s="6"/>
      <c r="C321" s="6"/>
      <c r="D321" s="6"/>
      <c r="E321" s="469"/>
      <c r="F321" s="6"/>
      <c r="G321" s="6"/>
      <c r="H321"/>
      <c r="I321"/>
      <c r="J321"/>
      <c r="K321"/>
      <c r="L321"/>
      <c r="M321"/>
      <c r="N321"/>
      <c r="O321"/>
      <c r="P321"/>
      <c r="Q321"/>
    </row>
    <row r="322" spans="1:17">
      <c r="A322" s="6"/>
      <c r="B322" s="6"/>
      <c r="C322" s="6"/>
      <c r="D322" s="6"/>
      <c r="E322" s="469"/>
      <c r="F322" s="6"/>
      <c r="G322" s="6"/>
      <c r="H322"/>
      <c r="I322"/>
      <c r="J322"/>
      <c r="K322"/>
      <c r="L322"/>
      <c r="M322"/>
      <c r="N322"/>
      <c r="O322"/>
      <c r="P322"/>
      <c r="Q322"/>
    </row>
    <row r="323" spans="1:17">
      <c r="A323" s="6"/>
      <c r="B323" s="6"/>
      <c r="C323" s="6"/>
      <c r="D323" s="6"/>
      <c r="E323" s="469"/>
      <c r="F323" s="6"/>
      <c r="G323" s="6"/>
      <c r="H323"/>
      <c r="I323"/>
      <c r="J323"/>
      <c r="K323"/>
      <c r="L323"/>
      <c r="M323"/>
      <c r="N323"/>
      <c r="O323"/>
      <c r="P323"/>
      <c r="Q323"/>
    </row>
    <row r="324" spans="1:17">
      <c r="A324" s="6"/>
      <c r="B324" s="6"/>
      <c r="C324" s="6"/>
      <c r="D324" s="6"/>
      <c r="E324" s="469"/>
      <c r="F324" s="6"/>
      <c r="G324" s="6"/>
      <c r="H324"/>
      <c r="I324"/>
      <c r="J324"/>
      <c r="K324"/>
      <c r="L324"/>
      <c r="M324"/>
      <c r="N324"/>
      <c r="O324"/>
      <c r="P324"/>
      <c r="Q324"/>
    </row>
    <row r="325" spans="1:17">
      <c r="A325" s="6"/>
      <c r="B325" s="6"/>
      <c r="C325" s="6"/>
      <c r="D325" s="6"/>
      <c r="E325" s="469"/>
      <c r="F325" s="6"/>
      <c r="G325" s="6"/>
      <c r="H325"/>
      <c r="I325"/>
      <c r="J325"/>
      <c r="K325"/>
      <c r="L325"/>
      <c r="M325"/>
      <c r="N325"/>
      <c r="O325"/>
      <c r="P325"/>
      <c r="Q325"/>
    </row>
    <row r="326" spans="1:17">
      <c r="A326" s="6"/>
      <c r="B326" s="6"/>
      <c r="C326" s="6"/>
      <c r="D326" s="6"/>
      <c r="E326" s="469"/>
      <c r="F326" s="6"/>
      <c r="G326" s="6"/>
      <c r="H326"/>
      <c r="I326"/>
      <c r="J326"/>
      <c r="K326"/>
      <c r="L326"/>
      <c r="M326"/>
      <c r="N326"/>
      <c r="O326"/>
      <c r="P326"/>
      <c r="Q326"/>
    </row>
    <row r="327" spans="1:17">
      <c r="A327" s="6"/>
      <c r="B327" s="6"/>
      <c r="C327" s="6"/>
      <c r="D327" s="6"/>
      <c r="E327" s="469"/>
      <c r="F327" s="6"/>
      <c r="G327" s="6"/>
      <c r="H327"/>
      <c r="I327"/>
      <c r="J327"/>
      <c r="K327"/>
      <c r="L327"/>
      <c r="M327"/>
      <c r="N327"/>
      <c r="O327"/>
      <c r="P327"/>
      <c r="Q327"/>
    </row>
    <row r="328" spans="1:17">
      <c r="A328" s="6"/>
      <c r="B328" s="6"/>
      <c r="C328" s="6"/>
      <c r="D328" s="6"/>
      <c r="E328" s="469"/>
      <c r="F328" s="6"/>
      <c r="G328" s="6"/>
      <c r="H328"/>
      <c r="I328"/>
      <c r="J328"/>
      <c r="K328"/>
      <c r="L328"/>
      <c r="M328"/>
      <c r="N328"/>
      <c r="O328"/>
      <c r="P328"/>
      <c r="Q328"/>
    </row>
    <row r="329" spans="1:17">
      <c r="A329" s="6"/>
      <c r="B329" s="6"/>
      <c r="C329" s="6"/>
      <c r="D329" s="6"/>
      <c r="E329" s="469"/>
      <c r="F329" s="6"/>
      <c r="G329" s="6"/>
      <c r="H329"/>
      <c r="I329"/>
      <c r="J329"/>
      <c r="K329"/>
      <c r="L329"/>
      <c r="M329"/>
      <c r="N329"/>
      <c r="O329"/>
      <c r="P329"/>
      <c r="Q329"/>
    </row>
    <row r="330" spans="1:17">
      <c r="A330" s="6"/>
      <c r="B330" s="6"/>
      <c r="C330" s="6"/>
      <c r="D330" s="6"/>
      <c r="E330" s="469"/>
      <c r="F330" s="6"/>
      <c r="G330" s="6"/>
      <c r="H330"/>
      <c r="I330"/>
      <c r="J330"/>
      <c r="K330"/>
      <c r="L330"/>
      <c r="M330"/>
      <c r="N330"/>
      <c r="O330"/>
      <c r="P330"/>
      <c r="Q330"/>
    </row>
    <row r="331" spans="1:17">
      <c r="A331" s="6"/>
      <c r="B331" s="6"/>
      <c r="C331" s="6"/>
      <c r="D331" s="6"/>
      <c r="E331" s="469"/>
      <c r="F331" s="6"/>
      <c r="G331" s="6"/>
      <c r="H331"/>
      <c r="I331"/>
      <c r="J331"/>
      <c r="K331"/>
      <c r="L331"/>
      <c r="M331"/>
      <c r="N331"/>
      <c r="O331"/>
      <c r="P331"/>
      <c r="Q331"/>
    </row>
    <row r="332" spans="1:17">
      <c r="A332" s="6"/>
      <c r="B332" s="6"/>
      <c r="C332" s="6"/>
      <c r="D332" s="6"/>
      <c r="E332" s="469"/>
      <c r="F332" s="6"/>
      <c r="G332" s="6"/>
      <c r="H332"/>
      <c r="I332"/>
      <c r="J332"/>
      <c r="K332"/>
      <c r="L332"/>
      <c r="M332"/>
      <c r="N332"/>
      <c r="O332"/>
      <c r="P332"/>
      <c r="Q332"/>
    </row>
    <row r="333" spans="1:17">
      <c r="A333" s="6"/>
      <c r="B333" s="6"/>
      <c r="C333" s="6"/>
      <c r="D333" s="6"/>
      <c r="E333" s="469"/>
      <c r="F333" s="6"/>
      <c r="G333" s="6"/>
      <c r="H333"/>
      <c r="I333"/>
      <c r="J333"/>
      <c r="K333"/>
      <c r="L333"/>
      <c r="M333"/>
      <c r="N333"/>
      <c r="O333"/>
      <c r="P333"/>
      <c r="Q333"/>
    </row>
    <row r="334" spans="1:17">
      <c r="A334" s="6"/>
      <c r="B334" s="6"/>
      <c r="C334" s="6"/>
      <c r="D334" s="6"/>
      <c r="E334" s="469"/>
      <c r="F334" s="6"/>
      <c r="G334" s="6"/>
      <c r="H334"/>
      <c r="I334"/>
      <c r="J334"/>
      <c r="K334"/>
      <c r="L334"/>
      <c r="M334"/>
      <c r="N334"/>
      <c r="O334"/>
      <c r="P334"/>
      <c r="Q334"/>
    </row>
    <row r="335" spans="1:17">
      <c r="A335" s="6"/>
      <c r="B335" s="6"/>
      <c r="C335" s="6"/>
      <c r="D335" s="6"/>
      <c r="E335" s="469"/>
      <c r="F335" s="6"/>
      <c r="G335" s="6"/>
      <c r="H335"/>
      <c r="I335"/>
      <c r="J335"/>
      <c r="K335"/>
      <c r="L335"/>
      <c r="M335"/>
      <c r="N335"/>
      <c r="O335"/>
      <c r="P335"/>
      <c r="Q335"/>
    </row>
    <row r="336" spans="1:17">
      <c r="A336" s="473"/>
      <c r="B336" s="474"/>
      <c r="C336" s="473"/>
      <c r="D336" s="473"/>
      <c r="E336" s="475"/>
      <c r="F336" s="474"/>
      <c r="G336" s="474"/>
      <c r="H336"/>
      <c r="I336"/>
      <c r="J336"/>
      <c r="K336"/>
      <c r="L336"/>
      <c r="M336"/>
      <c r="N336"/>
      <c r="O336"/>
      <c r="P336"/>
      <c r="Q336"/>
    </row>
    <row r="337" spans="1:17">
      <c r="A337" s="6"/>
      <c r="B337" s="6"/>
      <c r="C337" s="6"/>
      <c r="D337" s="6"/>
      <c r="E337" s="469"/>
      <c r="F337" s="6"/>
      <c r="G337" s="6"/>
      <c r="H337"/>
      <c r="I337"/>
      <c r="J337"/>
      <c r="K337"/>
      <c r="L337"/>
      <c r="M337"/>
      <c r="N337"/>
      <c r="O337"/>
      <c r="P337"/>
      <c r="Q337"/>
    </row>
    <row r="338" spans="1:17">
      <c r="A338" s="476"/>
      <c r="B338" s="472"/>
      <c r="C338" s="477"/>
      <c r="D338" s="477"/>
      <c r="E338" s="478"/>
      <c r="F338" s="472"/>
      <c r="G338" s="472"/>
      <c r="H338"/>
      <c r="I338"/>
      <c r="J338"/>
      <c r="K338"/>
      <c r="L338"/>
      <c r="M338"/>
      <c r="N338"/>
      <c r="O338"/>
      <c r="P338"/>
      <c r="Q338"/>
    </row>
    <row r="339" spans="1:17">
      <c r="A339" s="477"/>
      <c r="B339" s="472"/>
      <c r="C339" s="477"/>
      <c r="D339" s="477"/>
      <c r="E339" s="478"/>
      <c r="F339" s="472"/>
      <c r="G339" s="472"/>
      <c r="H339"/>
      <c r="I339"/>
      <c r="J339"/>
      <c r="K339"/>
      <c r="L339"/>
      <c r="M339"/>
      <c r="N339"/>
      <c r="O339"/>
      <c r="P339"/>
      <c r="Q339"/>
    </row>
    <row r="340" spans="1:17">
      <c r="A340" s="473"/>
      <c r="B340" s="474"/>
      <c r="C340" s="473"/>
      <c r="D340" s="473"/>
      <c r="E340" s="475"/>
      <c r="F340" s="474"/>
      <c r="G340" s="474"/>
      <c r="H340"/>
      <c r="I340"/>
      <c r="J340"/>
      <c r="K340"/>
      <c r="L340"/>
      <c r="M340"/>
      <c r="N340"/>
      <c r="O340"/>
      <c r="P340"/>
      <c r="Q340"/>
    </row>
    <row r="341" spans="1:17">
      <c r="A341" s="6"/>
      <c r="B341" s="6"/>
      <c r="C341" s="6"/>
      <c r="D341" s="6"/>
      <c r="E341" s="469"/>
      <c r="F341" s="6"/>
      <c r="G341" s="6"/>
      <c r="H341"/>
      <c r="I341"/>
      <c r="J341"/>
      <c r="K341"/>
      <c r="L341"/>
      <c r="M341"/>
      <c r="N341"/>
      <c r="O341"/>
      <c r="P341"/>
      <c r="Q341"/>
    </row>
    <row r="342" spans="1:17">
      <c r="A342" s="473"/>
      <c r="B342" s="474"/>
      <c r="C342" s="473"/>
      <c r="D342" s="473"/>
      <c r="E342" s="475"/>
      <c r="F342" s="474"/>
      <c r="G342" s="474"/>
      <c r="H342"/>
      <c r="I342"/>
      <c r="J342"/>
      <c r="K342"/>
      <c r="L342"/>
      <c r="M342"/>
      <c r="N342"/>
      <c r="O342"/>
      <c r="P342"/>
      <c r="Q342"/>
    </row>
    <row r="343" spans="1:17">
      <c r="A343" s="6"/>
      <c r="B343" s="6"/>
      <c r="C343" s="6"/>
      <c r="D343" s="6"/>
      <c r="E343" s="469"/>
      <c r="F343" s="6"/>
      <c r="G343" s="6"/>
      <c r="H343"/>
      <c r="I343"/>
      <c r="J343"/>
      <c r="K343"/>
      <c r="L343"/>
      <c r="M343"/>
      <c r="N343"/>
      <c r="O343"/>
      <c r="P343"/>
      <c r="Q343"/>
    </row>
    <row r="344" spans="1:17">
      <c r="A344" s="6"/>
      <c r="B344" s="6"/>
      <c r="C344" s="6"/>
      <c r="D344" s="6"/>
      <c r="E344" s="469"/>
      <c r="F344" s="6"/>
      <c r="G344" s="6"/>
      <c r="H344"/>
      <c r="I344"/>
      <c r="J344"/>
      <c r="K344"/>
      <c r="L344"/>
      <c r="M344"/>
      <c r="N344"/>
      <c r="O344"/>
      <c r="P344"/>
      <c r="Q344"/>
    </row>
    <row r="345" spans="1:17">
      <c r="H345"/>
      <c r="I345"/>
      <c r="J345"/>
      <c r="K345"/>
      <c r="L345"/>
      <c r="M345"/>
      <c r="N345"/>
      <c r="O345"/>
      <c r="P345"/>
      <c r="Q345"/>
    </row>
    <row r="346" spans="1:17">
      <c r="H346"/>
      <c r="I346"/>
      <c r="J346"/>
      <c r="K346"/>
      <c r="L346"/>
      <c r="M346"/>
      <c r="N346"/>
      <c r="O346"/>
      <c r="P346"/>
      <c r="Q346"/>
    </row>
    <row r="347" spans="1:17">
      <c r="H347"/>
      <c r="I347"/>
      <c r="J347"/>
      <c r="K347"/>
      <c r="L347"/>
      <c r="M347"/>
      <c r="N347"/>
      <c r="O347"/>
      <c r="P347"/>
      <c r="Q347"/>
    </row>
    <row r="348" spans="1:17">
      <c r="H348"/>
      <c r="I348"/>
      <c r="J348"/>
      <c r="K348"/>
      <c r="L348"/>
      <c r="M348"/>
      <c r="N348"/>
      <c r="O348"/>
      <c r="P348"/>
      <c r="Q348"/>
    </row>
    <row r="349" spans="1:17">
      <c r="H349"/>
      <c r="I349"/>
      <c r="J349"/>
      <c r="K349"/>
      <c r="L349"/>
      <c r="M349"/>
      <c r="N349"/>
      <c r="O349"/>
      <c r="P349"/>
      <c r="Q349"/>
    </row>
    <row r="350" spans="1:17">
      <c r="H350"/>
      <c r="I350"/>
      <c r="J350"/>
      <c r="K350"/>
      <c r="L350"/>
      <c r="M350"/>
      <c r="N350"/>
      <c r="O350"/>
      <c r="P350"/>
      <c r="Q350"/>
    </row>
    <row r="351" spans="1:17">
      <c r="H351"/>
      <c r="I351"/>
      <c r="J351"/>
      <c r="K351"/>
      <c r="L351"/>
      <c r="M351"/>
      <c r="N351"/>
      <c r="O351"/>
      <c r="P351"/>
      <c r="Q351"/>
    </row>
    <row r="352" spans="1:17">
      <c r="H352"/>
      <c r="I352"/>
      <c r="J352"/>
      <c r="K352"/>
      <c r="L352"/>
      <c r="M352"/>
      <c r="N352"/>
      <c r="O352"/>
      <c r="P352"/>
      <c r="Q352"/>
    </row>
    <row r="353" spans="8:17">
      <c r="H353"/>
      <c r="I353"/>
      <c r="J353"/>
      <c r="K353"/>
      <c r="L353"/>
      <c r="M353"/>
      <c r="N353"/>
      <c r="O353"/>
      <c r="P353"/>
      <c r="Q353"/>
    </row>
    <row r="354" spans="8:17">
      <c r="H354"/>
      <c r="I354"/>
      <c r="J354"/>
      <c r="K354"/>
      <c r="L354"/>
      <c r="M354"/>
      <c r="N354"/>
      <c r="O354"/>
      <c r="P354"/>
      <c r="Q354"/>
    </row>
    <row r="355" spans="8:17">
      <c r="H355"/>
      <c r="I355"/>
      <c r="J355"/>
      <c r="K355"/>
      <c r="L355"/>
      <c r="M355"/>
      <c r="N355"/>
      <c r="O355"/>
      <c r="P355"/>
      <c r="Q355"/>
    </row>
    <row r="356" spans="8:17">
      <c r="H356"/>
      <c r="I356"/>
      <c r="J356"/>
      <c r="K356"/>
      <c r="L356"/>
      <c r="M356"/>
      <c r="N356"/>
      <c r="O356"/>
      <c r="P356"/>
      <c r="Q356"/>
    </row>
    <row r="357" spans="8:17">
      <c r="H357"/>
      <c r="I357"/>
      <c r="J357"/>
      <c r="K357"/>
      <c r="L357"/>
      <c r="M357"/>
      <c r="N357"/>
      <c r="O357"/>
      <c r="P357"/>
      <c r="Q357"/>
    </row>
    <row r="358" spans="8:17">
      <c r="H358"/>
      <c r="I358"/>
      <c r="J358"/>
      <c r="K358"/>
      <c r="L358"/>
      <c r="M358"/>
      <c r="N358"/>
      <c r="O358"/>
      <c r="P358"/>
      <c r="Q358"/>
    </row>
    <row r="359" spans="8:17">
      <c r="H359"/>
      <c r="I359"/>
      <c r="J359"/>
      <c r="K359"/>
      <c r="L359"/>
      <c r="M359"/>
      <c r="N359"/>
      <c r="O359"/>
      <c r="P359"/>
      <c r="Q359"/>
    </row>
    <row r="360" spans="8:17">
      <c r="H360"/>
      <c r="I360"/>
      <c r="J360"/>
      <c r="K360"/>
      <c r="L360"/>
      <c r="M360"/>
      <c r="N360"/>
      <c r="O360"/>
      <c r="P360"/>
      <c r="Q360"/>
    </row>
    <row r="361" spans="8:17">
      <c r="H361"/>
      <c r="I361"/>
      <c r="J361"/>
      <c r="K361"/>
      <c r="L361"/>
      <c r="M361"/>
      <c r="N361"/>
      <c r="O361"/>
      <c r="P361"/>
      <c r="Q361"/>
    </row>
    <row r="362" spans="8:17">
      <c r="H362"/>
      <c r="I362"/>
      <c r="J362"/>
      <c r="K362"/>
      <c r="L362"/>
      <c r="M362"/>
      <c r="N362"/>
      <c r="O362"/>
      <c r="P362"/>
      <c r="Q362"/>
    </row>
    <row r="363" spans="8:17">
      <c r="H363"/>
      <c r="I363"/>
      <c r="J363"/>
      <c r="K363"/>
      <c r="L363"/>
      <c r="M363"/>
      <c r="N363"/>
      <c r="O363"/>
      <c r="P363"/>
      <c r="Q363"/>
    </row>
    <row r="364" spans="8:17">
      <c r="H364"/>
      <c r="I364"/>
      <c r="J364"/>
      <c r="K364"/>
      <c r="L364"/>
      <c r="M364"/>
      <c r="N364"/>
      <c r="O364"/>
      <c r="P364"/>
      <c r="Q364"/>
    </row>
    <row r="365" spans="8:17">
      <c r="H365"/>
      <c r="I365"/>
      <c r="J365"/>
      <c r="K365"/>
      <c r="L365"/>
      <c r="M365"/>
      <c r="N365"/>
      <c r="O365"/>
      <c r="P365"/>
      <c r="Q365"/>
    </row>
    <row r="366" spans="8:17">
      <c r="H366"/>
      <c r="I366"/>
      <c r="J366"/>
      <c r="K366"/>
      <c r="L366"/>
      <c r="M366"/>
      <c r="N366"/>
      <c r="O366"/>
      <c r="P366"/>
      <c r="Q366"/>
    </row>
    <row r="367" spans="8:17">
      <c r="H367"/>
      <c r="I367"/>
      <c r="J367"/>
      <c r="K367"/>
      <c r="L367"/>
      <c r="M367"/>
      <c r="N367"/>
      <c r="O367"/>
      <c r="P367"/>
      <c r="Q367"/>
    </row>
    <row r="368" spans="8:17">
      <c r="H368"/>
      <c r="I368"/>
      <c r="J368"/>
      <c r="K368"/>
      <c r="L368"/>
      <c r="M368"/>
      <c r="N368"/>
      <c r="O368"/>
      <c r="P368"/>
      <c r="Q368"/>
    </row>
    <row r="369" spans="8:17">
      <c r="H369"/>
      <c r="I369"/>
      <c r="J369"/>
      <c r="K369"/>
      <c r="L369"/>
      <c r="M369"/>
      <c r="N369"/>
      <c r="O369"/>
      <c r="P369"/>
      <c r="Q369"/>
    </row>
    <row r="370" spans="8:17">
      <c r="H370"/>
      <c r="I370"/>
      <c r="J370"/>
      <c r="K370"/>
      <c r="L370"/>
      <c r="M370"/>
      <c r="N370"/>
      <c r="O370"/>
      <c r="P370"/>
      <c r="Q370"/>
    </row>
    <row r="371" spans="8:17">
      <c r="H371"/>
      <c r="I371"/>
      <c r="J371"/>
      <c r="K371"/>
      <c r="L371"/>
      <c r="M371"/>
      <c r="N371"/>
      <c r="O371"/>
      <c r="P371"/>
      <c r="Q371"/>
    </row>
    <row r="372" spans="8:17">
      <c r="H372"/>
      <c r="I372"/>
      <c r="J372"/>
      <c r="K372"/>
      <c r="L372"/>
      <c r="M372"/>
      <c r="N372"/>
      <c r="O372"/>
      <c r="P372"/>
      <c r="Q372"/>
    </row>
    <row r="373" spans="8:17">
      <c r="H373"/>
      <c r="I373"/>
      <c r="J373"/>
      <c r="K373"/>
      <c r="L373"/>
      <c r="M373"/>
      <c r="N373"/>
      <c r="O373"/>
      <c r="P373"/>
      <c r="Q373"/>
    </row>
    <row r="374" spans="8:17">
      <c r="H374"/>
      <c r="I374"/>
      <c r="J374"/>
      <c r="K374"/>
      <c r="L374"/>
      <c r="M374"/>
      <c r="N374"/>
      <c r="O374"/>
      <c r="P374"/>
      <c r="Q374"/>
    </row>
    <row r="375" spans="8:17">
      <c r="H375"/>
      <c r="I375"/>
      <c r="J375"/>
      <c r="K375"/>
      <c r="L375"/>
      <c r="M375"/>
      <c r="N375"/>
      <c r="O375"/>
      <c r="P375"/>
      <c r="Q375"/>
    </row>
    <row r="376" spans="8:17">
      <c r="H376"/>
      <c r="I376"/>
      <c r="J376"/>
      <c r="K376"/>
      <c r="L376"/>
      <c r="M376"/>
      <c r="N376"/>
      <c r="O376"/>
      <c r="P376"/>
      <c r="Q376"/>
    </row>
    <row r="377" spans="8:17">
      <c r="H377"/>
      <c r="I377"/>
      <c r="J377"/>
      <c r="K377"/>
      <c r="L377"/>
      <c r="M377"/>
      <c r="N377"/>
      <c r="O377"/>
      <c r="P377"/>
      <c r="Q377"/>
    </row>
    <row r="378" spans="8:17">
      <c r="H378"/>
      <c r="I378"/>
      <c r="J378"/>
      <c r="K378"/>
      <c r="L378"/>
      <c r="M378"/>
      <c r="N378"/>
      <c r="O378"/>
      <c r="P378"/>
      <c r="Q378"/>
    </row>
    <row r="379" spans="8:17">
      <c r="H379"/>
      <c r="I379"/>
      <c r="J379"/>
      <c r="K379"/>
      <c r="L379"/>
      <c r="M379"/>
      <c r="N379"/>
      <c r="O379"/>
      <c r="P379"/>
      <c r="Q379"/>
    </row>
    <row r="380" spans="8:17">
      <c r="H380"/>
      <c r="I380"/>
      <c r="J380"/>
      <c r="K380"/>
      <c r="L380"/>
      <c r="M380"/>
      <c r="N380"/>
      <c r="O380"/>
      <c r="P380"/>
      <c r="Q380"/>
    </row>
    <row r="381" spans="8:17">
      <c r="H381"/>
      <c r="I381"/>
      <c r="J381"/>
      <c r="K381"/>
      <c r="L381"/>
      <c r="M381"/>
      <c r="N381"/>
      <c r="O381"/>
      <c r="P381"/>
      <c r="Q381"/>
    </row>
    <row r="382" spans="8:17">
      <c r="H382"/>
      <c r="I382"/>
      <c r="J382"/>
      <c r="K382"/>
      <c r="L382"/>
      <c r="M382"/>
      <c r="N382"/>
      <c r="O382"/>
      <c r="P382"/>
      <c r="Q382"/>
    </row>
    <row r="383" spans="8:17">
      <c r="H383"/>
      <c r="I383"/>
      <c r="J383"/>
      <c r="K383"/>
      <c r="L383"/>
      <c r="M383"/>
      <c r="N383"/>
      <c r="O383"/>
      <c r="P383"/>
      <c r="Q383"/>
    </row>
    <row r="384" spans="8:17">
      <c r="H384"/>
      <c r="I384"/>
      <c r="J384"/>
      <c r="K384"/>
      <c r="L384"/>
      <c r="M384"/>
      <c r="N384"/>
      <c r="O384"/>
      <c r="P384"/>
      <c r="Q384"/>
    </row>
    <row r="385" spans="8:17">
      <c r="H385"/>
      <c r="I385"/>
      <c r="J385"/>
      <c r="K385"/>
      <c r="L385"/>
      <c r="M385"/>
      <c r="N385"/>
      <c r="O385"/>
      <c r="P385"/>
      <c r="Q385"/>
    </row>
    <row r="386" spans="8:17">
      <c r="H386"/>
      <c r="I386"/>
      <c r="J386"/>
      <c r="K386"/>
      <c r="L386"/>
      <c r="M386"/>
      <c r="N386"/>
      <c r="O386"/>
      <c r="P386"/>
      <c r="Q386"/>
    </row>
    <row r="387" spans="8:17">
      <c r="H387"/>
      <c r="I387"/>
      <c r="J387"/>
      <c r="K387"/>
      <c r="L387"/>
      <c r="M387"/>
      <c r="N387"/>
      <c r="O387"/>
      <c r="P387"/>
      <c r="Q387"/>
    </row>
    <row r="388" spans="8:17">
      <c r="H388"/>
      <c r="I388"/>
      <c r="J388"/>
      <c r="K388"/>
      <c r="L388"/>
      <c r="M388"/>
      <c r="N388"/>
      <c r="O388"/>
      <c r="P388"/>
      <c r="Q388"/>
    </row>
    <row r="389" spans="8:17">
      <c r="H389"/>
      <c r="I389"/>
      <c r="J389"/>
      <c r="K389"/>
      <c r="L389"/>
      <c r="M389"/>
      <c r="N389"/>
      <c r="O389"/>
      <c r="P389"/>
      <c r="Q389"/>
    </row>
    <row r="390" spans="8:17">
      <c r="H390"/>
      <c r="I390"/>
      <c r="J390"/>
      <c r="K390"/>
      <c r="L390"/>
      <c r="M390"/>
      <c r="N390"/>
      <c r="O390"/>
      <c r="P390"/>
      <c r="Q390"/>
    </row>
    <row r="391" spans="8:17">
      <c r="H391"/>
      <c r="I391"/>
      <c r="J391"/>
      <c r="K391"/>
      <c r="L391"/>
      <c r="M391"/>
      <c r="N391"/>
      <c r="O391"/>
      <c r="P391"/>
      <c r="Q391"/>
    </row>
    <row r="392" spans="8:17">
      <c r="H392"/>
      <c r="I392"/>
      <c r="J392"/>
      <c r="K392"/>
      <c r="L392"/>
      <c r="M392"/>
      <c r="N392"/>
      <c r="O392"/>
      <c r="P392"/>
      <c r="Q392"/>
    </row>
    <row r="393" spans="8:17">
      <c r="H393"/>
      <c r="I393"/>
      <c r="J393"/>
      <c r="K393"/>
      <c r="L393"/>
      <c r="M393"/>
      <c r="N393"/>
      <c r="O393"/>
      <c r="P393"/>
      <c r="Q393"/>
    </row>
    <row r="394" spans="8:17">
      <c r="H394"/>
      <c r="I394"/>
      <c r="J394"/>
      <c r="K394"/>
      <c r="L394"/>
      <c r="M394"/>
      <c r="N394"/>
      <c r="O394"/>
      <c r="P394"/>
      <c r="Q394"/>
    </row>
    <row r="395" spans="8:17">
      <c r="H395"/>
      <c r="I395"/>
      <c r="J395"/>
      <c r="K395"/>
      <c r="L395"/>
      <c r="M395"/>
      <c r="N395"/>
      <c r="O395"/>
      <c r="P395"/>
      <c r="Q395"/>
    </row>
    <row r="396" spans="8:17">
      <c r="H396"/>
      <c r="I396"/>
      <c r="J396"/>
      <c r="K396"/>
      <c r="L396"/>
      <c r="M396"/>
      <c r="N396"/>
      <c r="O396"/>
      <c r="P396"/>
      <c r="Q396"/>
    </row>
    <row r="397" spans="8:17">
      <c r="H397"/>
      <c r="I397"/>
      <c r="J397"/>
      <c r="K397"/>
      <c r="L397"/>
      <c r="M397"/>
      <c r="N397"/>
      <c r="O397"/>
      <c r="P397"/>
      <c r="Q397"/>
    </row>
    <row r="398" spans="8:17">
      <c r="H398"/>
      <c r="I398"/>
      <c r="J398"/>
      <c r="K398"/>
      <c r="L398"/>
      <c r="M398"/>
      <c r="N398"/>
      <c r="O398"/>
      <c r="P398"/>
      <c r="Q398"/>
    </row>
    <row r="399" spans="8:17">
      <c r="H399"/>
      <c r="I399"/>
      <c r="J399"/>
      <c r="K399"/>
      <c r="L399"/>
      <c r="M399"/>
      <c r="N399"/>
      <c r="O399"/>
      <c r="P399"/>
      <c r="Q399"/>
    </row>
    <row r="400" spans="8:17">
      <c r="H400"/>
      <c r="I400"/>
      <c r="J400"/>
      <c r="K400"/>
      <c r="L400"/>
      <c r="M400"/>
      <c r="N400"/>
      <c r="O400"/>
      <c r="P400"/>
      <c r="Q400"/>
    </row>
    <row r="401" spans="8:17">
      <c r="H401"/>
      <c r="I401"/>
      <c r="J401"/>
      <c r="K401"/>
      <c r="L401"/>
      <c r="M401"/>
      <c r="N401"/>
      <c r="O401"/>
      <c r="P401"/>
      <c r="Q401"/>
    </row>
    <row r="402" spans="8:17">
      <c r="H402"/>
      <c r="I402"/>
      <c r="J402"/>
      <c r="K402"/>
      <c r="L402"/>
      <c r="M402"/>
      <c r="N402"/>
      <c r="O402"/>
      <c r="P402"/>
      <c r="Q402"/>
    </row>
    <row r="403" spans="8:17">
      <c r="H403"/>
      <c r="I403"/>
      <c r="J403"/>
      <c r="K403"/>
      <c r="L403"/>
      <c r="M403"/>
      <c r="N403"/>
      <c r="O403"/>
      <c r="P403"/>
      <c r="Q403"/>
    </row>
    <row r="404" spans="8:17">
      <c r="H404"/>
      <c r="I404"/>
      <c r="J404"/>
      <c r="K404"/>
      <c r="L404"/>
      <c r="M404"/>
      <c r="N404"/>
      <c r="O404"/>
      <c r="P404"/>
      <c r="Q404"/>
    </row>
    <row r="405" spans="8:17">
      <c r="H405"/>
      <c r="I405"/>
      <c r="J405"/>
      <c r="K405"/>
      <c r="L405"/>
      <c r="M405"/>
      <c r="N405"/>
      <c r="O405"/>
      <c r="P405"/>
      <c r="Q405"/>
    </row>
    <row r="406" spans="8:17">
      <c r="H406"/>
      <c r="I406"/>
      <c r="J406"/>
      <c r="K406"/>
      <c r="L406"/>
      <c r="M406"/>
      <c r="N406"/>
      <c r="O406"/>
      <c r="P406"/>
      <c r="Q406"/>
    </row>
    <row r="407" spans="8:17">
      <c r="H407"/>
      <c r="I407"/>
      <c r="J407"/>
      <c r="K407"/>
      <c r="L407"/>
      <c r="M407"/>
      <c r="N407"/>
      <c r="O407"/>
      <c r="P407"/>
      <c r="Q407"/>
    </row>
    <row r="408" spans="8:17">
      <c r="H408"/>
      <c r="I408"/>
      <c r="J408"/>
      <c r="K408"/>
      <c r="L408"/>
      <c r="M408"/>
      <c r="N408"/>
      <c r="O408"/>
      <c r="P408"/>
      <c r="Q408"/>
    </row>
    <row r="409" spans="8:17">
      <c r="H409"/>
      <c r="I409"/>
      <c r="J409"/>
      <c r="K409"/>
      <c r="L409"/>
      <c r="M409"/>
      <c r="N409"/>
      <c r="O409"/>
      <c r="P409"/>
      <c r="Q409"/>
    </row>
    <row r="410" spans="8:17">
      <c r="H410"/>
      <c r="I410"/>
      <c r="J410"/>
      <c r="K410"/>
      <c r="L410"/>
      <c r="M410"/>
      <c r="N410"/>
      <c r="O410"/>
      <c r="P410"/>
      <c r="Q410"/>
    </row>
    <row r="411" spans="8:17">
      <c r="H411"/>
      <c r="I411"/>
      <c r="J411"/>
      <c r="K411"/>
      <c r="L411"/>
      <c r="M411"/>
      <c r="N411"/>
      <c r="O411"/>
      <c r="P411"/>
      <c r="Q411"/>
    </row>
    <row r="412" spans="8:17">
      <c r="H412"/>
      <c r="I412"/>
      <c r="J412"/>
      <c r="K412"/>
      <c r="L412"/>
      <c r="M412"/>
      <c r="N412"/>
      <c r="O412"/>
      <c r="P412"/>
      <c r="Q412"/>
    </row>
    <row r="413" spans="8:17">
      <c r="H413"/>
      <c r="I413"/>
      <c r="J413"/>
      <c r="K413"/>
      <c r="L413"/>
      <c r="M413"/>
      <c r="N413"/>
      <c r="O413"/>
      <c r="P413"/>
      <c r="Q413"/>
    </row>
    <row r="414" spans="8:17">
      <c r="H414"/>
      <c r="I414"/>
      <c r="J414"/>
      <c r="K414"/>
      <c r="L414"/>
      <c r="M414"/>
      <c r="N414"/>
      <c r="O414"/>
      <c r="P414"/>
      <c r="Q414"/>
    </row>
    <row r="415" spans="8:17">
      <c r="H415"/>
      <c r="I415"/>
      <c r="J415"/>
      <c r="K415"/>
      <c r="L415"/>
      <c r="M415"/>
      <c r="N415"/>
      <c r="O415"/>
      <c r="P415"/>
      <c r="Q415"/>
    </row>
    <row r="416" spans="8:17">
      <c r="H416"/>
      <c r="I416"/>
      <c r="J416"/>
      <c r="K416"/>
      <c r="L416"/>
      <c r="M416"/>
      <c r="N416"/>
      <c r="O416"/>
      <c r="P416"/>
      <c r="Q416"/>
    </row>
    <row r="417" spans="8:17">
      <c r="H417"/>
      <c r="I417"/>
      <c r="J417"/>
      <c r="K417"/>
      <c r="L417"/>
      <c r="M417"/>
      <c r="N417"/>
      <c r="O417"/>
      <c r="P417"/>
      <c r="Q417"/>
    </row>
    <row r="418" spans="8:17">
      <c r="H418"/>
      <c r="I418"/>
      <c r="J418"/>
      <c r="K418"/>
      <c r="L418"/>
      <c r="M418"/>
      <c r="N418"/>
      <c r="O418"/>
      <c r="P418"/>
      <c r="Q418"/>
    </row>
    <row r="419" spans="8:17">
      <c r="H419"/>
      <c r="I419"/>
      <c r="J419"/>
      <c r="K419"/>
      <c r="L419"/>
      <c r="M419"/>
      <c r="N419"/>
      <c r="O419"/>
      <c r="P419"/>
      <c r="Q419"/>
    </row>
    <row r="420" spans="8:17">
      <c r="H420"/>
      <c r="I420"/>
      <c r="J420"/>
      <c r="K420"/>
      <c r="L420"/>
      <c r="M420"/>
      <c r="N420"/>
      <c r="O420"/>
      <c r="P420"/>
      <c r="Q420"/>
    </row>
    <row r="421" spans="8:17">
      <c r="H421"/>
      <c r="I421"/>
      <c r="J421"/>
      <c r="K421"/>
      <c r="L421"/>
      <c r="M421"/>
      <c r="N421"/>
      <c r="O421"/>
      <c r="P421"/>
      <c r="Q421"/>
    </row>
    <row r="422" spans="8:17">
      <c r="H422"/>
      <c r="I422"/>
      <c r="J422"/>
      <c r="K422"/>
      <c r="L422"/>
      <c r="M422"/>
      <c r="N422"/>
      <c r="O422"/>
      <c r="P422"/>
      <c r="Q422"/>
    </row>
    <row r="423" spans="8:17">
      <c r="H423"/>
      <c r="I423"/>
      <c r="J423"/>
      <c r="K423"/>
      <c r="L423"/>
      <c r="M423"/>
      <c r="N423"/>
      <c r="O423"/>
      <c r="P423"/>
      <c r="Q423"/>
    </row>
    <row r="424" spans="8:17">
      <c r="H424"/>
      <c r="I424"/>
      <c r="J424"/>
      <c r="K424"/>
      <c r="L424"/>
      <c r="M424"/>
      <c r="N424"/>
      <c r="O424"/>
      <c r="P424"/>
      <c r="Q424"/>
    </row>
    <row r="425" spans="8:17">
      <c r="H425"/>
      <c r="I425"/>
      <c r="J425"/>
      <c r="K425"/>
      <c r="L425"/>
      <c r="M425"/>
      <c r="N425"/>
      <c r="O425"/>
      <c r="P425"/>
      <c r="Q425"/>
    </row>
    <row r="426" spans="8:17">
      <c r="H426"/>
      <c r="I426"/>
      <c r="J426"/>
      <c r="K426"/>
      <c r="L426"/>
      <c r="M426"/>
      <c r="N426"/>
      <c r="O426"/>
      <c r="P426"/>
      <c r="Q426"/>
    </row>
    <row r="427" spans="8:17">
      <c r="H427"/>
      <c r="I427"/>
      <c r="J427"/>
      <c r="K427"/>
      <c r="L427"/>
      <c r="M427"/>
      <c r="N427"/>
      <c r="O427"/>
      <c r="P427"/>
      <c r="Q427"/>
    </row>
    <row r="428" spans="8:17">
      <c r="H428"/>
      <c r="I428"/>
      <c r="J428"/>
      <c r="K428"/>
      <c r="L428"/>
      <c r="M428"/>
      <c r="N428"/>
      <c r="O428"/>
      <c r="P428"/>
      <c r="Q428"/>
    </row>
    <row r="429" spans="8:17">
      <c r="H429"/>
      <c r="I429"/>
      <c r="J429"/>
      <c r="K429"/>
      <c r="L429"/>
      <c r="M429"/>
      <c r="N429"/>
      <c r="O429"/>
      <c r="P429"/>
      <c r="Q429"/>
    </row>
    <row r="430" spans="8:17">
      <c r="H430"/>
      <c r="I430"/>
      <c r="J430"/>
      <c r="K430"/>
      <c r="L430"/>
      <c r="M430"/>
      <c r="N430"/>
      <c r="O430"/>
      <c r="P430"/>
      <c r="Q430"/>
    </row>
    <row r="431" spans="8:17">
      <c r="H431"/>
      <c r="I431"/>
      <c r="J431"/>
      <c r="K431"/>
      <c r="L431"/>
      <c r="M431"/>
      <c r="N431"/>
      <c r="O431"/>
      <c r="P431"/>
      <c r="Q431"/>
    </row>
    <row r="432" spans="8:17">
      <c r="H432"/>
      <c r="I432"/>
      <c r="J432"/>
      <c r="K432"/>
      <c r="L432"/>
      <c r="M432"/>
      <c r="N432"/>
      <c r="O432"/>
      <c r="P432"/>
      <c r="Q432"/>
    </row>
    <row r="433" spans="8:17">
      <c r="H433"/>
      <c r="I433"/>
      <c r="J433"/>
      <c r="K433"/>
      <c r="L433"/>
      <c r="M433"/>
      <c r="N433"/>
      <c r="O433"/>
      <c r="P433"/>
      <c r="Q433"/>
    </row>
    <row r="434" spans="8:17">
      <c r="H434"/>
      <c r="I434"/>
      <c r="J434"/>
      <c r="K434"/>
      <c r="L434"/>
      <c r="M434"/>
      <c r="N434"/>
      <c r="O434"/>
      <c r="P434"/>
      <c r="Q434"/>
    </row>
    <row r="435" spans="8:17">
      <c r="H435"/>
      <c r="I435"/>
      <c r="J435"/>
      <c r="K435"/>
      <c r="L435"/>
      <c r="M435"/>
      <c r="N435"/>
      <c r="O435"/>
      <c r="P435"/>
      <c r="Q435"/>
    </row>
    <row r="436" spans="8:17">
      <c r="H436"/>
      <c r="I436"/>
      <c r="J436"/>
      <c r="K436"/>
      <c r="L436"/>
      <c r="M436"/>
      <c r="N436"/>
      <c r="O436"/>
      <c r="P436"/>
      <c r="Q436"/>
    </row>
    <row r="437" spans="8:17">
      <c r="H437"/>
      <c r="I437"/>
      <c r="J437"/>
      <c r="K437"/>
      <c r="L437"/>
      <c r="M437"/>
      <c r="N437"/>
      <c r="O437"/>
      <c r="P437"/>
      <c r="Q437"/>
    </row>
    <row r="438" spans="8:17">
      <c r="H438"/>
      <c r="I438"/>
      <c r="J438"/>
      <c r="K438"/>
      <c r="L438"/>
      <c r="M438"/>
      <c r="N438"/>
      <c r="O438"/>
      <c r="P438"/>
      <c r="Q438"/>
    </row>
    <row r="439" spans="8:17">
      <c r="H439"/>
      <c r="I439"/>
      <c r="J439"/>
      <c r="K439"/>
      <c r="L439"/>
      <c r="M439"/>
      <c r="N439"/>
      <c r="O439"/>
      <c r="P439"/>
      <c r="Q439"/>
    </row>
    <row r="440" spans="8:17">
      <c r="H440"/>
      <c r="I440"/>
      <c r="J440"/>
      <c r="K440"/>
      <c r="L440"/>
      <c r="M440"/>
      <c r="N440"/>
      <c r="O440"/>
      <c r="P440"/>
      <c r="Q440"/>
    </row>
    <row r="441" spans="8:17">
      <c r="H441"/>
      <c r="I441"/>
      <c r="J441"/>
      <c r="K441"/>
      <c r="L441"/>
      <c r="M441"/>
      <c r="N441"/>
      <c r="O441"/>
      <c r="P441"/>
      <c r="Q441"/>
    </row>
    <row r="442" spans="8:17">
      <c r="H442"/>
      <c r="I442"/>
      <c r="J442"/>
      <c r="K442"/>
      <c r="L442"/>
      <c r="M442"/>
      <c r="N442"/>
      <c r="O442"/>
      <c r="P442"/>
      <c r="Q442"/>
    </row>
    <row r="443" spans="8:17">
      <c r="H443"/>
      <c r="I443"/>
      <c r="J443"/>
      <c r="K443"/>
      <c r="L443"/>
      <c r="M443"/>
      <c r="N443"/>
      <c r="O443"/>
      <c r="P443"/>
      <c r="Q443"/>
    </row>
    <row r="444" spans="8:17">
      <c r="H444"/>
      <c r="I444"/>
      <c r="J444"/>
      <c r="K444"/>
      <c r="L444"/>
      <c r="M444"/>
      <c r="N444"/>
      <c r="O444"/>
      <c r="P444"/>
      <c r="Q444"/>
    </row>
    <row r="445" spans="8:17">
      <c r="H445"/>
      <c r="I445"/>
      <c r="J445"/>
      <c r="K445"/>
      <c r="L445"/>
      <c r="M445"/>
      <c r="N445"/>
      <c r="O445"/>
      <c r="P445"/>
      <c r="Q445"/>
    </row>
    <row r="446" spans="8:17">
      <c r="H446"/>
      <c r="I446"/>
      <c r="J446"/>
      <c r="K446"/>
      <c r="L446"/>
      <c r="M446"/>
      <c r="N446"/>
      <c r="O446"/>
      <c r="P446"/>
      <c r="Q446"/>
    </row>
    <row r="447" spans="8:17">
      <c r="H447"/>
      <c r="I447"/>
      <c r="J447"/>
      <c r="K447"/>
      <c r="L447"/>
      <c r="M447"/>
      <c r="N447"/>
      <c r="O447"/>
      <c r="P447"/>
      <c r="Q447"/>
    </row>
    <row r="448" spans="8:17">
      <c r="H448"/>
      <c r="I448"/>
      <c r="J448"/>
      <c r="K448"/>
      <c r="L448"/>
      <c r="M448"/>
      <c r="N448"/>
      <c r="O448"/>
      <c r="P448"/>
      <c r="Q448"/>
    </row>
    <row r="449" spans="8:17">
      <c r="H449"/>
      <c r="I449"/>
      <c r="J449"/>
      <c r="K449"/>
      <c r="L449"/>
      <c r="M449"/>
      <c r="N449"/>
      <c r="O449"/>
      <c r="P449"/>
      <c r="Q449"/>
    </row>
    <row r="450" spans="8:17">
      <c r="H450"/>
      <c r="I450"/>
      <c r="J450"/>
      <c r="K450"/>
      <c r="L450"/>
      <c r="M450"/>
      <c r="N450"/>
      <c r="O450"/>
      <c r="P450"/>
      <c r="Q450"/>
    </row>
    <row r="451" spans="8:17">
      <c r="H451"/>
      <c r="I451"/>
      <c r="J451"/>
      <c r="K451"/>
      <c r="L451"/>
      <c r="M451"/>
      <c r="N451"/>
      <c r="O451"/>
      <c r="P451"/>
      <c r="Q451"/>
    </row>
    <row r="452" spans="8:17">
      <c r="H452"/>
      <c r="I452"/>
      <c r="J452"/>
      <c r="K452"/>
      <c r="L452"/>
      <c r="M452"/>
      <c r="N452"/>
      <c r="O452"/>
      <c r="P452"/>
      <c r="Q452"/>
    </row>
    <row r="453" spans="8:17">
      <c r="H453"/>
      <c r="I453"/>
      <c r="J453"/>
      <c r="K453"/>
      <c r="L453"/>
      <c r="M453"/>
      <c r="N453"/>
      <c r="O453"/>
      <c r="P453"/>
      <c r="Q453"/>
    </row>
    <row r="454" spans="8:17">
      <c r="H454"/>
      <c r="I454"/>
      <c r="J454"/>
      <c r="K454"/>
      <c r="L454"/>
      <c r="M454"/>
      <c r="N454"/>
      <c r="O454"/>
      <c r="P454"/>
      <c r="Q454"/>
    </row>
    <row r="455" spans="8:17">
      <c r="H455"/>
      <c r="I455"/>
      <c r="J455"/>
      <c r="K455"/>
      <c r="L455"/>
      <c r="M455"/>
      <c r="N455"/>
      <c r="O455"/>
      <c r="P455"/>
      <c r="Q455"/>
    </row>
    <row r="456" spans="8:17">
      <c r="H456"/>
      <c r="I456"/>
      <c r="J456"/>
      <c r="K456"/>
      <c r="L456"/>
      <c r="M456"/>
      <c r="N456"/>
      <c r="O456"/>
      <c r="P456"/>
      <c r="Q456"/>
    </row>
    <row r="457" spans="8:17">
      <c r="H457"/>
      <c r="I457"/>
      <c r="J457"/>
      <c r="K457"/>
      <c r="L457"/>
      <c r="M457"/>
      <c r="N457"/>
      <c r="O457"/>
      <c r="P457"/>
      <c r="Q457"/>
    </row>
    <row r="458" spans="8:17">
      <c r="H458"/>
      <c r="I458"/>
      <c r="J458"/>
      <c r="K458"/>
      <c r="L458"/>
      <c r="M458"/>
      <c r="N458"/>
      <c r="O458"/>
      <c r="P458"/>
      <c r="Q458"/>
    </row>
    <row r="459" spans="8:17">
      <c r="H459"/>
      <c r="I459"/>
      <c r="J459"/>
      <c r="K459"/>
      <c r="L459"/>
      <c r="M459"/>
      <c r="N459"/>
      <c r="O459"/>
      <c r="P459"/>
      <c r="Q459"/>
    </row>
    <row r="460" spans="8:17">
      <c r="H460"/>
      <c r="I460"/>
      <c r="J460"/>
      <c r="K460"/>
      <c r="L460"/>
      <c r="M460"/>
      <c r="N460"/>
      <c r="O460"/>
      <c r="P460"/>
      <c r="Q460"/>
    </row>
    <row r="461" spans="8:17">
      <c r="H461"/>
      <c r="I461"/>
      <c r="J461"/>
      <c r="K461"/>
      <c r="L461"/>
      <c r="M461"/>
      <c r="N461"/>
      <c r="O461"/>
      <c r="P461"/>
      <c r="Q461"/>
    </row>
    <row r="462" spans="8:17">
      <c r="H462"/>
      <c r="I462"/>
      <c r="J462"/>
      <c r="K462"/>
      <c r="L462"/>
      <c r="M462"/>
      <c r="N462"/>
      <c r="O462"/>
      <c r="P462"/>
      <c r="Q462"/>
    </row>
    <row r="463" spans="8:17">
      <c r="H463"/>
      <c r="I463"/>
      <c r="J463"/>
      <c r="K463"/>
      <c r="L463"/>
      <c r="M463"/>
      <c r="N463"/>
      <c r="O463"/>
      <c r="P463"/>
      <c r="Q463"/>
    </row>
    <row r="464" spans="8:17">
      <c r="H464"/>
      <c r="I464"/>
      <c r="J464"/>
      <c r="K464"/>
      <c r="L464"/>
      <c r="M464"/>
      <c r="N464"/>
      <c r="O464"/>
      <c r="P464"/>
      <c r="Q464"/>
    </row>
    <row r="465" spans="8:17">
      <c r="H465"/>
      <c r="I465"/>
      <c r="J465"/>
      <c r="K465"/>
      <c r="L465"/>
      <c r="M465"/>
      <c r="N465"/>
      <c r="O465"/>
      <c r="P465"/>
      <c r="Q465"/>
    </row>
    <row r="466" spans="8:17">
      <c r="H466"/>
      <c r="I466"/>
      <c r="J466"/>
      <c r="K466"/>
      <c r="L466"/>
      <c r="M466"/>
      <c r="N466"/>
      <c r="O466"/>
      <c r="P466"/>
      <c r="Q466"/>
    </row>
    <row r="467" spans="8:17">
      <c r="H467"/>
      <c r="I467"/>
      <c r="J467"/>
      <c r="K467"/>
      <c r="L467"/>
      <c r="M467"/>
      <c r="N467"/>
      <c r="O467"/>
      <c r="P467"/>
      <c r="Q467"/>
    </row>
    <row r="468" spans="8:17">
      <c r="H468"/>
      <c r="I468"/>
      <c r="J468"/>
      <c r="K468"/>
      <c r="L468"/>
      <c r="M468"/>
      <c r="N468"/>
      <c r="O468"/>
      <c r="P468"/>
      <c r="Q468"/>
    </row>
    <row r="469" spans="8:17">
      <c r="H469"/>
      <c r="I469"/>
      <c r="J469"/>
      <c r="K469"/>
      <c r="L469"/>
      <c r="M469"/>
      <c r="N469"/>
      <c r="O469"/>
      <c r="P469"/>
      <c r="Q469"/>
    </row>
    <row r="470" spans="8:17">
      <c r="H470"/>
      <c r="I470"/>
      <c r="J470"/>
      <c r="K470"/>
      <c r="L470"/>
      <c r="M470"/>
      <c r="N470"/>
      <c r="O470"/>
      <c r="P470"/>
      <c r="Q470"/>
    </row>
    <row r="471" spans="8:17">
      <c r="H471"/>
      <c r="I471"/>
      <c r="J471"/>
      <c r="K471"/>
      <c r="L471"/>
      <c r="M471"/>
      <c r="N471"/>
      <c r="O471"/>
      <c r="P471"/>
      <c r="Q471"/>
    </row>
    <row r="472" spans="8:17">
      <c r="H472"/>
      <c r="I472"/>
      <c r="J472"/>
      <c r="K472"/>
      <c r="L472"/>
      <c r="M472"/>
      <c r="N472"/>
      <c r="O472"/>
      <c r="P472"/>
      <c r="Q472"/>
    </row>
    <row r="473" spans="8:17">
      <c r="H473"/>
      <c r="I473"/>
      <c r="J473"/>
      <c r="K473"/>
      <c r="L473"/>
      <c r="M473"/>
      <c r="N473"/>
      <c r="O473"/>
      <c r="P473"/>
      <c r="Q473"/>
    </row>
    <row r="474" spans="8:17">
      <c r="H474"/>
      <c r="I474"/>
      <c r="J474"/>
      <c r="K474"/>
      <c r="L474"/>
      <c r="M474"/>
      <c r="N474"/>
      <c r="O474"/>
      <c r="P474"/>
      <c r="Q474"/>
    </row>
    <row r="475" spans="8:17">
      <c r="H475"/>
      <c r="I475"/>
      <c r="J475"/>
      <c r="K475"/>
      <c r="L475"/>
      <c r="M475"/>
      <c r="N475"/>
      <c r="O475"/>
      <c r="P475"/>
      <c r="Q475"/>
    </row>
    <row r="476" spans="8:17">
      <c r="H476"/>
      <c r="I476"/>
      <c r="J476"/>
      <c r="K476"/>
      <c r="L476"/>
      <c r="M476"/>
      <c r="N476"/>
      <c r="O476"/>
      <c r="P476"/>
      <c r="Q476"/>
    </row>
    <row r="477" spans="8:17">
      <c r="H477"/>
      <c r="I477"/>
      <c r="J477"/>
      <c r="K477"/>
      <c r="L477"/>
      <c r="M477"/>
      <c r="N477"/>
      <c r="O477"/>
      <c r="P477"/>
      <c r="Q477"/>
    </row>
    <row r="478" spans="8:17">
      <c r="H478"/>
      <c r="I478"/>
      <c r="J478"/>
      <c r="K478"/>
      <c r="L478"/>
      <c r="M478"/>
      <c r="N478"/>
      <c r="O478"/>
      <c r="P478"/>
      <c r="Q478"/>
    </row>
    <row r="479" spans="8:17">
      <c r="H479"/>
      <c r="I479"/>
      <c r="J479"/>
      <c r="K479"/>
      <c r="L479"/>
      <c r="M479"/>
      <c r="N479"/>
      <c r="O479"/>
      <c r="P479"/>
      <c r="Q479"/>
    </row>
    <row r="480" spans="8:17">
      <c r="H480"/>
      <c r="I480"/>
      <c r="J480"/>
      <c r="K480"/>
      <c r="L480"/>
      <c r="M480"/>
      <c r="N480"/>
      <c r="O480"/>
      <c r="P480"/>
      <c r="Q480"/>
    </row>
    <row r="481" spans="8:17">
      <c r="H481"/>
      <c r="I481"/>
      <c r="J481"/>
      <c r="K481"/>
      <c r="L481"/>
      <c r="M481"/>
      <c r="N481"/>
      <c r="O481"/>
      <c r="P481"/>
      <c r="Q481"/>
    </row>
    <row r="482" spans="8:17">
      <c r="H482"/>
      <c r="I482"/>
      <c r="J482"/>
      <c r="K482"/>
      <c r="L482"/>
      <c r="M482"/>
      <c r="N482"/>
      <c r="O482"/>
      <c r="P482"/>
      <c r="Q482"/>
    </row>
    <row r="483" spans="8:17">
      <c r="H483"/>
      <c r="I483"/>
      <c r="J483"/>
      <c r="K483"/>
      <c r="L483"/>
      <c r="M483"/>
      <c r="N483"/>
      <c r="O483"/>
      <c r="P483"/>
      <c r="Q483"/>
    </row>
    <row r="484" spans="8:17">
      <c r="H484"/>
      <c r="I484"/>
      <c r="J484"/>
      <c r="K484"/>
      <c r="L484"/>
      <c r="M484"/>
      <c r="N484"/>
      <c r="O484"/>
      <c r="P484"/>
      <c r="Q484"/>
    </row>
    <row r="485" spans="8:17">
      <c r="H485"/>
      <c r="I485"/>
      <c r="J485"/>
      <c r="K485"/>
      <c r="L485"/>
      <c r="M485"/>
      <c r="N485"/>
      <c r="O485"/>
      <c r="P485"/>
      <c r="Q485"/>
    </row>
    <row r="486" spans="8:17">
      <c r="H486"/>
      <c r="I486"/>
      <c r="J486"/>
      <c r="K486"/>
      <c r="L486"/>
      <c r="M486"/>
      <c r="N486"/>
      <c r="O486"/>
      <c r="P486"/>
      <c r="Q486"/>
    </row>
    <row r="487" spans="8:17">
      <c r="H487"/>
      <c r="I487"/>
      <c r="J487"/>
      <c r="K487"/>
      <c r="L487"/>
      <c r="M487"/>
      <c r="N487"/>
      <c r="O487"/>
      <c r="P487"/>
      <c r="Q487"/>
    </row>
    <row r="488" spans="8:17">
      <c r="H488"/>
      <c r="I488"/>
      <c r="J488"/>
      <c r="K488"/>
      <c r="L488"/>
      <c r="M488"/>
      <c r="N488"/>
      <c r="O488"/>
      <c r="P488"/>
      <c r="Q488"/>
    </row>
    <row r="489" spans="8:17">
      <c r="H489"/>
      <c r="I489"/>
      <c r="J489"/>
      <c r="K489"/>
      <c r="L489"/>
      <c r="M489"/>
      <c r="N489"/>
      <c r="O489"/>
      <c r="P489"/>
      <c r="Q489"/>
    </row>
    <row r="490" spans="8:17">
      <c r="H490"/>
      <c r="I490"/>
      <c r="J490"/>
      <c r="K490"/>
      <c r="L490"/>
      <c r="M490"/>
      <c r="N490"/>
      <c r="O490"/>
      <c r="P490"/>
      <c r="Q490"/>
    </row>
    <row r="491" spans="8:17">
      <c r="H491"/>
      <c r="I491"/>
      <c r="J491"/>
      <c r="K491"/>
      <c r="L491"/>
      <c r="M491"/>
      <c r="N491"/>
      <c r="O491"/>
      <c r="P491"/>
      <c r="Q491"/>
    </row>
    <row r="492" spans="8:17">
      <c r="H492"/>
      <c r="I492"/>
      <c r="J492"/>
      <c r="K492"/>
      <c r="L492"/>
      <c r="M492"/>
      <c r="N492"/>
      <c r="O492"/>
      <c r="P492"/>
      <c r="Q492"/>
    </row>
    <row r="493" spans="8:17">
      <c r="H493"/>
      <c r="I493"/>
      <c r="J493"/>
      <c r="K493"/>
      <c r="L493"/>
      <c r="M493"/>
      <c r="N493"/>
      <c r="O493"/>
      <c r="P493"/>
      <c r="Q493"/>
    </row>
    <row r="494" spans="8:17">
      <c r="H494"/>
      <c r="I494"/>
      <c r="J494"/>
      <c r="K494"/>
      <c r="L494"/>
      <c r="M494"/>
      <c r="N494"/>
      <c r="O494"/>
      <c r="P494"/>
      <c r="Q494"/>
    </row>
    <row r="495" spans="8:17">
      <c r="H495"/>
      <c r="I495"/>
      <c r="J495"/>
      <c r="K495"/>
      <c r="L495"/>
      <c r="M495"/>
      <c r="N495"/>
      <c r="O495"/>
      <c r="P495"/>
      <c r="Q495"/>
    </row>
    <row r="496" spans="8:17">
      <c r="H496"/>
      <c r="I496"/>
      <c r="J496"/>
      <c r="K496"/>
      <c r="L496"/>
      <c r="M496"/>
      <c r="N496"/>
      <c r="O496"/>
      <c r="P496"/>
      <c r="Q496"/>
    </row>
    <row r="497" spans="8:17">
      <c r="H497"/>
      <c r="I497"/>
      <c r="J497"/>
      <c r="K497"/>
      <c r="L497"/>
      <c r="M497"/>
      <c r="N497"/>
      <c r="O497"/>
      <c r="P497"/>
      <c r="Q497"/>
    </row>
    <row r="498" spans="8:17">
      <c r="H498"/>
      <c r="I498"/>
      <c r="J498"/>
      <c r="K498"/>
      <c r="L498"/>
      <c r="M498"/>
      <c r="N498"/>
      <c r="O498"/>
      <c r="P498"/>
      <c r="Q498"/>
    </row>
    <row r="499" spans="8:17">
      <c r="H499"/>
      <c r="I499"/>
      <c r="J499"/>
      <c r="K499"/>
      <c r="L499"/>
      <c r="M499"/>
      <c r="N499"/>
      <c r="O499"/>
      <c r="P499"/>
      <c r="Q499"/>
    </row>
    <row r="500" spans="8:17">
      <c r="H500"/>
      <c r="I500"/>
      <c r="J500"/>
      <c r="K500"/>
      <c r="L500"/>
      <c r="M500"/>
      <c r="N500"/>
      <c r="O500"/>
      <c r="P500"/>
      <c r="Q500"/>
    </row>
    <row r="501" spans="8:17">
      <c r="H501"/>
      <c r="I501"/>
      <c r="J501"/>
      <c r="K501"/>
      <c r="L501"/>
      <c r="M501"/>
      <c r="N501"/>
      <c r="O501"/>
      <c r="P501"/>
      <c r="Q501"/>
    </row>
    <row r="502" spans="8:17">
      <c r="H502"/>
      <c r="I502"/>
      <c r="J502"/>
      <c r="K502"/>
      <c r="L502"/>
      <c r="M502"/>
      <c r="N502"/>
      <c r="O502"/>
      <c r="P502"/>
      <c r="Q502"/>
    </row>
    <row r="503" spans="8:17">
      <c r="H503"/>
      <c r="I503"/>
      <c r="J503"/>
      <c r="K503"/>
      <c r="L503"/>
      <c r="M503"/>
      <c r="N503"/>
      <c r="O503"/>
      <c r="P503"/>
      <c r="Q503"/>
    </row>
    <row r="504" spans="8:17">
      <c r="H504"/>
      <c r="I504"/>
      <c r="J504"/>
      <c r="K504"/>
      <c r="L504"/>
      <c r="M504"/>
      <c r="N504"/>
      <c r="O504"/>
      <c r="P504"/>
      <c r="Q504"/>
    </row>
    <row r="505" spans="8:17">
      <c r="H505"/>
      <c r="I505"/>
      <c r="J505"/>
      <c r="K505"/>
      <c r="L505"/>
      <c r="M505"/>
      <c r="N505"/>
      <c r="O505"/>
      <c r="P505"/>
      <c r="Q505"/>
    </row>
    <row r="506" spans="8:17">
      <c r="H506"/>
      <c r="I506"/>
      <c r="J506"/>
      <c r="K506"/>
      <c r="L506"/>
      <c r="M506"/>
      <c r="N506"/>
      <c r="O506"/>
      <c r="P506"/>
      <c r="Q506"/>
    </row>
    <row r="507" spans="8:17">
      <c r="H507"/>
      <c r="I507"/>
      <c r="J507"/>
      <c r="K507"/>
      <c r="L507"/>
      <c r="M507"/>
      <c r="N507"/>
      <c r="O507"/>
      <c r="P507"/>
      <c r="Q507"/>
    </row>
    <row r="508" spans="8:17">
      <c r="H508"/>
      <c r="I508"/>
      <c r="J508"/>
      <c r="K508"/>
      <c r="L508"/>
      <c r="M508"/>
      <c r="N508"/>
      <c r="O508"/>
      <c r="P508"/>
      <c r="Q508"/>
    </row>
    <row r="509" spans="8:17">
      <c r="H509"/>
      <c r="I509"/>
      <c r="J509"/>
      <c r="K509"/>
      <c r="L509"/>
      <c r="M509"/>
      <c r="N509"/>
      <c r="O509"/>
      <c r="P509"/>
      <c r="Q509"/>
    </row>
    <row r="510" spans="8:17">
      <c r="H510"/>
      <c r="I510"/>
      <c r="J510"/>
      <c r="K510"/>
      <c r="L510"/>
      <c r="M510"/>
      <c r="N510"/>
      <c r="O510"/>
      <c r="P510"/>
      <c r="Q510"/>
    </row>
    <row r="511" spans="8:17">
      <c r="H511"/>
      <c r="I511"/>
      <c r="J511"/>
      <c r="K511"/>
      <c r="L511"/>
      <c r="M511"/>
      <c r="N511"/>
      <c r="O511"/>
      <c r="P511"/>
      <c r="Q511"/>
    </row>
    <row r="512" spans="8:17">
      <c r="H512"/>
      <c r="I512"/>
      <c r="J512"/>
      <c r="K512"/>
      <c r="L512"/>
      <c r="M512"/>
      <c r="N512"/>
      <c r="O512"/>
      <c r="P512"/>
      <c r="Q512"/>
    </row>
    <row r="513" spans="8:17">
      <c r="H513"/>
      <c r="I513"/>
      <c r="J513"/>
      <c r="K513"/>
      <c r="L513"/>
      <c r="M513"/>
      <c r="N513"/>
      <c r="O513"/>
      <c r="P513"/>
      <c r="Q513"/>
    </row>
    <row r="514" spans="8:17">
      <c r="H514"/>
      <c r="I514"/>
      <c r="J514"/>
      <c r="K514"/>
      <c r="L514"/>
      <c r="M514"/>
      <c r="N514"/>
      <c r="O514"/>
      <c r="P514"/>
      <c r="Q514"/>
    </row>
    <row r="515" spans="8:17">
      <c r="H515"/>
      <c r="I515"/>
      <c r="J515"/>
      <c r="K515"/>
      <c r="L515"/>
      <c r="M515"/>
      <c r="N515"/>
      <c r="O515"/>
      <c r="P515"/>
      <c r="Q515"/>
    </row>
    <row r="516" spans="8:17">
      <c r="H516"/>
      <c r="I516"/>
      <c r="J516"/>
      <c r="K516"/>
      <c r="L516"/>
      <c r="M516"/>
      <c r="N516"/>
      <c r="O516"/>
      <c r="P516"/>
      <c r="Q516"/>
    </row>
    <row r="517" spans="8:17">
      <c r="H517"/>
      <c r="I517"/>
      <c r="J517"/>
      <c r="K517"/>
      <c r="L517"/>
      <c r="M517"/>
      <c r="N517"/>
      <c r="O517"/>
      <c r="P517"/>
      <c r="Q517"/>
    </row>
    <row r="518" spans="8:17">
      <c r="H518"/>
      <c r="I518"/>
      <c r="J518"/>
      <c r="K518"/>
      <c r="L518"/>
      <c r="M518"/>
      <c r="N518"/>
      <c r="O518"/>
      <c r="P518"/>
      <c r="Q518"/>
    </row>
    <row r="519" spans="8:17">
      <c r="H519"/>
      <c r="I519"/>
      <c r="J519"/>
      <c r="K519"/>
      <c r="L519"/>
      <c r="M519"/>
      <c r="N519"/>
      <c r="O519"/>
      <c r="P519"/>
      <c r="Q519"/>
    </row>
    <row r="520" spans="8:17">
      <c r="H520"/>
      <c r="I520"/>
      <c r="J520"/>
      <c r="K520"/>
      <c r="L520"/>
      <c r="M520"/>
      <c r="N520"/>
      <c r="O520"/>
      <c r="P520"/>
      <c r="Q520"/>
    </row>
    <row r="521" spans="8:17">
      <c r="H521"/>
      <c r="I521"/>
      <c r="J521"/>
      <c r="K521"/>
      <c r="L521"/>
      <c r="M521"/>
      <c r="N521"/>
      <c r="O521"/>
      <c r="P521"/>
      <c r="Q521"/>
    </row>
    <row r="522" spans="8:17">
      <c r="H522"/>
      <c r="I522"/>
      <c r="J522"/>
      <c r="K522"/>
      <c r="L522"/>
      <c r="M522"/>
      <c r="N522"/>
      <c r="O522"/>
      <c r="P522"/>
      <c r="Q522"/>
    </row>
    <row r="523" spans="8:17">
      <c r="H523"/>
      <c r="I523"/>
      <c r="J523"/>
      <c r="K523"/>
      <c r="L523"/>
      <c r="M523"/>
      <c r="N523"/>
      <c r="O523"/>
      <c r="P523"/>
      <c r="Q523"/>
    </row>
    <row r="524" spans="8:17">
      <c r="H524"/>
      <c r="I524"/>
      <c r="J524"/>
      <c r="K524"/>
      <c r="L524"/>
      <c r="M524"/>
      <c r="N524"/>
      <c r="O524"/>
      <c r="P524"/>
      <c r="Q524"/>
    </row>
    <row r="525" spans="8:17">
      <c r="H525"/>
      <c r="I525"/>
      <c r="J525"/>
      <c r="K525"/>
      <c r="L525"/>
      <c r="M525"/>
      <c r="N525"/>
      <c r="O525"/>
      <c r="P525"/>
      <c r="Q525"/>
    </row>
    <row r="526" spans="8:17">
      <c r="H526"/>
      <c r="I526"/>
      <c r="J526"/>
      <c r="K526"/>
      <c r="L526"/>
      <c r="M526"/>
      <c r="N526"/>
      <c r="O526"/>
      <c r="P526"/>
      <c r="Q526"/>
    </row>
    <row r="527" spans="8:17">
      <c r="H527"/>
      <c r="I527"/>
      <c r="J527"/>
      <c r="K527"/>
      <c r="L527"/>
      <c r="M527"/>
      <c r="N527"/>
      <c r="O527"/>
      <c r="P527"/>
      <c r="Q527"/>
    </row>
    <row r="528" spans="8:17">
      <c r="H528"/>
      <c r="I528"/>
      <c r="J528"/>
      <c r="K528"/>
      <c r="L528"/>
      <c r="M528"/>
      <c r="N528"/>
      <c r="O528"/>
      <c r="P528"/>
      <c r="Q528"/>
    </row>
    <row r="529" spans="8:17">
      <c r="H529"/>
      <c r="I529"/>
      <c r="J529"/>
      <c r="K529"/>
      <c r="L529"/>
      <c r="M529"/>
      <c r="N529"/>
      <c r="O529"/>
      <c r="P529"/>
      <c r="Q529"/>
    </row>
    <row r="530" spans="8:17">
      <c r="H530"/>
      <c r="I530"/>
      <c r="J530"/>
      <c r="K530"/>
      <c r="L530"/>
      <c r="M530"/>
      <c r="N530"/>
      <c r="O530"/>
      <c r="P530"/>
      <c r="Q530"/>
    </row>
    <row r="531" spans="8:17">
      <c r="H531"/>
      <c r="I531"/>
      <c r="J531"/>
      <c r="K531"/>
      <c r="L531"/>
      <c r="M531"/>
      <c r="N531"/>
      <c r="O531"/>
      <c r="P531"/>
      <c r="Q531"/>
    </row>
    <row r="532" spans="8:17">
      <c r="H532"/>
      <c r="I532"/>
      <c r="J532"/>
      <c r="K532"/>
      <c r="L532"/>
      <c r="M532"/>
      <c r="N532"/>
      <c r="O532"/>
      <c r="P532"/>
      <c r="Q532"/>
    </row>
    <row r="533" spans="8:17">
      <c r="H533"/>
      <c r="I533"/>
      <c r="J533"/>
      <c r="K533"/>
      <c r="L533"/>
      <c r="M533"/>
      <c r="N533"/>
      <c r="O533"/>
      <c r="P533"/>
      <c r="Q533"/>
    </row>
    <row r="534" spans="8:17">
      <c r="H534"/>
      <c r="I534"/>
      <c r="J534"/>
      <c r="K534"/>
      <c r="L534"/>
      <c r="M534"/>
      <c r="N534"/>
      <c r="O534"/>
      <c r="P534"/>
      <c r="Q534"/>
    </row>
    <row r="535" spans="8:17">
      <c r="H535"/>
      <c r="I535"/>
      <c r="J535"/>
      <c r="K535"/>
      <c r="L535"/>
      <c r="M535"/>
      <c r="N535"/>
      <c r="O535"/>
      <c r="P535"/>
      <c r="Q535"/>
    </row>
    <row r="536" spans="8:17">
      <c r="H536"/>
      <c r="I536"/>
      <c r="J536"/>
      <c r="K536"/>
      <c r="L536"/>
      <c r="M536"/>
      <c r="N536"/>
      <c r="O536"/>
      <c r="P536"/>
      <c r="Q536"/>
    </row>
    <row r="537" spans="8:17">
      <c r="H537"/>
      <c r="I537"/>
      <c r="J537"/>
      <c r="K537"/>
      <c r="L537"/>
      <c r="M537"/>
      <c r="N537"/>
      <c r="O537"/>
      <c r="P537"/>
      <c r="Q537"/>
    </row>
    <row r="538" spans="8:17">
      <c r="H538"/>
      <c r="I538"/>
      <c r="J538"/>
      <c r="K538"/>
      <c r="L538"/>
      <c r="M538"/>
      <c r="N538"/>
      <c r="O538"/>
      <c r="P538"/>
      <c r="Q538"/>
    </row>
    <row r="539" spans="8:17">
      <c r="H539"/>
      <c r="I539"/>
      <c r="J539"/>
      <c r="K539"/>
      <c r="L539"/>
      <c r="M539"/>
      <c r="N539"/>
      <c r="O539"/>
      <c r="P539"/>
      <c r="Q539"/>
    </row>
    <row r="540" spans="8:17">
      <c r="H540"/>
      <c r="I540"/>
      <c r="J540"/>
      <c r="K540"/>
      <c r="L540"/>
      <c r="M540"/>
      <c r="N540"/>
      <c r="O540"/>
      <c r="P540"/>
      <c r="Q540"/>
    </row>
    <row r="541" spans="8:17">
      <c r="H541"/>
      <c r="I541"/>
      <c r="J541"/>
      <c r="K541"/>
      <c r="L541"/>
      <c r="M541"/>
      <c r="N541"/>
      <c r="O541"/>
      <c r="P541"/>
      <c r="Q541"/>
    </row>
    <row r="542" spans="8:17">
      <c r="H542"/>
      <c r="I542"/>
      <c r="J542"/>
      <c r="K542"/>
      <c r="L542"/>
      <c r="M542"/>
      <c r="N542"/>
      <c r="O542"/>
      <c r="P542"/>
      <c r="Q542"/>
    </row>
    <row r="543" spans="8:17">
      <c r="H543"/>
      <c r="I543"/>
      <c r="J543"/>
      <c r="K543"/>
      <c r="L543"/>
      <c r="M543"/>
      <c r="N543"/>
      <c r="O543"/>
      <c r="P543"/>
      <c r="Q543"/>
    </row>
    <row r="544" spans="8:17">
      <c r="H544"/>
      <c r="I544"/>
      <c r="J544"/>
      <c r="K544"/>
      <c r="L544"/>
      <c r="M544"/>
      <c r="N544"/>
      <c r="O544"/>
      <c r="P544"/>
      <c r="Q544"/>
    </row>
    <row r="545" spans="8:17">
      <c r="H545"/>
      <c r="I545"/>
      <c r="J545"/>
      <c r="K545"/>
      <c r="L545"/>
      <c r="M545"/>
      <c r="N545"/>
      <c r="O545"/>
      <c r="P545"/>
      <c r="Q545"/>
    </row>
    <row r="546" spans="8:17">
      <c r="H546"/>
      <c r="I546"/>
      <c r="J546"/>
      <c r="K546"/>
      <c r="L546"/>
      <c r="M546"/>
      <c r="N546"/>
      <c r="O546"/>
      <c r="P546"/>
      <c r="Q546"/>
    </row>
    <row r="547" spans="8:17">
      <c r="H547"/>
      <c r="I547"/>
      <c r="J547"/>
      <c r="K547"/>
      <c r="L547"/>
      <c r="M547"/>
      <c r="N547"/>
      <c r="O547"/>
      <c r="P547"/>
      <c r="Q547"/>
    </row>
    <row r="548" spans="8:17">
      <c r="H548"/>
      <c r="I548"/>
      <c r="J548"/>
      <c r="K548"/>
      <c r="L548"/>
      <c r="M548"/>
      <c r="N548"/>
      <c r="O548"/>
      <c r="P548"/>
      <c r="Q548"/>
    </row>
    <row r="549" spans="8:17">
      <c r="H549"/>
      <c r="I549"/>
      <c r="J549"/>
      <c r="K549"/>
      <c r="L549"/>
      <c r="M549"/>
      <c r="N549"/>
      <c r="O549"/>
      <c r="P549"/>
      <c r="Q549"/>
    </row>
    <row r="550" spans="8:17">
      <c r="H550"/>
      <c r="I550"/>
      <c r="J550"/>
      <c r="K550"/>
      <c r="L550"/>
      <c r="M550"/>
      <c r="N550"/>
      <c r="O550"/>
      <c r="P550"/>
      <c r="Q550"/>
    </row>
    <row r="551" spans="8:17">
      <c r="H551"/>
      <c r="I551"/>
      <c r="J551"/>
      <c r="K551"/>
      <c r="L551"/>
      <c r="M551"/>
      <c r="N551"/>
      <c r="O551"/>
      <c r="P551"/>
      <c r="Q551"/>
    </row>
    <row r="552" spans="8:17">
      <c r="H552"/>
      <c r="I552"/>
      <c r="J552"/>
      <c r="K552"/>
      <c r="L552"/>
      <c r="M552"/>
      <c r="N552"/>
      <c r="O552"/>
      <c r="P552"/>
      <c r="Q552"/>
    </row>
    <row r="553" spans="8:17">
      <c r="H553"/>
      <c r="I553"/>
      <c r="J553"/>
      <c r="K553"/>
      <c r="L553"/>
      <c r="M553"/>
      <c r="N553"/>
      <c r="O553"/>
      <c r="P553"/>
      <c r="Q553"/>
    </row>
    <row r="554" spans="8:17">
      <c r="H554"/>
      <c r="I554"/>
      <c r="J554"/>
      <c r="K554"/>
      <c r="L554"/>
      <c r="M554"/>
      <c r="N554"/>
      <c r="O554"/>
      <c r="P554"/>
      <c r="Q554"/>
    </row>
    <row r="555" spans="8:17">
      <c r="H555"/>
      <c r="I555"/>
      <c r="J555"/>
      <c r="K555"/>
      <c r="L555"/>
      <c r="M555"/>
      <c r="N555"/>
      <c r="O555"/>
      <c r="P555"/>
      <c r="Q555"/>
    </row>
    <row r="556" spans="8:17">
      <c r="H556"/>
      <c r="I556"/>
      <c r="J556"/>
      <c r="K556"/>
      <c r="L556"/>
      <c r="M556"/>
      <c r="N556"/>
      <c r="O556"/>
      <c r="P556"/>
      <c r="Q556"/>
    </row>
    <row r="557" spans="8:17">
      <c r="H557"/>
      <c r="I557"/>
      <c r="J557"/>
      <c r="K557"/>
      <c r="L557"/>
      <c r="M557"/>
      <c r="N557"/>
      <c r="O557"/>
      <c r="P557"/>
      <c r="Q557"/>
    </row>
    <row r="558" spans="8:17">
      <c r="H558"/>
      <c r="I558"/>
      <c r="J558"/>
      <c r="K558"/>
      <c r="L558"/>
      <c r="M558"/>
      <c r="N558"/>
      <c r="O558"/>
      <c r="P558"/>
      <c r="Q558"/>
    </row>
    <row r="559" spans="8:17">
      <c r="H559"/>
      <c r="I559"/>
      <c r="J559"/>
      <c r="K559"/>
      <c r="L559"/>
      <c r="M559"/>
      <c r="N559"/>
      <c r="O559"/>
      <c r="P559"/>
      <c r="Q559"/>
    </row>
    <row r="560" spans="8:17">
      <c r="H560"/>
      <c r="I560"/>
      <c r="J560"/>
      <c r="K560"/>
      <c r="L560"/>
      <c r="M560"/>
      <c r="N560"/>
      <c r="O560"/>
      <c r="P560"/>
      <c r="Q560"/>
    </row>
    <row r="561" spans="8:17">
      <c r="H561"/>
      <c r="I561"/>
      <c r="J561"/>
      <c r="K561"/>
      <c r="L561"/>
      <c r="M561"/>
      <c r="N561"/>
      <c r="O561"/>
      <c r="P561"/>
      <c r="Q561"/>
    </row>
    <row r="562" spans="8:17">
      <c r="H562"/>
      <c r="I562"/>
      <c r="J562"/>
      <c r="K562"/>
      <c r="L562"/>
      <c r="M562"/>
      <c r="N562"/>
      <c r="O562"/>
      <c r="P562"/>
      <c r="Q562"/>
    </row>
    <row r="563" spans="8:17">
      <c r="H563"/>
      <c r="I563"/>
      <c r="J563"/>
      <c r="K563"/>
      <c r="L563"/>
      <c r="M563"/>
      <c r="N563"/>
      <c r="O563"/>
      <c r="P563"/>
      <c r="Q563"/>
    </row>
    <row r="564" spans="8:17">
      <c r="H564"/>
      <c r="I564"/>
      <c r="J564"/>
      <c r="K564"/>
      <c r="L564"/>
      <c r="M564"/>
      <c r="N564"/>
      <c r="O564"/>
      <c r="P564"/>
      <c r="Q564"/>
    </row>
    <row r="565" spans="8:17">
      <c r="H565"/>
      <c r="I565"/>
      <c r="J565"/>
      <c r="K565"/>
      <c r="L565"/>
      <c r="M565"/>
      <c r="N565"/>
      <c r="O565"/>
      <c r="P565"/>
      <c r="Q565"/>
    </row>
    <row r="566" spans="8:17">
      <c r="H566"/>
      <c r="I566"/>
      <c r="J566"/>
      <c r="K566"/>
      <c r="L566"/>
      <c r="M566"/>
      <c r="N566"/>
      <c r="O566"/>
      <c r="P566"/>
      <c r="Q566"/>
    </row>
    <row r="567" spans="8:17">
      <c r="H567"/>
      <c r="I567"/>
      <c r="J567"/>
      <c r="K567"/>
      <c r="L567"/>
      <c r="M567"/>
      <c r="N567"/>
      <c r="O567"/>
      <c r="P567"/>
      <c r="Q567"/>
    </row>
    <row r="568" spans="8:17">
      <c r="H568"/>
      <c r="I568"/>
      <c r="J568"/>
      <c r="K568"/>
      <c r="L568"/>
      <c r="M568"/>
      <c r="N568"/>
      <c r="O568"/>
      <c r="P568"/>
      <c r="Q568"/>
    </row>
    <row r="569" spans="8:17">
      <c r="H569"/>
      <c r="I569"/>
      <c r="J569"/>
      <c r="K569"/>
      <c r="L569"/>
      <c r="M569"/>
      <c r="N569"/>
      <c r="O569"/>
      <c r="P569"/>
      <c r="Q569"/>
    </row>
    <row r="570" spans="8:17">
      <c r="H570"/>
      <c r="I570"/>
      <c r="J570"/>
      <c r="K570"/>
      <c r="L570"/>
      <c r="M570"/>
      <c r="N570"/>
      <c r="O570"/>
      <c r="P570"/>
      <c r="Q570"/>
    </row>
    <row r="571" spans="8:17">
      <c r="H571"/>
      <c r="I571"/>
      <c r="J571"/>
      <c r="K571"/>
      <c r="L571"/>
      <c r="M571"/>
      <c r="N571"/>
      <c r="O571"/>
      <c r="P571"/>
      <c r="Q571"/>
    </row>
    <row r="572" spans="8:17">
      <c r="H572"/>
      <c r="I572"/>
      <c r="J572"/>
      <c r="K572"/>
      <c r="L572"/>
      <c r="M572"/>
      <c r="N572"/>
      <c r="O572"/>
      <c r="P572"/>
      <c r="Q572"/>
    </row>
    <row r="573" spans="8:17">
      <c r="H573"/>
      <c r="I573"/>
      <c r="J573"/>
      <c r="K573"/>
      <c r="L573"/>
      <c r="M573"/>
      <c r="N573"/>
      <c r="O573"/>
      <c r="P573"/>
      <c r="Q573"/>
    </row>
    <row r="574" spans="8:17">
      <c r="H574"/>
      <c r="I574"/>
      <c r="J574"/>
      <c r="K574"/>
      <c r="L574"/>
      <c r="M574"/>
      <c r="N574"/>
      <c r="O574"/>
      <c r="P574"/>
      <c r="Q574"/>
    </row>
    <row r="575" spans="8:17">
      <c r="H575"/>
      <c r="I575"/>
      <c r="J575"/>
      <c r="K575"/>
      <c r="L575"/>
      <c r="M575"/>
      <c r="N575"/>
      <c r="O575"/>
      <c r="P575"/>
      <c r="Q575"/>
    </row>
    <row r="576" spans="8:17">
      <c r="H576"/>
      <c r="I576"/>
      <c r="J576"/>
      <c r="K576"/>
      <c r="L576"/>
      <c r="M576"/>
      <c r="N576"/>
      <c r="O576"/>
      <c r="P576"/>
      <c r="Q576"/>
    </row>
    <row r="577" spans="8:17">
      <c r="H577"/>
      <c r="I577"/>
      <c r="J577"/>
      <c r="K577"/>
      <c r="L577"/>
      <c r="M577"/>
      <c r="N577"/>
      <c r="O577"/>
      <c r="P577"/>
      <c r="Q577"/>
    </row>
    <row r="578" spans="8:17">
      <c r="H578"/>
      <c r="I578"/>
      <c r="J578"/>
      <c r="K578"/>
      <c r="L578"/>
      <c r="M578"/>
      <c r="N578"/>
      <c r="O578"/>
      <c r="P578"/>
      <c r="Q578"/>
    </row>
    <row r="579" spans="8:17">
      <c r="H579"/>
      <c r="I579"/>
      <c r="J579"/>
      <c r="K579"/>
      <c r="L579"/>
      <c r="M579"/>
      <c r="N579"/>
      <c r="O579"/>
      <c r="P579"/>
      <c r="Q579"/>
    </row>
    <row r="580" spans="8:17">
      <c r="H580"/>
      <c r="I580"/>
      <c r="J580"/>
      <c r="K580"/>
      <c r="L580"/>
      <c r="M580"/>
      <c r="N580"/>
      <c r="O580"/>
      <c r="P580"/>
      <c r="Q580"/>
    </row>
    <row r="581" spans="8:17">
      <c r="H581"/>
      <c r="I581"/>
      <c r="J581"/>
      <c r="K581"/>
      <c r="L581"/>
      <c r="M581"/>
      <c r="N581"/>
      <c r="O581"/>
      <c r="P581"/>
      <c r="Q581"/>
    </row>
    <row r="582" spans="8:17">
      <c r="H582"/>
      <c r="I582"/>
      <c r="J582"/>
      <c r="K582"/>
      <c r="L582"/>
      <c r="M582"/>
      <c r="N582"/>
      <c r="O582"/>
      <c r="P582"/>
      <c r="Q582"/>
    </row>
    <row r="583" spans="8:17">
      <c r="H583"/>
      <c r="I583"/>
      <c r="J583"/>
      <c r="K583"/>
      <c r="L583"/>
      <c r="M583"/>
      <c r="N583"/>
      <c r="O583"/>
      <c r="P583"/>
      <c r="Q583"/>
    </row>
    <row r="584" spans="8:17">
      <c r="H584"/>
      <c r="I584"/>
      <c r="J584"/>
      <c r="K584"/>
      <c r="L584"/>
      <c r="M584"/>
      <c r="N584"/>
      <c r="O584"/>
      <c r="P584"/>
      <c r="Q584"/>
    </row>
    <row r="585" spans="8:17">
      <c r="H585"/>
      <c r="I585"/>
      <c r="J585"/>
      <c r="K585"/>
      <c r="L585"/>
      <c r="M585"/>
      <c r="N585"/>
      <c r="O585"/>
      <c r="P585"/>
      <c r="Q585"/>
    </row>
    <row r="586" spans="8:17">
      <c r="H586"/>
      <c r="I586"/>
      <c r="J586"/>
      <c r="K586"/>
      <c r="L586"/>
      <c r="M586"/>
      <c r="N586"/>
      <c r="O586"/>
      <c r="P586"/>
      <c r="Q586"/>
    </row>
    <row r="587" spans="8:17">
      <c r="H587"/>
      <c r="I587"/>
      <c r="J587"/>
      <c r="K587"/>
      <c r="L587"/>
      <c r="M587"/>
      <c r="N587"/>
      <c r="O587"/>
      <c r="P587"/>
      <c r="Q587"/>
    </row>
    <row r="588" spans="8:17">
      <c r="H588"/>
      <c r="I588"/>
      <c r="J588"/>
      <c r="K588"/>
      <c r="L588"/>
      <c r="M588"/>
      <c r="N588"/>
      <c r="O588"/>
      <c r="P588"/>
      <c r="Q588"/>
    </row>
    <row r="589" spans="8:17">
      <c r="H589"/>
      <c r="I589"/>
      <c r="J589"/>
      <c r="K589"/>
      <c r="L589"/>
      <c r="M589"/>
      <c r="N589"/>
      <c r="O589"/>
      <c r="P589"/>
      <c r="Q589"/>
    </row>
    <row r="590" spans="8:17">
      <c r="H590"/>
      <c r="I590"/>
      <c r="J590"/>
      <c r="K590"/>
      <c r="L590"/>
      <c r="M590"/>
      <c r="N590"/>
      <c r="O590"/>
      <c r="P590"/>
      <c r="Q590"/>
    </row>
    <row r="591" spans="8:17">
      <c r="H591"/>
      <c r="I591"/>
      <c r="J591"/>
      <c r="K591"/>
      <c r="L591"/>
      <c r="M591"/>
      <c r="N591"/>
      <c r="O591"/>
      <c r="P591"/>
      <c r="Q591"/>
    </row>
    <row r="592" spans="8:17">
      <c r="H592"/>
      <c r="I592"/>
      <c r="J592"/>
      <c r="K592"/>
      <c r="L592"/>
      <c r="M592"/>
      <c r="N592"/>
      <c r="O592"/>
      <c r="P592"/>
      <c r="Q592"/>
    </row>
    <row r="593" spans="8:17">
      <c r="H593"/>
      <c r="I593"/>
      <c r="J593"/>
      <c r="K593"/>
      <c r="L593"/>
      <c r="M593"/>
      <c r="N593"/>
      <c r="O593"/>
      <c r="P593"/>
      <c r="Q593"/>
    </row>
    <row r="594" spans="8:17">
      <c r="H594"/>
      <c r="I594"/>
      <c r="J594"/>
      <c r="K594"/>
      <c r="L594"/>
      <c r="M594"/>
      <c r="N594"/>
      <c r="O594"/>
      <c r="P594"/>
      <c r="Q594"/>
    </row>
    <row r="595" spans="8:17">
      <c r="H595"/>
      <c r="I595"/>
      <c r="J595"/>
      <c r="K595"/>
      <c r="L595"/>
      <c r="M595"/>
      <c r="N595"/>
      <c r="O595"/>
      <c r="P595"/>
      <c r="Q595"/>
    </row>
    <row r="596" spans="8:17">
      <c r="H596"/>
      <c r="I596"/>
      <c r="J596"/>
      <c r="K596"/>
      <c r="L596"/>
      <c r="M596"/>
      <c r="N596"/>
      <c r="O596"/>
      <c r="P596"/>
      <c r="Q596"/>
    </row>
    <row r="597" spans="8:17">
      <c r="H597"/>
      <c r="I597"/>
      <c r="J597"/>
      <c r="K597"/>
      <c r="L597"/>
      <c r="M597"/>
      <c r="N597"/>
      <c r="O597"/>
      <c r="P597"/>
      <c r="Q597"/>
    </row>
    <row r="598" spans="8:17">
      <c r="H598"/>
      <c r="I598"/>
      <c r="J598"/>
      <c r="K598"/>
      <c r="L598"/>
      <c r="M598"/>
      <c r="N598"/>
      <c r="O598"/>
      <c r="P598"/>
      <c r="Q598"/>
    </row>
    <row r="599" spans="8:17">
      <c r="H599"/>
      <c r="I599"/>
      <c r="J599"/>
      <c r="K599"/>
      <c r="L599"/>
      <c r="M599"/>
      <c r="N599"/>
      <c r="O599"/>
      <c r="P599"/>
      <c r="Q599"/>
    </row>
    <row r="600" spans="8:17">
      <c r="H600"/>
      <c r="I600"/>
      <c r="J600"/>
      <c r="K600"/>
      <c r="L600"/>
      <c r="M600"/>
      <c r="N600"/>
      <c r="O600"/>
      <c r="P600"/>
      <c r="Q600"/>
    </row>
    <row r="601" spans="8:17">
      <c r="H601"/>
      <c r="I601"/>
      <c r="J601"/>
      <c r="K601"/>
      <c r="L601"/>
      <c r="M601"/>
      <c r="N601"/>
      <c r="O601"/>
      <c r="P601"/>
      <c r="Q601"/>
    </row>
    <row r="602" spans="8:17">
      <c r="H602"/>
      <c r="I602"/>
      <c r="J602"/>
      <c r="K602"/>
      <c r="L602"/>
      <c r="M602"/>
      <c r="N602"/>
      <c r="O602"/>
      <c r="P602"/>
      <c r="Q602"/>
    </row>
    <row r="603" spans="8:17">
      <c r="H603"/>
      <c r="I603"/>
      <c r="J603"/>
      <c r="K603"/>
      <c r="L603"/>
      <c r="M603"/>
      <c r="N603"/>
      <c r="O603"/>
      <c r="P603"/>
      <c r="Q603"/>
    </row>
    <row r="604" spans="8:17">
      <c r="H604"/>
      <c r="I604"/>
      <c r="J604"/>
      <c r="K604"/>
      <c r="L604"/>
      <c r="M604"/>
      <c r="N604"/>
      <c r="O604"/>
      <c r="P604"/>
      <c r="Q604"/>
    </row>
    <row r="605" spans="8:17">
      <c r="H605"/>
      <c r="I605"/>
      <c r="J605"/>
      <c r="K605"/>
      <c r="L605"/>
      <c r="M605"/>
      <c r="N605"/>
      <c r="O605"/>
      <c r="P605"/>
      <c r="Q605"/>
    </row>
    <row r="606" spans="8:17">
      <c r="H606"/>
      <c r="I606"/>
      <c r="J606"/>
      <c r="K606"/>
      <c r="L606"/>
      <c r="M606"/>
      <c r="N606"/>
      <c r="O606"/>
      <c r="P606"/>
      <c r="Q606"/>
    </row>
    <row r="607" spans="8:17">
      <c r="H607"/>
      <c r="I607"/>
      <c r="J607"/>
      <c r="K607"/>
      <c r="L607"/>
      <c r="M607"/>
      <c r="N607"/>
      <c r="O607"/>
      <c r="P607"/>
      <c r="Q607"/>
    </row>
    <row r="608" spans="8:17">
      <c r="H608"/>
      <c r="I608"/>
      <c r="J608"/>
      <c r="K608"/>
      <c r="L608"/>
      <c r="M608"/>
      <c r="N608"/>
      <c r="O608"/>
      <c r="P608"/>
      <c r="Q608"/>
    </row>
    <row r="609" spans="8:17">
      <c r="H609"/>
      <c r="I609"/>
      <c r="J609"/>
      <c r="K609"/>
      <c r="L609"/>
      <c r="M609"/>
      <c r="N609"/>
      <c r="O609"/>
      <c r="P609"/>
      <c r="Q609"/>
    </row>
    <row r="610" spans="8:17">
      <c r="H610"/>
      <c r="I610"/>
      <c r="J610"/>
      <c r="K610"/>
      <c r="L610"/>
      <c r="M610"/>
      <c r="N610"/>
      <c r="O610"/>
      <c r="P610"/>
      <c r="Q610"/>
    </row>
    <row r="611" spans="8:17">
      <c r="H611"/>
      <c r="I611"/>
      <c r="J611"/>
      <c r="K611"/>
      <c r="L611"/>
      <c r="M611"/>
      <c r="N611"/>
      <c r="O611"/>
      <c r="P611"/>
      <c r="Q611"/>
    </row>
    <row r="612" spans="8:17">
      <c r="H612"/>
      <c r="I612"/>
      <c r="J612"/>
      <c r="K612"/>
      <c r="L612"/>
      <c r="M612"/>
      <c r="N612"/>
      <c r="O612"/>
      <c r="P612"/>
      <c r="Q612"/>
    </row>
    <row r="613" spans="8:17">
      <c r="H613"/>
      <c r="I613"/>
      <c r="J613"/>
      <c r="K613"/>
      <c r="L613"/>
      <c r="M613"/>
      <c r="N613"/>
      <c r="O613"/>
      <c r="P613"/>
      <c r="Q613"/>
    </row>
    <row r="614" spans="8:17">
      <c r="H614"/>
      <c r="I614"/>
      <c r="J614"/>
      <c r="K614"/>
      <c r="L614"/>
      <c r="M614"/>
      <c r="N614"/>
      <c r="O614"/>
      <c r="P614"/>
      <c r="Q614"/>
    </row>
    <row r="615" spans="8:17">
      <c r="H615"/>
      <c r="I615"/>
      <c r="J615"/>
      <c r="K615"/>
      <c r="L615"/>
      <c r="M615"/>
      <c r="N615"/>
      <c r="O615"/>
      <c r="P615"/>
      <c r="Q615"/>
    </row>
    <row r="616" spans="8:17">
      <c r="H616"/>
      <c r="I616"/>
      <c r="J616"/>
      <c r="K616"/>
      <c r="L616"/>
      <c r="M616"/>
      <c r="N616"/>
      <c r="O616"/>
      <c r="P616"/>
      <c r="Q616"/>
    </row>
    <row r="617" spans="8:17">
      <c r="H617"/>
      <c r="I617"/>
      <c r="J617"/>
      <c r="K617"/>
      <c r="L617"/>
      <c r="M617"/>
      <c r="N617"/>
      <c r="O617"/>
      <c r="P617"/>
      <c r="Q617"/>
    </row>
    <row r="618" spans="8:17">
      <c r="H618"/>
      <c r="I618"/>
      <c r="J618"/>
      <c r="K618"/>
      <c r="L618"/>
      <c r="M618"/>
      <c r="N618"/>
      <c r="O618"/>
      <c r="P618"/>
      <c r="Q618"/>
    </row>
    <row r="619" spans="8:17">
      <c r="H619"/>
      <c r="I619"/>
      <c r="J619"/>
      <c r="K619"/>
      <c r="L619"/>
      <c r="M619"/>
      <c r="N619"/>
      <c r="O619"/>
      <c r="P619"/>
      <c r="Q619"/>
    </row>
    <row r="620" spans="8:17">
      <c r="H620"/>
      <c r="I620"/>
      <c r="J620"/>
      <c r="K620"/>
      <c r="L620"/>
      <c r="M620"/>
      <c r="N620"/>
      <c r="O620"/>
      <c r="P620"/>
      <c r="Q620"/>
    </row>
    <row r="621" spans="8:17">
      <c r="H621"/>
      <c r="I621"/>
      <c r="J621"/>
      <c r="K621"/>
      <c r="L621"/>
      <c r="M621"/>
      <c r="N621"/>
      <c r="O621"/>
      <c r="P621"/>
      <c r="Q621"/>
    </row>
    <row r="622" spans="8:17">
      <c r="H622"/>
      <c r="I622"/>
      <c r="J622"/>
      <c r="K622"/>
      <c r="L622"/>
      <c r="M622"/>
      <c r="N622"/>
      <c r="O622"/>
      <c r="P622"/>
      <c r="Q622"/>
    </row>
    <row r="623" spans="8:17">
      <c r="H623"/>
      <c r="I623"/>
      <c r="J623"/>
      <c r="K623"/>
      <c r="L623"/>
      <c r="M623"/>
      <c r="N623"/>
      <c r="O623"/>
      <c r="P623"/>
      <c r="Q623"/>
    </row>
    <row r="624" spans="8:17">
      <c r="H624"/>
      <c r="I624"/>
      <c r="J624"/>
      <c r="K624"/>
      <c r="L624"/>
      <c r="M624"/>
      <c r="N624"/>
      <c r="O624"/>
      <c r="P624"/>
      <c r="Q624"/>
    </row>
    <row r="625" spans="8:17">
      <c r="H625"/>
      <c r="I625"/>
      <c r="J625"/>
      <c r="K625"/>
      <c r="L625"/>
      <c r="M625"/>
      <c r="N625"/>
      <c r="O625"/>
      <c r="P625"/>
      <c r="Q625"/>
    </row>
    <row r="626" spans="8:17">
      <c r="H626"/>
      <c r="I626"/>
      <c r="J626"/>
      <c r="K626"/>
      <c r="L626"/>
      <c r="M626"/>
      <c r="N626"/>
      <c r="O626"/>
      <c r="P626"/>
      <c r="Q626"/>
    </row>
    <row r="627" spans="8:17">
      <c r="H627"/>
      <c r="I627"/>
      <c r="J627"/>
      <c r="K627"/>
      <c r="L627"/>
      <c r="M627"/>
      <c r="N627"/>
      <c r="O627"/>
      <c r="P627"/>
      <c r="Q627"/>
    </row>
    <row r="628" spans="8:17">
      <c r="H628"/>
      <c r="I628"/>
      <c r="J628"/>
      <c r="K628"/>
      <c r="L628"/>
      <c r="M628"/>
      <c r="N628"/>
      <c r="O628"/>
      <c r="P628"/>
      <c r="Q628"/>
    </row>
    <row r="629" spans="8:17">
      <c r="H629"/>
      <c r="I629"/>
      <c r="J629"/>
      <c r="K629"/>
      <c r="L629"/>
      <c r="M629"/>
      <c r="N629"/>
      <c r="O629"/>
      <c r="P629"/>
      <c r="Q629"/>
    </row>
    <row r="630" spans="8:17">
      <c r="H630"/>
      <c r="I630"/>
      <c r="J630"/>
      <c r="K630"/>
      <c r="L630"/>
      <c r="M630"/>
      <c r="N630"/>
      <c r="O630"/>
      <c r="P630"/>
      <c r="Q630"/>
    </row>
    <row r="631" spans="8:17">
      <c r="H631"/>
      <c r="I631"/>
      <c r="J631"/>
      <c r="K631"/>
      <c r="L631"/>
      <c r="M631"/>
      <c r="N631"/>
      <c r="O631"/>
      <c r="P631"/>
      <c r="Q631"/>
    </row>
    <row r="632" spans="8:17">
      <c r="H632"/>
      <c r="I632"/>
      <c r="J632"/>
      <c r="K632"/>
      <c r="L632"/>
      <c r="M632"/>
      <c r="N632"/>
      <c r="O632"/>
      <c r="P632"/>
      <c r="Q632"/>
    </row>
    <row r="633" spans="8:17">
      <c r="H633"/>
      <c r="I633"/>
      <c r="J633"/>
      <c r="K633"/>
      <c r="L633"/>
      <c r="M633"/>
      <c r="N633"/>
      <c r="O633"/>
      <c r="P633"/>
      <c r="Q633"/>
    </row>
    <row r="634" spans="8:17">
      <c r="H634"/>
      <c r="I634"/>
      <c r="J634"/>
      <c r="K634"/>
      <c r="L634"/>
      <c r="M634"/>
      <c r="N634"/>
      <c r="O634"/>
      <c r="P634"/>
      <c r="Q634"/>
    </row>
    <row r="635" spans="8:17">
      <c r="H635"/>
      <c r="I635"/>
      <c r="J635"/>
      <c r="K635"/>
      <c r="L635"/>
      <c r="M635"/>
      <c r="N635"/>
      <c r="O635"/>
      <c r="P635"/>
      <c r="Q635"/>
    </row>
    <row r="636" spans="8:17">
      <c r="H636"/>
      <c r="I636"/>
      <c r="J636"/>
      <c r="K636"/>
      <c r="L636"/>
      <c r="M636"/>
      <c r="N636"/>
      <c r="O636"/>
      <c r="P636"/>
      <c r="Q636"/>
    </row>
    <row r="637" spans="8:17">
      <c r="H637"/>
      <c r="I637"/>
      <c r="J637"/>
      <c r="K637"/>
      <c r="L637"/>
      <c r="M637"/>
      <c r="N637"/>
      <c r="O637"/>
      <c r="P637"/>
      <c r="Q637"/>
    </row>
    <row r="638" spans="8:17">
      <c r="H638"/>
      <c r="I638"/>
      <c r="J638"/>
      <c r="K638"/>
      <c r="L638"/>
      <c r="M638"/>
      <c r="N638"/>
      <c r="O638"/>
      <c r="P638"/>
      <c r="Q638"/>
    </row>
    <row r="639" spans="8:17">
      <c r="H639"/>
      <c r="I639"/>
      <c r="J639"/>
      <c r="K639"/>
      <c r="L639"/>
      <c r="M639"/>
      <c r="N639"/>
      <c r="O639"/>
      <c r="P639"/>
      <c r="Q639"/>
    </row>
    <row r="640" spans="8:17">
      <c r="H640"/>
      <c r="I640"/>
      <c r="J640"/>
      <c r="K640"/>
      <c r="L640"/>
      <c r="M640"/>
      <c r="N640"/>
      <c r="O640"/>
      <c r="P640"/>
      <c r="Q640"/>
    </row>
    <row r="641" spans="8:17">
      <c r="H641"/>
      <c r="I641"/>
      <c r="J641"/>
      <c r="K641"/>
      <c r="L641"/>
      <c r="M641"/>
      <c r="N641"/>
      <c r="O641"/>
      <c r="P641"/>
      <c r="Q641"/>
    </row>
    <row r="642" spans="8:17">
      <c r="H642"/>
      <c r="I642"/>
      <c r="J642"/>
      <c r="K642"/>
      <c r="L642"/>
      <c r="M642"/>
      <c r="N642"/>
      <c r="O642"/>
      <c r="P642"/>
      <c r="Q642"/>
    </row>
    <row r="643" spans="8:17">
      <c r="H643"/>
      <c r="I643"/>
      <c r="J643"/>
      <c r="K643"/>
      <c r="L643"/>
      <c r="M643"/>
      <c r="N643"/>
      <c r="O643"/>
      <c r="P643"/>
      <c r="Q643"/>
    </row>
    <row r="644" spans="8:17">
      <c r="H644"/>
      <c r="I644"/>
      <c r="J644"/>
      <c r="K644"/>
      <c r="L644"/>
      <c r="M644"/>
      <c r="N644"/>
      <c r="O644"/>
      <c r="P644"/>
      <c r="Q644"/>
    </row>
    <row r="645" spans="8:17">
      <c r="H645"/>
      <c r="I645"/>
      <c r="J645"/>
      <c r="K645"/>
      <c r="L645"/>
      <c r="M645"/>
      <c r="N645"/>
      <c r="O645"/>
      <c r="P645"/>
      <c r="Q645"/>
    </row>
    <row r="646" spans="8:17">
      <c r="H646"/>
      <c r="I646"/>
      <c r="J646"/>
      <c r="K646"/>
      <c r="L646"/>
      <c r="M646"/>
      <c r="N646"/>
      <c r="O646"/>
      <c r="P646"/>
      <c r="Q646"/>
    </row>
    <row r="647" spans="8:17">
      <c r="H647"/>
      <c r="I647"/>
      <c r="J647"/>
      <c r="K647"/>
      <c r="L647"/>
      <c r="M647"/>
      <c r="N647"/>
      <c r="O647"/>
      <c r="P647"/>
      <c r="Q647"/>
    </row>
    <row r="648" spans="8:17">
      <c r="H648"/>
      <c r="I648"/>
      <c r="J648"/>
      <c r="K648"/>
      <c r="L648"/>
      <c r="M648"/>
      <c r="N648"/>
      <c r="O648"/>
      <c r="P648"/>
      <c r="Q648"/>
    </row>
    <row r="649" spans="8:17">
      <c r="H649"/>
      <c r="I649"/>
      <c r="J649"/>
      <c r="K649"/>
      <c r="L649"/>
      <c r="M649"/>
      <c r="N649"/>
      <c r="O649"/>
      <c r="P649"/>
      <c r="Q649"/>
    </row>
    <row r="650" spans="8:17">
      <c r="H650"/>
      <c r="I650"/>
      <c r="J650"/>
      <c r="K650"/>
      <c r="L650"/>
      <c r="M650"/>
      <c r="N650"/>
      <c r="O650"/>
      <c r="P650"/>
      <c r="Q650"/>
    </row>
    <row r="651" spans="8:17">
      <c r="H651"/>
      <c r="I651"/>
      <c r="J651"/>
      <c r="K651"/>
      <c r="L651"/>
      <c r="M651"/>
      <c r="N651"/>
      <c r="O651"/>
      <c r="P651"/>
      <c r="Q651"/>
    </row>
    <row r="652" spans="8:17">
      <c r="H652"/>
      <c r="I652"/>
      <c r="J652"/>
      <c r="K652"/>
      <c r="L652"/>
      <c r="M652"/>
      <c r="N652"/>
      <c r="O652"/>
      <c r="P652"/>
      <c r="Q652"/>
    </row>
    <row r="653" spans="8:17">
      <c r="H653"/>
      <c r="I653"/>
      <c r="J653"/>
      <c r="K653"/>
      <c r="L653"/>
      <c r="M653"/>
      <c r="N653"/>
      <c r="O653"/>
      <c r="P653"/>
      <c r="Q653"/>
    </row>
    <row r="654" spans="8:17">
      <c r="H654"/>
      <c r="I654"/>
      <c r="J654"/>
      <c r="K654"/>
      <c r="L654"/>
      <c r="M654"/>
      <c r="N654"/>
      <c r="O654"/>
      <c r="P654"/>
      <c r="Q654"/>
    </row>
    <row r="655" spans="8:17">
      <c r="H655"/>
      <c r="I655"/>
      <c r="J655"/>
      <c r="K655"/>
      <c r="L655"/>
      <c r="M655"/>
      <c r="N655"/>
      <c r="O655"/>
      <c r="P655"/>
      <c r="Q655"/>
    </row>
    <row r="656" spans="8:17">
      <c r="H656"/>
      <c r="I656"/>
      <c r="J656"/>
      <c r="K656"/>
      <c r="L656"/>
      <c r="M656"/>
      <c r="N656"/>
      <c r="O656"/>
      <c r="P656"/>
      <c r="Q656"/>
    </row>
    <row r="657" spans="8:17">
      <c r="H657"/>
      <c r="I657"/>
      <c r="J657"/>
      <c r="K657"/>
      <c r="L657"/>
      <c r="M657"/>
      <c r="N657"/>
      <c r="O657"/>
      <c r="P657"/>
      <c r="Q657"/>
    </row>
    <row r="658" spans="8:17">
      <c r="H658"/>
      <c r="I658"/>
      <c r="J658"/>
      <c r="K658"/>
      <c r="L658"/>
      <c r="M658"/>
      <c r="N658"/>
      <c r="O658"/>
      <c r="P658"/>
      <c r="Q658"/>
    </row>
    <row r="659" spans="8:17">
      <c r="H659"/>
      <c r="I659"/>
      <c r="J659"/>
      <c r="K659"/>
      <c r="L659"/>
      <c r="M659"/>
      <c r="N659"/>
      <c r="O659"/>
      <c r="P659"/>
      <c r="Q659"/>
    </row>
    <row r="660" spans="8:17">
      <c r="H660"/>
      <c r="I660"/>
      <c r="J660"/>
      <c r="K660"/>
      <c r="L660"/>
      <c r="M660"/>
      <c r="N660"/>
      <c r="O660"/>
      <c r="P660"/>
      <c r="Q660"/>
    </row>
    <row r="661" spans="8:17">
      <c r="H661"/>
      <c r="I661"/>
      <c r="J661"/>
      <c r="K661"/>
      <c r="L661"/>
      <c r="M661"/>
      <c r="N661"/>
      <c r="O661"/>
      <c r="P661"/>
      <c r="Q661"/>
    </row>
    <row r="662" spans="8:17">
      <c r="H662"/>
      <c r="I662"/>
      <c r="J662"/>
      <c r="K662"/>
      <c r="L662"/>
      <c r="M662"/>
      <c r="N662"/>
      <c r="O662"/>
      <c r="P662"/>
      <c r="Q662"/>
    </row>
    <row r="663" spans="8:17">
      <c r="H663"/>
      <c r="I663"/>
      <c r="J663"/>
      <c r="K663"/>
      <c r="L663"/>
      <c r="M663"/>
      <c r="N663"/>
      <c r="O663"/>
      <c r="P663"/>
      <c r="Q663"/>
    </row>
    <row r="664" spans="8:17">
      <c r="H664"/>
      <c r="I664"/>
      <c r="J664"/>
      <c r="K664"/>
      <c r="L664"/>
      <c r="M664"/>
      <c r="N664"/>
      <c r="O664"/>
      <c r="P664"/>
      <c r="Q664"/>
    </row>
    <row r="665" spans="8:17">
      <c r="H665"/>
      <c r="I665"/>
      <c r="J665"/>
      <c r="K665"/>
      <c r="L665"/>
      <c r="M665"/>
      <c r="N665"/>
      <c r="O665"/>
      <c r="P665"/>
      <c r="Q665"/>
    </row>
    <row r="666" spans="8:17">
      <c r="H666"/>
      <c r="I666"/>
      <c r="J666"/>
      <c r="K666"/>
      <c r="L666"/>
      <c r="M666"/>
      <c r="N666"/>
      <c r="O666"/>
      <c r="P666"/>
      <c r="Q666"/>
    </row>
    <row r="667" spans="8:17">
      <c r="H667"/>
      <c r="I667"/>
      <c r="J667"/>
      <c r="K667"/>
      <c r="L667"/>
      <c r="M667"/>
      <c r="N667"/>
      <c r="O667"/>
      <c r="P667"/>
      <c r="Q667"/>
    </row>
    <row r="668" spans="8:17">
      <c r="H668"/>
      <c r="I668"/>
      <c r="J668"/>
      <c r="K668"/>
      <c r="L668"/>
      <c r="M668"/>
      <c r="N668"/>
      <c r="O668"/>
      <c r="P668"/>
      <c r="Q668"/>
    </row>
    <row r="669" spans="8:17">
      <c r="H669"/>
      <c r="I669"/>
      <c r="J669"/>
      <c r="K669"/>
      <c r="L669"/>
      <c r="M669"/>
      <c r="N669"/>
      <c r="O669"/>
      <c r="P669"/>
      <c r="Q669"/>
    </row>
    <row r="670" spans="8:17">
      <c r="H670"/>
      <c r="I670"/>
      <c r="J670"/>
      <c r="K670"/>
      <c r="L670"/>
      <c r="M670"/>
      <c r="N670"/>
      <c r="O670"/>
      <c r="P670"/>
      <c r="Q670"/>
    </row>
    <row r="671" spans="8:17">
      <c r="H671"/>
      <c r="I671"/>
      <c r="J671"/>
      <c r="K671"/>
      <c r="L671"/>
      <c r="M671"/>
      <c r="N671"/>
      <c r="O671"/>
      <c r="P671"/>
      <c r="Q671"/>
    </row>
    <row r="672" spans="8:17">
      <c r="H672"/>
      <c r="I672"/>
      <c r="J672"/>
      <c r="K672"/>
      <c r="L672"/>
      <c r="M672"/>
      <c r="N672"/>
      <c r="O672"/>
      <c r="P672"/>
      <c r="Q672"/>
    </row>
    <row r="673" spans="8:17">
      <c r="H673"/>
      <c r="I673"/>
      <c r="J673"/>
      <c r="K673"/>
      <c r="L673"/>
      <c r="M673"/>
      <c r="N673"/>
      <c r="O673"/>
      <c r="P673"/>
      <c r="Q673"/>
    </row>
    <row r="674" spans="8:17">
      <c r="H674"/>
      <c r="I674"/>
      <c r="J674"/>
      <c r="K674"/>
      <c r="L674"/>
      <c r="M674"/>
      <c r="N674"/>
      <c r="O674"/>
      <c r="P674"/>
      <c r="Q674"/>
    </row>
    <row r="675" spans="8:17">
      <c r="H675"/>
      <c r="I675"/>
      <c r="J675"/>
      <c r="K675"/>
      <c r="L675"/>
      <c r="M675"/>
      <c r="N675"/>
      <c r="O675"/>
      <c r="P675"/>
      <c r="Q675"/>
    </row>
    <row r="676" spans="8:17">
      <c r="H676"/>
      <c r="I676"/>
      <c r="J676"/>
      <c r="K676"/>
      <c r="L676"/>
      <c r="M676"/>
      <c r="N676"/>
      <c r="O676"/>
      <c r="P676"/>
      <c r="Q676"/>
    </row>
    <row r="677" spans="8:17">
      <c r="H677"/>
      <c r="I677"/>
      <c r="J677"/>
      <c r="K677"/>
      <c r="L677"/>
      <c r="M677"/>
      <c r="N677"/>
      <c r="O677"/>
      <c r="P677"/>
      <c r="Q677"/>
    </row>
    <row r="678" spans="8:17">
      <c r="H678"/>
      <c r="I678"/>
      <c r="J678"/>
      <c r="K678"/>
      <c r="L678"/>
      <c r="M678"/>
      <c r="N678"/>
      <c r="O678"/>
      <c r="P678"/>
      <c r="Q678"/>
    </row>
    <row r="679" spans="8:17">
      <c r="H679"/>
      <c r="I679"/>
      <c r="J679"/>
      <c r="K679"/>
      <c r="L679"/>
      <c r="M679"/>
      <c r="N679"/>
      <c r="O679"/>
      <c r="P679"/>
      <c r="Q679"/>
    </row>
    <row r="680" spans="8:17">
      <c r="H680"/>
      <c r="I680"/>
      <c r="J680"/>
      <c r="K680"/>
      <c r="L680"/>
      <c r="M680"/>
      <c r="N680"/>
      <c r="O680"/>
      <c r="P680"/>
      <c r="Q680"/>
    </row>
    <row r="681" spans="8:17">
      <c r="H681"/>
      <c r="I681"/>
      <c r="J681"/>
      <c r="K681"/>
      <c r="L681"/>
      <c r="M681"/>
      <c r="N681"/>
      <c r="O681"/>
      <c r="P681"/>
      <c r="Q681"/>
    </row>
    <row r="682" spans="8:17">
      <c r="H682"/>
      <c r="I682"/>
      <c r="J682"/>
      <c r="K682"/>
      <c r="L682"/>
      <c r="M682"/>
      <c r="N682"/>
      <c r="O682"/>
      <c r="P682"/>
      <c r="Q682"/>
    </row>
    <row r="683" spans="8:17">
      <c r="H683"/>
      <c r="I683"/>
      <c r="J683"/>
      <c r="K683"/>
      <c r="L683"/>
      <c r="M683"/>
      <c r="N683"/>
      <c r="O683"/>
      <c r="P683"/>
      <c r="Q683"/>
    </row>
    <row r="684" spans="8:17">
      <c r="H684"/>
      <c r="I684"/>
      <c r="J684"/>
      <c r="K684"/>
      <c r="L684"/>
      <c r="M684"/>
      <c r="N684"/>
      <c r="O684"/>
      <c r="P684"/>
      <c r="Q684"/>
    </row>
    <row r="685" spans="8:17">
      <c r="H685"/>
      <c r="I685"/>
      <c r="J685"/>
      <c r="K685"/>
      <c r="L685"/>
      <c r="M685"/>
      <c r="N685"/>
      <c r="O685"/>
      <c r="P685"/>
      <c r="Q685"/>
    </row>
    <row r="686" spans="8:17">
      <c r="H686"/>
      <c r="I686"/>
      <c r="J686"/>
      <c r="K686"/>
      <c r="L686"/>
      <c r="M686"/>
      <c r="N686"/>
      <c r="O686"/>
      <c r="P686"/>
      <c r="Q686"/>
    </row>
    <row r="687" spans="8:17">
      <c r="H687"/>
      <c r="I687"/>
      <c r="J687"/>
      <c r="K687"/>
      <c r="L687"/>
      <c r="M687"/>
      <c r="N687"/>
      <c r="O687"/>
      <c r="P687"/>
      <c r="Q687"/>
    </row>
    <row r="688" spans="8:17">
      <c r="H688"/>
      <c r="I688"/>
      <c r="J688"/>
      <c r="K688"/>
      <c r="L688"/>
      <c r="M688"/>
      <c r="N688"/>
      <c r="O688"/>
      <c r="P688"/>
      <c r="Q688"/>
    </row>
    <row r="689" spans="8:17">
      <c r="H689"/>
      <c r="I689"/>
      <c r="J689"/>
      <c r="K689"/>
      <c r="L689"/>
      <c r="M689"/>
      <c r="N689"/>
      <c r="O689"/>
      <c r="P689"/>
      <c r="Q689"/>
    </row>
    <row r="690" spans="8:17">
      <c r="H690"/>
      <c r="I690"/>
      <c r="J690"/>
      <c r="K690"/>
      <c r="L690"/>
      <c r="M690"/>
      <c r="N690"/>
      <c r="O690"/>
      <c r="P690"/>
      <c r="Q690"/>
    </row>
    <row r="691" spans="8:17">
      <c r="H691"/>
      <c r="I691"/>
      <c r="J691"/>
      <c r="K691"/>
      <c r="L691"/>
      <c r="M691"/>
      <c r="N691"/>
      <c r="O691"/>
      <c r="P691"/>
      <c r="Q691"/>
    </row>
    <row r="692" spans="8:17">
      <c r="H692"/>
      <c r="I692"/>
      <c r="J692"/>
      <c r="K692"/>
      <c r="L692"/>
      <c r="M692"/>
      <c r="N692"/>
      <c r="O692"/>
      <c r="P692"/>
      <c r="Q692"/>
    </row>
    <row r="693" spans="8:17">
      <c r="H693"/>
      <c r="I693"/>
      <c r="J693"/>
      <c r="K693"/>
      <c r="L693"/>
      <c r="M693"/>
      <c r="N693"/>
      <c r="O693"/>
      <c r="P693"/>
      <c r="Q693"/>
    </row>
    <row r="694" spans="8:17">
      <c r="H694"/>
      <c r="I694"/>
      <c r="J694"/>
      <c r="K694"/>
      <c r="L694"/>
      <c r="M694"/>
      <c r="N694"/>
      <c r="O694"/>
      <c r="P694"/>
      <c r="Q694"/>
    </row>
    <row r="695" spans="8:17">
      <c r="H695"/>
      <c r="I695"/>
      <c r="J695"/>
      <c r="K695"/>
      <c r="L695"/>
      <c r="M695"/>
      <c r="N695"/>
      <c r="O695"/>
      <c r="P695"/>
      <c r="Q695"/>
    </row>
    <row r="696" spans="8:17">
      <c r="H696"/>
      <c r="I696"/>
      <c r="J696"/>
      <c r="K696"/>
      <c r="L696"/>
      <c r="M696"/>
      <c r="N696"/>
      <c r="O696"/>
      <c r="P696"/>
      <c r="Q696"/>
    </row>
    <row r="697" spans="8:17">
      <c r="H697"/>
      <c r="I697"/>
      <c r="J697"/>
      <c r="K697"/>
      <c r="L697"/>
      <c r="M697"/>
      <c r="N697"/>
      <c r="O697"/>
      <c r="P697"/>
      <c r="Q697"/>
    </row>
    <row r="698" spans="8:17">
      <c r="H698"/>
      <c r="I698"/>
      <c r="J698"/>
      <c r="K698"/>
      <c r="L698"/>
      <c r="M698"/>
      <c r="N698"/>
      <c r="O698"/>
      <c r="P698"/>
      <c r="Q698"/>
    </row>
    <row r="699" spans="8:17">
      <c r="H699"/>
      <c r="I699"/>
      <c r="J699"/>
      <c r="K699"/>
      <c r="L699"/>
      <c r="M699"/>
      <c r="N699"/>
      <c r="O699"/>
      <c r="P699"/>
      <c r="Q699"/>
    </row>
    <row r="700" spans="8:17">
      <c r="H700"/>
      <c r="I700"/>
      <c r="J700"/>
      <c r="K700"/>
      <c r="L700"/>
      <c r="M700"/>
      <c r="N700"/>
      <c r="O700"/>
      <c r="P700"/>
      <c r="Q700"/>
    </row>
    <row r="701" spans="8:17">
      <c r="H701"/>
      <c r="I701"/>
      <c r="J701"/>
      <c r="K701"/>
      <c r="L701"/>
      <c r="M701"/>
      <c r="N701"/>
      <c r="O701"/>
      <c r="P701"/>
      <c r="Q701"/>
    </row>
    <row r="702" spans="8:17">
      <c r="H702"/>
      <c r="I702"/>
      <c r="J702"/>
      <c r="K702"/>
      <c r="L702"/>
      <c r="M702"/>
      <c r="N702"/>
      <c r="O702"/>
      <c r="P702"/>
      <c r="Q702"/>
    </row>
    <row r="703" spans="8:17">
      <c r="H703"/>
      <c r="I703"/>
      <c r="J703"/>
      <c r="K703"/>
      <c r="L703"/>
      <c r="M703"/>
      <c r="N703"/>
      <c r="O703"/>
      <c r="P703"/>
      <c r="Q703"/>
    </row>
    <row r="704" spans="8:17">
      <c r="H704"/>
      <c r="I704"/>
      <c r="J704"/>
      <c r="K704"/>
      <c r="L704"/>
      <c r="M704"/>
      <c r="N704"/>
      <c r="O704"/>
      <c r="P704"/>
      <c r="Q704"/>
    </row>
    <row r="705" spans="8:17">
      <c r="H705"/>
      <c r="I705"/>
      <c r="J705"/>
      <c r="K705"/>
      <c r="L705"/>
      <c r="M705"/>
      <c r="N705"/>
      <c r="O705"/>
      <c r="P705"/>
      <c r="Q705"/>
    </row>
    <row r="706" spans="8:17">
      <c r="H706"/>
      <c r="I706"/>
      <c r="J706"/>
      <c r="K706"/>
      <c r="L706"/>
      <c r="M706"/>
      <c r="N706"/>
      <c r="O706"/>
      <c r="P706"/>
      <c r="Q706"/>
    </row>
    <row r="707" spans="8:17">
      <c r="H707"/>
      <c r="I707"/>
      <c r="J707"/>
      <c r="K707"/>
      <c r="L707"/>
      <c r="M707"/>
      <c r="N707"/>
      <c r="O707"/>
      <c r="P707"/>
      <c r="Q707"/>
    </row>
    <row r="708" spans="8:17">
      <c r="H708"/>
      <c r="I708"/>
      <c r="J708"/>
      <c r="K708"/>
      <c r="L708"/>
      <c r="M708"/>
      <c r="N708"/>
      <c r="O708"/>
      <c r="P708"/>
      <c r="Q708"/>
    </row>
    <row r="709" spans="8:17">
      <c r="H709"/>
      <c r="I709"/>
      <c r="J709"/>
      <c r="K709"/>
      <c r="L709"/>
      <c r="M709"/>
      <c r="N709"/>
      <c r="O709"/>
      <c r="P709"/>
      <c r="Q709"/>
    </row>
    <row r="710" spans="8:17">
      <c r="H710"/>
      <c r="I710"/>
      <c r="J710"/>
      <c r="K710"/>
      <c r="L710"/>
      <c r="M710"/>
      <c r="N710"/>
      <c r="O710"/>
      <c r="P710"/>
      <c r="Q710"/>
    </row>
    <row r="711" spans="8:17">
      <c r="H711"/>
      <c r="I711"/>
      <c r="J711"/>
      <c r="K711"/>
      <c r="L711"/>
      <c r="M711"/>
      <c r="N711"/>
      <c r="O711"/>
      <c r="P711"/>
      <c r="Q711"/>
    </row>
    <row r="712" spans="8:17">
      <c r="H712"/>
      <c r="I712"/>
      <c r="J712"/>
      <c r="K712"/>
      <c r="L712"/>
      <c r="M712"/>
      <c r="N712"/>
      <c r="O712"/>
      <c r="P712"/>
      <c r="Q712"/>
    </row>
    <row r="713" spans="8:17">
      <c r="H713"/>
      <c r="I713"/>
      <c r="J713"/>
      <c r="K713"/>
      <c r="L713"/>
      <c r="M713"/>
      <c r="N713"/>
      <c r="O713"/>
      <c r="P713"/>
      <c r="Q713"/>
    </row>
    <row r="714" spans="8:17">
      <c r="H714"/>
      <c r="I714"/>
      <c r="J714"/>
      <c r="K714"/>
      <c r="L714"/>
      <c r="M714"/>
      <c r="N714"/>
      <c r="O714"/>
      <c r="P714"/>
      <c r="Q714"/>
    </row>
    <row r="715" spans="8:17">
      <c r="H715"/>
      <c r="I715"/>
      <c r="J715"/>
      <c r="K715"/>
      <c r="L715"/>
      <c r="M715"/>
      <c r="N715"/>
      <c r="O715"/>
      <c r="P715"/>
      <c r="Q715"/>
    </row>
    <row r="716" spans="8:17">
      <c r="H716"/>
      <c r="I716"/>
      <c r="J716"/>
      <c r="K716"/>
      <c r="L716"/>
      <c r="M716"/>
      <c r="N716"/>
      <c r="O716"/>
      <c r="P716"/>
      <c r="Q716"/>
    </row>
    <row r="717" spans="8:17">
      <c r="H717"/>
      <c r="I717"/>
      <c r="J717"/>
      <c r="K717"/>
      <c r="L717"/>
      <c r="M717"/>
      <c r="N717"/>
      <c r="O717"/>
      <c r="P717"/>
      <c r="Q717"/>
    </row>
    <row r="718" spans="8:17">
      <c r="H718"/>
      <c r="I718"/>
      <c r="J718"/>
      <c r="K718"/>
      <c r="L718"/>
      <c r="M718"/>
      <c r="N718"/>
      <c r="O718"/>
      <c r="P718"/>
      <c r="Q718"/>
    </row>
    <row r="719" spans="8:17">
      <c r="H719"/>
      <c r="I719"/>
      <c r="J719"/>
      <c r="K719"/>
      <c r="L719"/>
      <c r="M719"/>
      <c r="N719"/>
      <c r="O719"/>
      <c r="P719"/>
      <c r="Q719"/>
    </row>
    <row r="720" spans="8:17">
      <c r="H720"/>
      <c r="I720"/>
      <c r="J720"/>
      <c r="K720"/>
      <c r="L720"/>
      <c r="M720"/>
      <c r="N720"/>
      <c r="O720"/>
      <c r="P720"/>
      <c r="Q720"/>
    </row>
    <row r="721" spans="8:17">
      <c r="H721"/>
      <c r="I721"/>
      <c r="J721"/>
      <c r="K721"/>
      <c r="L721"/>
      <c r="M721"/>
      <c r="N721"/>
      <c r="O721"/>
      <c r="P721"/>
      <c r="Q721"/>
    </row>
    <row r="722" spans="8:17">
      <c r="H722"/>
      <c r="I722"/>
      <c r="J722"/>
      <c r="K722"/>
      <c r="L722"/>
      <c r="M722"/>
      <c r="N722"/>
      <c r="O722"/>
      <c r="P722"/>
      <c r="Q722"/>
    </row>
    <row r="723" spans="8:17">
      <c r="H723"/>
      <c r="I723"/>
      <c r="J723"/>
      <c r="K723"/>
      <c r="L723"/>
      <c r="M723"/>
      <c r="N723"/>
      <c r="O723"/>
      <c r="P723"/>
      <c r="Q723"/>
    </row>
    <row r="724" spans="8:17">
      <c r="H724"/>
      <c r="I724"/>
      <c r="J724"/>
      <c r="K724"/>
      <c r="L724"/>
      <c r="M724"/>
      <c r="N724"/>
      <c r="O724"/>
      <c r="P724"/>
      <c r="Q724"/>
    </row>
    <row r="725" spans="8:17">
      <c r="H725"/>
      <c r="I725"/>
      <c r="J725"/>
      <c r="K725"/>
      <c r="L725"/>
      <c r="M725"/>
      <c r="N725"/>
      <c r="O725"/>
      <c r="P725"/>
      <c r="Q725"/>
    </row>
    <row r="726" spans="8:17">
      <c r="H726"/>
      <c r="I726"/>
      <c r="J726"/>
      <c r="K726"/>
      <c r="L726"/>
      <c r="M726"/>
      <c r="N726"/>
      <c r="O726"/>
      <c r="P726"/>
      <c r="Q726"/>
    </row>
    <row r="727" spans="8:17">
      <c r="H727"/>
      <c r="I727"/>
      <c r="J727"/>
      <c r="K727"/>
      <c r="L727"/>
      <c r="M727"/>
      <c r="N727"/>
      <c r="O727"/>
      <c r="P727"/>
      <c r="Q727"/>
    </row>
    <row r="728" spans="8:17">
      <c r="H728"/>
      <c r="I728"/>
      <c r="J728"/>
      <c r="K728"/>
      <c r="L728"/>
      <c r="M728"/>
      <c r="N728"/>
      <c r="O728"/>
      <c r="P728"/>
      <c r="Q728"/>
    </row>
    <row r="729" spans="8:17">
      <c r="H729"/>
      <c r="I729"/>
      <c r="J729"/>
      <c r="K729"/>
      <c r="L729"/>
      <c r="M729"/>
      <c r="N729"/>
      <c r="O729"/>
      <c r="P729"/>
      <c r="Q729"/>
    </row>
    <row r="730" spans="8:17">
      <c r="H730"/>
      <c r="I730"/>
      <c r="J730"/>
      <c r="K730"/>
      <c r="L730"/>
      <c r="M730"/>
      <c r="N730"/>
      <c r="O730"/>
      <c r="P730"/>
      <c r="Q730"/>
    </row>
    <row r="731" spans="8:17">
      <c r="H731"/>
      <c r="I731"/>
      <c r="J731"/>
      <c r="K731"/>
      <c r="L731"/>
      <c r="M731"/>
      <c r="N731"/>
      <c r="O731"/>
      <c r="P731"/>
      <c r="Q731"/>
    </row>
    <row r="732" spans="8:17">
      <c r="H732"/>
      <c r="I732"/>
      <c r="J732"/>
      <c r="K732"/>
      <c r="L732"/>
      <c r="M732"/>
      <c r="N732"/>
      <c r="O732"/>
      <c r="P732"/>
      <c r="Q732"/>
    </row>
    <row r="733" spans="8:17">
      <c r="H733"/>
      <c r="I733"/>
      <c r="J733"/>
      <c r="K733"/>
      <c r="L733"/>
      <c r="M733"/>
      <c r="N733"/>
      <c r="O733"/>
      <c r="P733"/>
      <c r="Q733"/>
    </row>
    <row r="734" spans="8:17">
      <c r="H734"/>
      <c r="I734"/>
      <c r="J734"/>
      <c r="K734"/>
      <c r="L734"/>
      <c r="M734"/>
      <c r="N734"/>
      <c r="O734"/>
      <c r="P734"/>
      <c r="Q734"/>
    </row>
    <row r="735" spans="8:17">
      <c r="H735"/>
      <c r="I735"/>
      <c r="J735"/>
      <c r="K735"/>
      <c r="L735"/>
      <c r="M735"/>
      <c r="N735"/>
      <c r="O735"/>
      <c r="P735"/>
      <c r="Q735"/>
    </row>
    <row r="736" spans="8:17">
      <c r="H736"/>
      <c r="I736"/>
      <c r="J736"/>
      <c r="K736"/>
      <c r="L736"/>
      <c r="M736"/>
      <c r="N736"/>
      <c r="O736"/>
      <c r="P736"/>
      <c r="Q736"/>
    </row>
    <row r="737" spans="8:17">
      <c r="H737"/>
      <c r="I737"/>
      <c r="J737"/>
      <c r="K737"/>
      <c r="L737"/>
      <c r="M737"/>
      <c r="N737"/>
      <c r="O737"/>
      <c r="P737"/>
      <c r="Q737"/>
    </row>
    <row r="738" spans="8:17">
      <c r="H738"/>
      <c r="I738"/>
      <c r="J738"/>
      <c r="K738"/>
      <c r="L738"/>
      <c r="M738"/>
      <c r="N738"/>
      <c r="O738"/>
      <c r="P738"/>
      <c r="Q738"/>
    </row>
    <row r="739" spans="8:17">
      <c r="H739"/>
      <c r="I739"/>
      <c r="J739"/>
      <c r="K739"/>
      <c r="L739"/>
      <c r="M739"/>
      <c r="N739"/>
      <c r="O739"/>
      <c r="P739"/>
      <c r="Q739"/>
    </row>
    <row r="740" spans="8:17">
      <c r="H740"/>
      <c r="I740"/>
      <c r="J740"/>
      <c r="K740"/>
      <c r="L740"/>
      <c r="M740"/>
      <c r="N740"/>
      <c r="O740"/>
      <c r="P740"/>
      <c r="Q740"/>
    </row>
    <row r="741" spans="8:17">
      <c r="H741"/>
      <c r="I741"/>
      <c r="J741"/>
      <c r="K741"/>
      <c r="L741"/>
      <c r="M741"/>
      <c r="N741"/>
      <c r="O741"/>
      <c r="P741"/>
      <c r="Q741"/>
    </row>
    <row r="742" spans="8:17">
      <c r="H742"/>
      <c r="I742"/>
      <c r="J742"/>
      <c r="K742"/>
      <c r="L742"/>
      <c r="M742"/>
      <c r="N742"/>
      <c r="O742"/>
      <c r="P742"/>
      <c r="Q742"/>
    </row>
    <row r="743" spans="8:17">
      <c r="H743"/>
      <c r="I743"/>
      <c r="J743"/>
      <c r="K743"/>
      <c r="L743"/>
      <c r="M743"/>
      <c r="N743"/>
      <c r="O743"/>
      <c r="P743"/>
      <c r="Q743"/>
    </row>
    <row r="744" spans="8:17">
      <c r="H744"/>
      <c r="I744"/>
      <c r="J744"/>
      <c r="K744"/>
      <c r="L744"/>
      <c r="M744"/>
      <c r="N744"/>
      <c r="O744"/>
      <c r="P744"/>
      <c r="Q744"/>
    </row>
    <row r="745" spans="8:17">
      <c r="H745"/>
      <c r="I745"/>
      <c r="J745"/>
      <c r="K745"/>
      <c r="L745"/>
      <c r="M745"/>
      <c r="N745"/>
      <c r="O745"/>
      <c r="P745"/>
      <c r="Q745"/>
    </row>
    <row r="746" spans="8:17">
      <c r="H746"/>
      <c r="I746"/>
      <c r="J746"/>
      <c r="K746"/>
      <c r="L746"/>
      <c r="M746"/>
      <c r="N746"/>
      <c r="O746"/>
      <c r="P746"/>
      <c r="Q746"/>
    </row>
    <row r="747" spans="8:17">
      <c r="H747"/>
      <c r="I747"/>
      <c r="J747"/>
      <c r="K747"/>
      <c r="L747"/>
      <c r="M747"/>
      <c r="N747"/>
      <c r="O747"/>
      <c r="P747"/>
      <c r="Q747"/>
    </row>
    <row r="748" spans="8:17">
      <c r="H748"/>
      <c r="I748"/>
      <c r="J748"/>
      <c r="K748"/>
      <c r="L748"/>
      <c r="M748"/>
      <c r="N748"/>
      <c r="O748"/>
      <c r="P748"/>
      <c r="Q748"/>
    </row>
    <row r="749" spans="8:17">
      <c r="H749"/>
      <c r="I749"/>
      <c r="J749"/>
      <c r="K749"/>
      <c r="L749"/>
      <c r="M749"/>
      <c r="N749"/>
      <c r="O749"/>
      <c r="P749"/>
      <c r="Q749"/>
    </row>
    <row r="750" spans="8:17">
      <c r="H750"/>
      <c r="I750"/>
      <c r="J750"/>
      <c r="K750"/>
      <c r="L750"/>
      <c r="M750"/>
      <c r="N750"/>
      <c r="O750"/>
      <c r="P750"/>
      <c r="Q750"/>
    </row>
    <row r="751" spans="8:17">
      <c r="H751"/>
      <c r="I751"/>
      <c r="J751"/>
      <c r="K751"/>
      <c r="L751"/>
      <c r="M751"/>
      <c r="N751"/>
      <c r="O751"/>
      <c r="P751"/>
      <c r="Q751"/>
    </row>
    <row r="752" spans="8:17">
      <c r="H752"/>
      <c r="I752"/>
      <c r="J752"/>
      <c r="K752"/>
      <c r="L752"/>
      <c r="M752"/>
      <c r="N752"/>
      <c r="O752"/>
      <c r="P752"/>
      <c r="Q752"/>
    </row>
    <row r="753" spans="8:17">
      <c r="H753"/>
      <c r="I753"/>
      <c r="J753"/>
      <c r="K753"/>
      <c r="L753"/>
      <c r="M753"/>
      <c r="N753"/>
      <c r="O753"/>
      <c r="P753"/>
      <c r="Q753"/>
    </row>
    <row r="754" spans="8:17">
      <c r="H754"/>
      <c r="I754"/>
      <c r="J754"/>
      <c r="K754"/>
      <c r="L754"/>
      <c r="M754"/>
      <c r="N754"/>
      <c r="O754"/>
      <c r="P754"/>
      <c r="Q754"/>
    </row>
    <row r="755" spans="8:17">
      <c r="H755"/>
      <c r="I755"/>
      <c r="J755"/>
      <c r="K755"/>
      <c r="L755"/>
      <c r="M755"/>
      <c r="N755"/>
      <c r="O755"/>
      <c r="P755"/>
      <c r="Q755"/>
    </row>
    <row r="756" spans="8:17">
      <c r="H756"/>
      <c r="I756"/>
      <c r="J756"/>
      <c r="K756"/>
      <c r="L756"/>
      <c r="M756"/>
      <c r="N756"/>
      <c r="O756"/>
      <c r="P756"/>
      <c r="Q756"/>
    </row>
    <row r="757" spans="8:17">
      <c r="H757"/>
      <c r="I757"/>
      <c r="J757"/>
      <c r="K757"/>
      <c r="L757"/>
      <c r="M757"/>
      <c r="N757"/>
      <c r="O757"/>
      <c r="P757"/>
      <c r="Q757"/>
    </row>
    <row r="758" spans="8:17">
      <c r="H758"/>
      <c r="I758"/>
      <c r="J758"/>
      <c r="K758"/>
      <c r="L758"/>
      <c r="M758"/>
      <c r="N758"/>
      <c r="O758"/>
      <c r="P758"/>
      <c r="Q758"/>
    </row>
    <row r="759" spans="8:17">
      <c r="H759"/>
      <c r="I759"/>
      <c r="J759"/>
      <c r="K759"/>
      <c r="L759"/>
      <c r="M759"/>
      <c r="N759"/>
      <c r="O759"/>
      <c r="P759"/>
      <c r="Q759"/>
    </row>
    <row r="760" spans="8:17">
      <c r="H760"/>
      <c r="I760"/>
      <c r="J760"/>
      <c r="K760"/>
      <c r="L760"/>
      <c r="M760"/>
      <c r="N760"/>
      <c r="O760"/>
      <c r="P760"/>
      <c r="Q760"/>
    </row>
    <row r="761" spans="8:17">
      <c r="H761"/>
      <c r="I761"/>
      <c r="J761"/>
      <c r="K761"/>
      <c r="L761"/>
      <c r="M761"/>
      <c r="N761"/>
      <c r="O761"/>
      <c r="P761"/>
      <c r="Q761"/>
    </row>
    <row r="762" spans="8:17">
      <c r="H762"/>
      <c r="I762"/>
      <c r="J762"/>
      <c r="K762"/>
      <c r="L762"/>
      <c r="M762"/>
      <c r="N762"/>
      <c r="O762"/>
      <c r="P762"/>
      <c r="Q762"/>
    </row>
    <row r="763" spans="8:17">
      <c r="H763"/>
      <c r="I763"/>
      <c r="J763"/>
      <c r="K763"/>
      <c r="L763"/>
      <c r="M763"/>
      <c r="N763"/>
      <c r="O763"/>
      <c r="P763"/>
      <c r="Q763"/>
    </row>
    <row r="764" spans="8:17">
      <c r="H764"/>
      <c r="I764"/>
      <c r="J764"/>
      <c r="K764"/>
      <c r="L764"/>
      <c r="M764"/>
      <c r="N764"/>
      <c r="O764"/>
      <c r="P764"/>
      <c r="Q764"/>
    </row>
    <row r="765" spans="8:17">
      <c r="H765"/>
      <c r="I765"/>
      <c r="J765"/>
      <c r="K765"/>
      <c r="L765"/>
      <c r="M765"/>
      <c r="N765"/>
      <c r="O765"/>
      <c r="P765"/>
      <c r="Q765"/>
    </row>
    <row r="766" spans="8:17">
      <c r="H766"/>
      <c r="I766"/>
      <c r="J766"/>
      <c r="K766"/>
      <c r="L766"/>
      <c r="M766"/>
      <c r="N766"/>
      <c r="O766"/>
      <c r="P766"/>
      <c r="Q766"/>
    </row>
    <row r="767" spans="8:17">
      <c r="H767"/>
      <c r="I767"/>
      <c r="J767"/>
      <c r="K767"/>
      <c r="L767"/>
      <c r="M767"/>
      <c r="N767"/>
      <c r="O767"/>
      <c r="P767"/>
      <c r="Q767"/>
    </row>
    <row r="768" spans="8:17">
      <c r="H768"/>
      <c r="I768"/>
      <c r="J768"/>
      <c r="K768"/>
      <c r="L768"/>
      <c r="M768"/>
      <c r="N768"/>
      <c r="O768"/>
      <c r="P768"/>
      <c r="Q768"/>
    </row>
    <row r="769" spans="8:17">
      <c r="H769"/>
      <c r="I769"/>
      <c r="J769"/>
      <c r="K769"/>
      <c r="L769"/>
      <c r="M769"/>
      <c r="N769"/>
      <c r="O769"/>
      <c r="P769"/>
      <c r="Q769"/>
    </row>
    <row r="770" spans="8:17">
      <c r="H770"/>
      <c r="I770"/>
      <c r="J770"/>
      <c r="K770"/>
      <c r="L770"/>
      <c r="M770"/>
      <c r="N770"/>
      <c r="O770"/>
      <c r="P770"/>
      <c r="Q770"/>
    </row>
    <row r="771" spans="8:17">
      <c r="H771"/>
      <c r="I771"/>
      <c r="J771"/>
      <c r="K771"/>
      <c r="L771"/>
      <c r="M771"/>
      <c r="N771"/>
      <c r="O771"/>
      <c r="P771"/>
      <c r="Q771"/>
    </row>
    <row r="772" spans="8:17">
      <c r="H772"/>
      <c r="I772"/>
      <c r="J772"/>
      <c r="K772"/>
      <c r="L772"/>
      <c r="M772"/>
      <c r="N772"/>
      <c r="O772"/>
      <c r="P772"/>
      <c r="Q772"/>
    </row>
    <row r="773" spans="8:17">
      <c r="H773"/>
      <c r="I773"/>
      <c r="J773"/>
      <c r="K773"/>
      <c r="L773"/>
      <c r="M773"/>
      <c r="N773"/>
      <c r="O773"/>
      <c r="P773"/>
      <c r="Q773"/>
    </row>
    <row r="774" spans="8:17">
      <c r="H774"/>
      <c r="I774"/>
      <c r="J774"/>
      <c r="K774"/>
      <c r="L774"/>
      <c r="M774"/>
      <c r="N774"/>
      <c r="O774"/>
      <c r="P774"/>
      <c r="Q774"/>
    </row>
    <row r="775" spans="8:17">
      <c r="H775"/>
      <c r="I775"/>
      <c r="J775"/>
      <c r="K775"/>
      <c r="L775"/>
      <c r="M775"/>
      <c r="N775"/>
      <c r="O775"/>
      <c r="P775"/>
      <c r="Q775"/>
    </row>
    <row r="776" spans="8:17">
      <c r="H776"/>
      <c r="I776"/>
      <c r="J776"/>
      <c r="K776"/>
      <c r="L776"/>
      <c r="M776"/>
      <c r="N776"/>
      <c r="O776"/>
      <c r="P776"/>
      <c r="Q776"/>
    </row>
    <row r="777" spans="8:17">
      <c r="H777"/>
      <c r="I777"/>
      <c r="J777"/>
      <c r="K777"/>
      <c r="L777"/>
      <c r="M777"/>
      <c r="N777"/>
      <c r="O777"/>
      <c r="P777"/>
      <c r="Q777"/>
    </row>
    <row r="778" spans="8:17">
      <c r="H778"/>
      <c r="I778"/>
      <c r="J778"/>
      <c r="K778"/>
      <c r="L778"/>
      <c r="M778"/>
      <c r="N778"/>
      <c r="O778"/>
      <c r="P778"/>
      <c r="Q778"/>
    </row>
    <row r="779" spans="8:17">
      <c r="H779"/>
      <c r="I779"/>
      <c r="J779"/>
      <c r="K779"/>
      <c r="L779"/>
      <c r="M779"/>
      <c r="N779"/>
      <c r="O779"/>
      <c r="P779"/>
      <c r="Q779"/>
    </row>
    <row r="780" spans="8:17">
      <c r="H780"/>
      <c r="I780"/>
      <c r="J780"/>
      <c r="K780"/>
      <c r="L780"/>
      <c r="M780"/>
      <c r="N780"/>
      <c r="O780"/>
      <c r="P780"/>
      <c r="Q780"/>
    </row>
    <row r="781" spans="8:17">
      <c r="H781"/>
      <c r="I781"/>
      <c r="J781"/>
      <c r="K781"/>
      <c r="L781"/>
      <c r="M781"/>
      <c r="N781"/>
      <c r="O781"/>
      <c r="P781"/>
      <c r="Q781"/>
    </row>
    <row r="782" spans="8:17">
      <c r="H782"/>
      <c r="I782"/>
      <c r="J782"/>
      <c r="K782"/>
      <c r="L782"/>
      <c r="M782"/>
      <c r="N782"/>
      <c r="O782"/>
      <c r="P782"/>
      <c r="Q782"/>
    </row>
    <row r="783" spans="8:17">
      <c r="H783"/>
      <c r="I783"/>
      <c r="J783"/>
      <c r="K783"/>
      <c r="L783"/>
      <c r="M783"/>
      <c r="N783"/>
      <c r="O783"/>
      <c r="P783"/>
      <c r="Q783"/>
    </row>
    <row r="784" spans="8:17">
      <c r="H784"/>
      <c r="I784"/>
      <c r="J784"/>
      <c r="K784"/>
      <c r="L784"/>
      <c r="M784"/>
      <c r="N784"/>
      <c r="O784"/>
      <c r="P784"/>
      <c r="Q784"/>
    </row>
    <row r="785" spans="8:17">
      <c r="H785"/>
      <c r="I785"/>
      <c r="J785"/>
      <c r="K785"/>
      <c r="L785"/>
      <c r="M785"/>
      <c r="N785"/>
      <c r="O785"/>
      <c r="P785"/>
      <c r="Q785"/>
    </row>
    <row r="786" spans="8:17">
      <c r="H786"/>
      <c r="I786"/>
      <c r="J786"/>
      <c r="K786"/>
      <c r="L786"/>
      <c r="M786"/>
      <c r="N786"/>
      <c r="O786"/>
      <c r="P786"/>
      <c r="Q786"/>
    </row>
    <row r="787" spans="8:17">
      <c r="H787"/>
      <c r="I787"/>
      <c r="J787"/>
      <c r="K787"/>
      <c r="L787"/>
      <c r="M787"/>
      <c r="N787"/>
      <c r="O787"/>
      <c r="P787"/>
      <c r="Q787"/>
    </row>
    <row r="788" spans="8:17">
      <c r="H788"/>
      <c r="I788"/>
      <c r="J788"/>
      <c r="K788"/>
      <c r="L788"/>
      <c r="M788"/>
      <c r="N788"/>
      <c r="O788"/>
      <c r="P788"/>
      <c r="Q788"/>
    </row>
    <row r="789" spans="8:17">
      <c r="H789"/>
      <c r="I789"/>
      <c r="J789"/>
      <c r="K789"/>
      <c r="L789"/>
      <c r="M789"/>
      <c r="N789"/>
      <c r="O789"/>
      <c r="P789"/>
      <c r="Q789"/>
    </row>
    <row r="790" spans="8:17">
      <c r="H790"/>
      <c r="I790"/>
      <c r="J790"/>
      <c r="K790"/>
      <c r="L790"/>
      <c r="M790"/>
      <c r="N790"/>
      <c r="O790"/>
      <c r="P790"/>
      <c r="Q790"/>
    </row>
    <row r="791" spans="8:17">
      <c r="H791"/>
      <c r="I791"/>
      <c r="J791"/>
      <c r="K791"/>
      <c r="L791"/>
      <c r="M791"/>
      <c r="N791"/>
      <c r="O791"/>
      <c r="P791"/>
      <c r="Q791"/>
    </row>
    <row r="792" spans="8:17">
      <c r="H792"/>
      <c r="I792"/>
      <c r="J792"/>
      <c r="K792"/>
      <c r="L792"/>
      <c r="M792"/>
      <c r="N792"/>
      <c r="O792"/>
      <c r="P792"/>
      <c r="Q792"/>
    </row>
    <row r="793" spans="8:17">
      <c r="H793"/>
      <c r="I793"/>
      <c r="J793"/>
      <c r="K793"/>
      <c r="L793"/>
      <c r="M793"/>
      <c r="N793"/>
      <c r="O793"/>
      <c r="P793"/>
      <c r="Q793"/>
    </row>
    <row r="794" spans="8:17">
      <c r="H794"/>
      <c r="I794"/>
      <c r="J794"/>
      <c r="K794"/>
      <c r="L794"/>
      <c r="M794"/>
      <c r="N794"/>
      <c r="O794"/>
      <c r="P794"/>
      <c r="Q794"/>
    </row>
    <row r="795" spans="8:17">
      <c r="H795"/>
      <c r="I795"/>
      <c r="J795"/>
      <c r="K795"/>
      <c r="L795"/>
      <c r="M795"/>
      <c r="N795"/>
      <c r="O795"/>
      <c r="P795"/>
      <c r="Q795"/>
    </row>
    <row r="796" spans="8:17">
      <c r="H796"/>
      <c r="I796"/>
      <c r="J796"/>
      <c r="K796"/>
      <c r="L796"/>
      <c r="M796"/>
      <c r="N796"/>
      <c r="O796"/>
      <c r="P796"/>
      <c r="Q796"/>
    </row>
    <row r="797" spans="8:17">
      <c r="H797"/>
      <c r="I797"/>
      <c r="J797"/>
      <c r="K797"/>
      <c r="L797"/>
      <c r="M797"/>
      <c r="N797"/>
      <c r="O797"/>
      <c r="P797"/>
      <c r="Q797"/>
    </row>
    <row r="798" spans="8:17">
      <c r="H798"/>
      <c r="I798"/>
      <c r="J798"/>
      <c r="K798"/>
      <c r="L798"/>
      <c r="M798"/>
      <c r="N798"/>
      <c r="O798"/>
      <c r="P798"/>
      <c r="Q798"/>
    </row>
    <row r="799" spans="8:17">
      <c r="H799"/>
      <c r="I799"/>
      <c r="J799"/>
      <c r="K799"/>
      <c r="L799"/>
      <c r="M799"/>
      <c r="N799"/>
      <c r="O799"/>
      <c r="P799"/>
      <c r="Q799"/>
    </row>
    <row r="800" spans="8:17">
      <c r="H800"/>
      <c r="I800"/>
      <c r="J800"/>
      <c r="K800"/>
      <c r="L800"/>
      <c r="M800"/>
      <c r="N800"/>
      <c r="O800"/>
      <c r="P800"/>
      <c r="Q800"/>
    </row>
    <row r="801" spans="8:17">
      <c r="H801"/>
      <c r="I801"/>
      <c r="J801"/>
      <c r="K801"/>
      <c r="L801"/>
      <c r="M801"/>
      <c r="N801"/>
      <c r="O801"/>
      <c r="P801"/>
      <c r="Q801"/>
    </row>
    <row r="802" spans="8:17">
      <c r="H802"/>
      <c r="I802"/>
      <c r="J802"/>
      <c r="K802"/>
      <c r="L802"/>
      <c r="M802"/>
      <c r="N802"/>
      <c r="O802"/>
      <c r="P802"/>
      <c r="Q802"/>
    </row>
    <row r="803" spans="8:17">
      <c r="H803"/>
      <c r="I803"/>
      <c r="J803"/>
      <c r="K803"/>
      <c r="L803"/>
      <c r="M803"/>
      <c r="N803"/>
      <c r="O803"/>
      <c r="P803"/>
      <c r="Q803"/>
    </row>
    <row r="804" spans="8:17">
      <c r="H804"/>
      <c r="I804"/>
      <c r="J804"/>
      <c r="K804"/>
      <c r="L804"/>
      <c r="M804"/>
      <c r="N804"/>
      <c r="O804"/>
      <c r="P804"/>
      <c r="Q804"/>
    </row>
    <row r="805" spans="8:17">
      <c r="H805"/>
      <c r="I805"/>
      <c r="J805"/>
      <c r="K805"/>
      <c r="L805"/>
      <c r="M805"/>
      <c r="N805"/>
      <c r="O805"/>
      <c r="P805"/>
      <c r="Q805"/>
    </row>
    <row r="806" spans="8:17">
      <c r="H806"/>
      <c r="I806"/>
      <c r="J806"/>
      <c r="K806"/>
      <c r="L806"/>
      <c r="M806"/>
      <c r="N806"/>
      <c r="O806"/>
      <c r="P806"/>
      <c r="Q806"/>
    </row>
    <row r="807" spans="8:17">
      <c r="H807"/>
      <c r="I807"/>
      <c r="J807"/>
      <c r="K807"/>
      <c r="L807"/>
      <c r="M807"/>
      <c r="N807"/>
      <c r="O807"/>
      <c r="P807"/>
      <c r="Q807"/>
    </row>
    <row r="808" spans="8:17">
      <c r="H808"/>
      <c r="I808"/>
      <c r="J808"/>
      <c r="K808"/>
      <c r="L808"/>
      <c r="M808"/>
      <c r="N808"/>
      <c r="O808"/>
      <c r="P808"/>
      <c r="Q808"/>
    </row>
    <row r="809" spans="8:17">
      <c r="H809"/>
      <c r="I809"/>
      <c r="J809"/>
      <c r="K809"/>
      <c r="L809"/>
      <c r="M809"/>
      <c r="N809"/>
      <c r="O809"/>
      <c r="P809"/>
      <c r="Q809"/>
    </row>
    <row r="810" spans="8:17">
      <c r="H810"/>
      <c r="I810"/>
      <c r="J810"/>
      <c r="K810"/>
      <c r="L810"/>
      <c r="M810"/>
      <c r="N810"/>
      <c r="O810"/>
      <c r="P810"/>
      <c r="Q810"/>
    </row>
    <row r="811" spans="8:17">
      <c r="H811"/>
      <c r="I811"/>
      <c r="J811"/>
      <c r="K811"/>
      <c r="L811"/>
      <c r="M811"/>
      <c r="N811"/>
      <c r="O811"/>
      <c r="P811"/>
      <c r="Q811"/>
    </row>
    <row r="812" spans="8:17">
      <c r="H812"/>
      <c r="I812"/>
      <c r="J812"/>
      <c r="K812"/>
      <c r="L812"/>
      <c r="M812"/>
      <c r="N812"/>
      <c r="O812"/>
      <c r="P812"/>
      <c r="Q812"/>
    </row>
    <row r="813" spans="8:17">
      <c r="H813"/>
      <c r="I813"/>
      <c r="J813"/>
      <c r="K813"/>
      <c r="L813"/>
      <c r="M813"/>
      <c r="N813"/>
      <c r="O813"/>
      <c r="P813"/>
      <c r="Q813"/>
    </row>
    <row r="814" spans="8:17">
      <c r="H814"/>
      <c r="I814"/>
      <c r="J814"/>
      <c r="K814"/>
      <c r="L814"/>
      <c r="M814"/>
      <c r="N814"/>
      <c r="O814"/>
      <c r="P814"/>
      <c r="Q814"/>
    </row>
    <row r="815" spans="8:17">
      <c r="H815"/>
      <c r="I815"/>
      <c r="J815"/>
      <c r="K815"/>
      <c r="L815"/>
      <c r="M815"/>
      <c r="N815"/>
      <c r="O815"/>
      <c r="P815"/>
      <c r="Q815"/>
    </row>
    <row r="816" spans="8:17">
      <c r="H816"/>
      <c r="I816"/>
      <c r="J816"/>
      <c r="K816"/>
      <c r="L816"/>
      <c r="M816"/>
      <c r="N816"/>
      <c r="O816"/>
      <c r="P816"/>
      <c r="Q816"/>
    </row>
    <row r="817" spans="8:17">
      <c r="H817"/>
      <c r="I817"/>
      <c r="J817"/>
      <c r="K817"/>
      <c r="L817"/>
      <c r="M817"/>
      <c r="N817"/>
      <c r="O817"/>
      <c r="P817"/>
      <c r="Q817"/>
    </row>
    <row r="818" spans="8:17">
      <c r="H818"/>
      <c r="I818"/>
      <c r="J818"/>
      <c r="K818"/>
      <c r="L818"/>
      <c r="M818"/>
      <c r="N818"/>
      <c r="O818"/>
      <c r="P818"/>
      <c r="Q818"/>
    </row>
    <row r="819" spans="8:17">
      <c r="H819"/>
      <c r="I819"/>
      <c r="J819"/>
      <c r="K819"/>
      <c r="L819"/>
      <c r="M819"/>
      <c r="N819"/>
      <c r="O819"/>
      <c r="P819"/>
      <c r="Q819"/>
    </row>
    <row r="820" spans="8:17">
      <c r="H820"/>
      <c r="I820"/>
      <c r="J820"/>
      <c r="K820"/>
      <c r="L820"/>
      <c r="M820"/>
      <c r="N820"/>
      <c r="O820"/>
      <c r="P820"/>
      <c r="Q820"/>
    </row>
    <row r="821" spans="8:17">
      <c r="H821"/>
      <c r="I821"/>
      <c r="J821"/>
      <c r="K821"/>
      <c r="L821"/>
      <c r="M821"/>
      <c r="N821"/>
      <c r="O821"/>
      <c r="P821"/>
      <c r="Q821"/>
    </row>
    <row r="822" spans="8:17">
      <c r="H822"/>
      <c r="I822"/>
      <c r="J822"/>
      <c r="K822"/>
      <c r="L822"/>
      <c r="M822"/>
      <c r="N822"/>
      <c r="O822"/>
      <c r="P822"/>
      <c r="Q822"/>
    </row>
    <row r="823" spans="8:17">
      <c r="H823"/>
      <c r="I823"/>
      <c r="J823"/>
      <c r="K823"/>
      <c r="L823"/>
      <c r="M823"/>
      <c r="N823"/>
      <c r="O823"/>
      <c r="P823"/>
      <c r="Q823"/>
    </row>
    <row r="824" spans="8:17">
      <c r="H824"/>
      <c r="I824"/>
      <c r="J824"/>
      <c r="K824"/>
      <c r="L824"/>
      <c r="M824"/>
      <c r="N824"/>
      <c r="O824"/>
      <c r="P824"/>
      <c r="Q824"/>
    </row>
    <row r="825" spans="8:17">
      <c r="H825"/>
      <c r="I825"/>
      <c r="J825"/>
      <c r="K825"/>
      <c r="L825"/>
      <c r="M825"/>
      <c r="N825"/>
      <c r="O825"/>
      <c r="P825"/>
      <c r="Q825"/>
    </row>
    <row r="826" spans="8:17">
      <c r="H826"/>
      <c r="I826"/>
      <c r="J826"/>
      <c r="K826"/>
      <c r="L826"/>
      <c r="M826"/>
      <c r="N826"/>
      <c r="O826"/>
      <c r="P826"/>
      <c r="Q826"/>
    </row>
    <row r="827" spans="8:17">
      <c r="H827"/>
      <c r="I827"/>
      <c r="J827"/>
      <c r="K827"/>
      <c r="L827"/>
      <c r="M827"/>
      <c r="N827"/>
      <c r="O827"/>
      <c r="P827"/>
      <c r="Q827"/>
    </row>
    <row r="828" spans="8:17">
      <c r="H828"/>
      <c r="I828"/>
      <c r="J828"/>
      <c r="K828"/>
      <c r="L828"/>
      <c r="M828"/>
      <c r="N828"/>
      <c r="O828"/>
      <c r="P828"/>
      <c r="Q828"/>
    </row>
    <row r="829" spans="8:17">
      <c r="H829"/>
      <c r="I829"/>
      <c r="J829"/>
      <c r="K829"/>
      <c r="L829"/>
      <c r="M829"/>
      <c r="N829"/>
      <c r="O829"/>
      <c r="P829"/>
      <c r="Q829"/>
    </row>
    <row r="830" spans="8:17">
      <c r="H830"/>
      <c r="I830"/>
      <c r="J830"/>
      <c r="K830"/>
      <c r="L830"/>
      <c r="M830"/>
      <c r="N830"/>
      <c r="O830"/>
      <c r="P830"/>
      <c r="Q830"/>
    </row>
    <row r="831" spans="8:17">
      <c r="H831"/>
      <c r="I831"/>
      <c r="J831"/>
      <c r="K831"/>
      <c r="L831"/>
      <c r="M831"/>
      <c r="N831"/>
      <c r="O831"/>
      <c r="P831"/>
      <c r="Q831"/>
    </row>
    <row r="832" spans="8:17">
      <c r="H832"/>
      <c r="I832"/>
      <c r="J832"/>
      <c r="K832"/>
      <c r="L832"/>
      <c r="M832"/>
      <c r="N832"/>
      <c r="O832"/>
      <c r="P832"/>
      <c r="Q832"/>
    </row>
    <row r="833" spans="8:17">
      <c r="H833"/>
      <c r="I833"/>
      <c r="J833"/>
      <c r="K833"/>
      <c r="L833"/>
      <c r="M833"/>
      <c r="N833"/>
      <c r="O833"/>
      <c r="P833"/>
      <c r="Q833"/>
    </row>
    <row r="834" spans="8:17">
      <c r="H834"/>
      <c r="I834"/>
      <c r="J834"/>
      <c r="K834"/>
      <c r="L834"/>
      <c r="M834"/>
      <c r="N834"/>
      <c r="O834"/>
      <c r="P834"/>
      <c r="Q834"/>
    </row>
    <row r="835" spans="8:17">
      <c r="H835"/>
      <c r="I835"/>
      <c r="J835"/>
      <c r="K835"/>
      <c r="L835"/>
      <c r="M835"/>
      <c r="N835"/>
      <c r="O835"/>
      <c r="P835"/>
      <c r="Q835"/>
    </row>
    <row r="836" spans="8:17">
      <c r="H836"/>
      <c r="I836"/>
      <c r="J836"/>
      <c r="K836"/>
      <c r="L836"/>
      <c r="M836"/>
      <c r="N836"/>
      <c r="O836"/>
      <c r="P836"/>
      <c r="Q836"/>
    </row>
    <row r="837" spans="8:17">
      <c r="H837"/>
      <c r="I837"/>
      <c r="J837"/>
      <c r="K837"/>
      <c r="L837"/>
      <c r="M837"/>
      <c r="N837"/>
      <c r="O837"/>
      <c r="P837"/>
      <c r="Q837"/>
    </row>
    <row r="838" spans="8:17">
      <c r="H838"/>
      <c r="I838"/>
      <c r="J838"/>
      <c r="K838"/>
      <c r="L838"/>
      <c r="M838"/>
      <c r="N838"/>
      <c r="O838"/>
      <c r="P838"/>
      <c r="Q838"/>
    </row>
    <row r="839" spans="8:17">
      <c r="H839"/>
      <c r="I839"/>
      <c r="J839"/>
      <c r="K839"/>
      <c r="L839"/>
      <c r="M839"/>
      <c r="N839"/>
      <c r="O839"/>
      <c r="P839"/>
      <c r="Q839"/>
    </row>
    <row r="840" spans="8:17">
      <c r="H840"/>
      <c r="I840"/>
      <c r="J840"/>
      <c r="K840"/>
      <c r="L840"/>
      <c r="M840"/>
      <c r="N840"/>
      <c r="O840"/>
      <c r="P840"/>
      <c r="Q840"/>
    </row>
    <row r="841" spans="8:17">
      <c r="H841"/>
      <c r="I841"/>
      <c r="J841"/>
      <c r="K841"/>
      <c r="L841"/>
      <c r="M841"/>
      <c r="N841"/>
      <c r="O841"/>
      <c r="P841"/>
      <c r="Q841"/>
    </row>
    <row r="842" spans="8:17">
      <c r="H842"/>
      <c r="I842"/>
      <c r="J842"/>
      <c r="K842"/>
      <c r="L842"/>
      <c r="M842"/>
      <c r="N842"/>
      <c r="O842"/>
      <c r="P842"/>
      <c r="Q842"/>
    </row>
    <row r="843" spans="8:17">
      <c r="H843"/>
      <c r="I843"/>
      <c r="J843"/>
      <c r="K843"/>
      <c r="L843"/>
      <c r="M843"/>
      <c r="N843"/>
      <c r="O843"/>
      <c r="P843"/>
      <c r="Q843"/>
    </row>
    <row r="844" spans="8:17">
      <c r="H844"/>
      <c r="I844"/>
      <c r="J844"/>
      <c r="K844"/>
      <c r="L844"/>
      <c r="M844"/>
      <c r="N844"/>
      <c r="O844"/>
      <c r="P844"/>
      <c r="Q844"/>
    </row>
    <row r="845" spans="8:17">
      <c r="H845"/>
      <c r="I845"/>
      <c r="J845"/>
      <c r="K845"/>
      <c r="L845"/>
      <c r="M845"/>
      <c r="N845"/>
      <c r="O845"/>
      <c r="P845"/>
      <c r="Q845"/>
    </row>
    <row r="846" spans="8:17">
      <c r="H846"/>
      <c r="I846"/>
      <c r="J846"/>
      <c r="K846"/>
      <c r="L846"/>
      <c r="M846"/>
      <c r="N846"/>
      <c r="O846"/>
      <c r="P846"/>
      <c r="Q846"/>
    </row>
    <row r="847" spans="8:17">
      <c r="H847"/>
      <c r="I847"/>
      <c r="J847"/>
      <c r="K847"/>
      <c r="L847"/>
      <c r="M847"/>
      <c r="N847"/>
      <c r="O847"/>
      <c r="P847"/>
      <c r="Q847"/>
    </row>
    <row r="848" spans="8:17">
      <c r="H848"/>
      <c r="I848"/>
      <c r="J848"/>
      <c r="K848"/>
      <c r="L848"/>
      <c r="M848"/>
      <c r="N848"/>
      <c r="O848"/>
      <c r="P848"/>
      <c r="Q848"/>
    </row>
    <row r="849" spans="8:17">
      <c r="H849"/>
      <c r="I849"/>
      <c r="J849"/>
      <c r="K849"/>
      <c r="L849"/>
      <c r="M849"/>
      <c r="N849"/>
      <c r="O849"/>
      <c r="P849"/>
      <c r="Q849"/>
    </row>
    <row r="850" spans="8:17">
      <c r="H850"/>
      <c r="I850"/>
      <c r="J850"/>
      <c r="K850"/>
      <c r="L850"/>
      <c r="M850"/>
      <c r="N850"/>
      <c r="O850"/>
      <c r="P850"/>
      <c r="Q850"/>
    </row>
    <row r="851" spans="8:17">
      <c r="H851"/>
      <c r="I851"/>
      <c r="J851"/>
      <c r="K851"/>
      <c r="L851"/>
      <c r="M851"/>
      <c r="N851"/>
      <c r="O851"/>
      <c r="P851"/>
      <c r="Q851"/>
    </row>
    <row r="852" spans="8:17">
      <c r="H852"/>
      <c r="I852"/>
      <c r="J852"/>
      <c r="K852"/>
      <c r="L852"/>
      <c r="M852"/>
      <c r="N852"/>
      <c r="O852"/>
      <c r="P852"/>
      <c r="Q852"/>
    </row>
    <row r="853" spans="8:17">
      <c r="H853"/>
      <c r="I853"/>
      <c r="J853"/>
      <c r="K853"/>
      <c r="L853"/>
      <c r="M853"/>
      <c r="N853"/>
      <c r="O853"/>
      <c r="P853"/>
      <c r="Q853"/>
    </row>
    <row r="854" spans="8:17">
      <c r="H854"/>
      <c r="I854"/>
      <c r="J854"/>
      <c r="K854"/>
      <c r="L854"/>
      <c r="M854"/>
      <c r="N854"/>
      <c r="O854"/>
      <c r="P854"/>
      <c r="Q854"/>
    </row>
    <row r="855" spans="8:17">
      <c r="H855"/>
      <c r="I855"/>
      <c r="J855"/>
      <c r="K855"/>
      <c r="L855"/>
      <c r="M855"/>
      <c r="N855"/>
      <c r="O855"/>
      <c r="P855"/>
      <c r="Q855"/>
    </row>
    <row r="856" spans="8:17">
      <c r="H856"/>
      <c r="I856"/>
      <c r="J856"/>
      <c r="K856"/>
      <c r="L856"/>
      <c r="M856"/>
      <c r="N856"/>
      <c r="O856"/>
      <c r="P856"/>
      <c r="Q856"/>
    </row>
    <row r="857" spans="8:17">
      <c r="H857"/>
      <c r="I857"/>
      <c r="J857"/>
      <c r="K857"/>
      <c r="L857"/>
      <c r="M857"/>
      <c r="N857"/>
      <c r="O857"/>
      <c r="P857"/>
      <c r="Q857"/>
    </row>
    <row r="858" spans="8:17">
      <c r="H858"/>
      <c r="I858"/>
      <c r="J858"/>
      <c r="K858"/>
      <c r="L858"/>
      <c r="M858"/>
      <c r="N858"/>
      <c r="O858"/>
      <c r="P858"/>
      <c r="Q858"/>
    </row>
    <row r="859" spans="8:17">
      <c r="H859"/>
      <c r="I859"/>
      <c r="J859"/>
      <c r="K859"/>
      <c r="L859"/>
      <c r="M859"/>
      <c r="N859"/>
      <c r="O859"/>
      <c r="P859"/>
      <c r="Q859"/>
    </row>
    <row r="860" spans="8:17">
      <c r="H860"/>
      <c r="I860"/>
      <c r="J860"/>
      <c r="K860"/>
      <c r="L860"/>
      <c r="M860"/>
      <c r="N860"/>
      <c r="O860"/>
      <c r="P860"/>
      <c r="Q860"/>
    </row>
    <row r="861" spans="8:17">
      <c r="H861"/>
      <c r="I861"/>
      <c r="J861"/>
      <c r="K861"/>
      <c r="L861"/>
      <c r="M861"/>
      <c r="N861"/>
      <c r="O861"/>
      <c r="P861"/>
      <c r="Q861"/>
    </row>
    <row r="862" spans="8:17">
      <c r="H862"/>
      <c r="I862"/>
      <c r="J862"/>
      <c r="K862"/>
      <c r="L862"/>
      <c r="M862"/>
      <c r="N862"/>
      <c r="O862"/>
      <c r="P862"/>
      <c r="Q862"/>
    </row>
    <row r="863" spans="8:17">
      <c r="H863"/>
      <c r="I863"/>
      <c r="J863"/>
      <c r="K863"/>
      <c r="L863"/>
      <c r="M863"/>
      <c r="N863"/>
      <c r="O863"/>
      <c r="P863"/>
      <c r="Q863"/>
    </row>
    <row r="864" spans="8:17">
      <c r="H864"/>
      <c r="I864"/>
      <c r="J864"/>
      <c r="K864"/>
      <c r="L864"/>
      <c r="M864"/>
      <c r="N864"/>
      <c r="O864"/>
      <c r="P864"/>
      <c r="Q864"/>
    </row>
    <row r="865" spans="8:17">
      <c r="H865"/>
      <c r="I865"/>
      <c r="J865"/>
      <c r="K865"/>
      <c r="L865"/>
      <c r="M865"/>
      <c r="N865"/>
      <c r="O865"/>
      <c r="P865"/>
      <c r="Q865"/>
    </row>
    <row r="866" spans="8:17">
      <c r="H866"/>
      <c r="I866"/>
      <c r="J866"/>
      <c r="K866"/>
      <c r="L866"/>
      <c r="M866"/>
      <c r="N866"/>
      <c r="O866"/>
      <c r="P866"/>
      <c r="Q866"/>
    </row>
    <row r="867" spans="8:17">
      <c r="H867"/>
      <c r="I867"/>
      <c r="J867"/>
      <c r="K867"/>
      <c r="L867"/>
      <c r="M867"/>
      <c r="N867"/>
      <c r="O867"/>
      <c r="P867"/>
      <c r="Q867"/>
    </row>
    <row r="868" spans="8:17">
      <c r="H868"/>
      <c r="I868"/>
      <c r="J868"/>
      <c r="K868"/>
      <c r="L868"/>
      <c r="M868"/>
      <c r="N868"/>
      <c r="O868"/>
      <c r="P868"/>
      <c r="Q868"/>
    </row>
    <row r="869" spans="8:17">
      <c r="H869"/>
      <c r="I869"/>
      <c r="J869"/>
      <c r="K869"/>
      <c r="L869"/>
      <c r="M869"/>
      <c r="N869"/>
      <c r="O869"/>
      <c r="P869"/>
      <c r="Q869"/>
    </row>
    <row r="870" spans="8:17">
      <c r="H870"/>
      <c r="I870"/>
      <c r="J870"/>
      <c r="K870"/>
      <c r="L870"/>
      <c r="M870"/>
      <c r="N870"/>
      <c r="O870"/>
      <c r="P870"/>
      <c r="Q870"/>
    </row>
    <row r="871" spans="8:17">
      <c r="H871"/>
      <c r="I871"/>
      <c r="J871"/>
      <c r="K871"/>
      <c r="L871"/>
      <c r="M871"/>
      <c r="N871"/>
      <c r="O871"/>
      <c r="P871"/>
      <c r="Q871"/>
    </row>
    <row r="872" spans="8:17">
      <c r="H872"/>
      <c r="I872"/>
      <c r="J872"/>
      <c r="K872"/>
      <c r="L872"/>
      <c r="M872"/>
      <c r="N872"/>
      <c r="O872"/>
      <c r="P872"/>
      <c r="Q872"/>
    </row>
    <row r="873" spans="8:17">
      <c r="H873"/>
      <c r="I873"/>
      <c r="J873"/>
      <c r="K873"/>
      <c r="L873"/>
      <c r="M873"/>
      <c r="N873"/>
      <c r="O873"/>
      <c r="P873"/>
      <c r="Q873"/>
    </row>
    <row r="874" spans="8:17">
      <c r="H874"/>
      <c r="I874"/>
      <c r="J874"/>
      <c r="K874"/>
      <c r="L874"/>
      <c r="M874"/>
      <c r="N874"/>
      <c r="O874"/>
      <c r="P874"/>
      <c r="Q874"/>
    </row>
    <row r="875" spans="8:17">
      <c r="H875"/>
      <c r="I875"/>
      <c r="J875"/>
      <c r="K875"/>
      <c r="L875"/>
      <c r="M875"/>
      <c r="N875"/>
      <c r="O875"/>
      <c r="P875"/>
      <c r="Q875"/>
    </row>
    <row r="876" spans="8:17">
      <c r="H876"/>
      <c r="I876"/>
      <c r="J876"/>
      <c r="K876"/>
      <c r="L876"/>
      <c r="M876"/>
      <c r="N876"/>
      <c r="O876"/>
      <c r="P876"/>
      <c r="Q876"/>
    </row>
    <row r="877" spans="8:17">
      <c r="H877"/>
      <c r="I877"/>
      <c r="J877"/>
      <c r="K877"/>
      <c r="L877"/>
      <c r="M877"/>
      <c r="N877"/>
      <c r="O877"/>
      <c r="P877"/>
      <c r="Q877"/>
    </row>
    <row r="878" spans="8:17">
      <c r="H878"/>
      <c r="I878"/>
      <c r="J878"/>
      <c r="K878"/>
      <c r="L878"/>
      <c r="M878"/>
      <c r="N878"/>
      <c r="O878"/>
      <c r="P878"/>
      <c r="Q878"/>
    </row>
    <row r="879" spans="8:17">
      <c r="H879"/>
      <c r="I879"/>
      <c r="J879"/>
      <c r="K879"/>
      <c r="L879"/>
      <c r="M879"/>
      <c r="N879"/>
      <c r="O879"/>
      <c r="P879"/>
      <c r="Q879"/>
    </row>
    <row r="880" spans="8:17">
      <c r="H880"/>
      <c r="I880"/>
      <c r="J880"/>
      <c r="K880"/>
      <c r="L880"/>
      <c r="M880"/>
      <c r="N880"/>
      <c r="O880"/>
      <c r="P880"/>
      <c r="Q880"/>
    </row>
    <row r="881" spans="8:17">
      <c r="H881"/>
      <c r="I881"/>
      <c r="J881"/>
      <c r="K881"/>
      <c r="L881"/>
      <c r="M881"/>
      <c r="N881"/>
      <c r="O881"/>
      <c r="P881"/>
      <c r="Q881"/>
    </row>
    <row r="882" spans="8:17">
      <c r="H882"/>
      <c r="I882"/>
      <c r="J882"/>
      <c r="K882"/>
      <c r="L882"/>
      <c r="M882"/>
      <c r="N882"/>
      <c r="O882"/>
      <c r="P882"/>
      <c r="Q882"/>
    </row>
    <row r="883" spans="8:17">
      <c r="H883"/>
      <c r="I883"/>
      <c r="J883"/>
      <c r="K883"/>
      <c r="L883"/>
      <c r="M883"/>
      <c r="N883"/>
      <c r="O883"/>
      <c r="P883"/>
      <c r="Q883"/>
    </row>
    <row r="884" spans="8:17">
      <c r="H884"/>
      <c r="I884"/>
      <c r="J884"/>
      <c r="K884"/>
      <c r="L884"/>
      <c r="M884"/>
      <c r="N884"/>
      <c r="O884"/>
      <c r="P884"/>
      <c r="Q884"/>
    </row>
    <row r="885" spans="8:17">
      <c r="H885"/>
      <c r="I885"/>
      <c r="J885"/>
      <c r="K885"/>
      <c r="L885"/>
      <c r="M885"/>
      <c r="N885"/>
      <c r="O885"/>
      <c r="P885"/>
      <c r="Q885"/>
    </row>
    <row r="886" spans="8:17">
      <c r="H886"/>
      <c r="I886"/>
      <c r="J886"/>
      <c r="K886"/>
      <c r="L886"/>
      <c r="M886"/>
      <c r="N886"/>
      <c r="O886"/>
      <c r="P886"/>
      <c r="Q886"/>
    </row>
    <row r="887" spans="8:17">
      <c r="H887"/>
      <c r="I887"/>
      <c r="J887"/>
      <c r="K887"/>
      <c r="L887"/>
      <c r="M887"/>
      <c r="N887"/>
      <c r="O887"/>
      <c r="P887"/>
      <c r="Q887"/>
    </row>
    <row r="888" spans="8:17">
      <c r="H888"/>
      <c r="I888"/>
      <c r="J888"/>
      <c r="K888"/>
      <c r="L888"/>
      <c r="M888"/>
      <c r="N888"/>
      <c r="O888"/>
      <c r="P888"/>
      <c r="Q888"/>
    </row>
    <row r="889" spans="8:17">
      <c r="H889"/>
      <c r="I889"/>
      <c r="J889"/>
      <c r="K889"/>
      <c r="L889"/>
      <c r="M889"/>
      <c r="N889"/>
      <c r="O889"/>
      <c r="P889"/>
      <c r="Q889"/>
    </row>
    <row r="890" spans="8:17">
      <c r="H890"/>
      <c r="I890"/>
      <c r="J890"/>
      <c r="K890"/>
      <c r="L890"/>
      <c r="M890"/>
      <c r="N890"/>
      <c r="O890"/>
      <c r="P890"/>
      <c r="Q890"/>
    </row>
    <row r="891" spans="8:17">
      <c r="H891"/>
      <c r="I891"/>
      <c r="J891"/>
      <c r="K891"/>
      <c r="L891"/>
      <c r="M891"/>
      <c r="N891"/>
      <c r="O891"/>
      <c r="P891"/>
      <c r="Q891"/>
    </row>
    <row r="892" spans="8:17">
      <c r="H892"/>
      <c r="I892"/>
      <c r="J892"/>
      <c r="K892"/>
      <c r="L892"/>
      <c r="M892"/>
      <c r="N892"/>
      <c r="O892"/>
      <c r="P892"/>
      <c r="Q892"/>
    </row>
    <row r="893" spans="8:17">
      <c r="H893"/>
      <c r="I893"/>
      <c r="J893"/>
      <c r="K893"/>
      <c r="L893"/>
      <c r="M893"/>
      <c r="N893"/>
      <c r="O893"/>
      <c r="P893"/>
      <c r="Q893"/>
    </row>
    <row r="894" spans="8:17">
      <c r="H894"/>
      <c r="I894"/>
      <c r="J894"/>
      <c r="K894"/>
      <c r="L894"/>
      <c r="M894"/>
      <c r="N894"/>
      <c r="O894"/>
      <c r="P894"/>
      <c r="Q894"/>
    </row>
    <row r="895" spans="8:17">
      <c r="H895"/>
      <c r="I895"/>
      <c r="J895"/>
      <c r="K895"/>
      <c r="L895"/>
      <c r="M895"/>
      <c r="N895"/>
      <c r="O895"/>
      <c r="P895"/>
      <c r="Q895"/>
    </row>
    <row r="896" spans="8:17">
      <c r="H896"/>
      <c r="I896"/>
      <c r="J896"/>
      <c r="K896"/>
      <c r="L896"/>
      <c r="M896"/>
      <c r="N896"/>
      <c r="O896"/>
      <c r="P896"/>
      <c r="Q896"/>
    </row>
    <row r="897" spans="8:17">
      <c r="H897"/>
      <c r="I897"/>
      <c r="J897"/>
      <c r="K897"/>
      <c r="L897"/>
      <c r="M897"/>
      <c r="N897"/>
      <c r="O897"/>
      <c r="P897"/>
      <c r="Q897"/>
    </row>
    <row r="898" spans="8:17">
      <c r="H898"/>
      <c r="I898"/>
      <c r="J898"/>
      <c r="K898"/>
      <c r="L898"/>
      <c r="M898"/>
      <c r="N898"/>
      <c r="O898"/>
      <c r="P898"/>
      <c r="Q898"/>
    </row>
    <row r="899" spans="8:17">
      <c r="H899"/>
      <c r="I899"/>
      <c r="J899"/>
      <c r="K899"/>
      <c r="L899"/>
      <c r="M899"/>
      <c r="N899"/>
      <c r="O899"/>
      <c r="P899"/>
      <c r="Q899"/>
    </row>
    <row r="900" spans="8:17">
      <c r="H900"/>
      <c r="I900"/>
      <c r="J900"/>
      <c r="K900"/>
      <c r="L900"/>
      <c r="M900"/>
      <c r="N900"/>
      <c r="O900"/>
      <c r="P900"/>
      <c r="Q900"/>
    </row>
    <row r="901" spans="8:17">
      <c r="H901"/>
      <c r="I901"/>
      <c r="J901"/>
      <c r="K901"/>
      <c r="L901"/>
      <c r="M901"/>
      <c r="N901"/>
      <c r="O901"/>
      <c r="P901"/>
      <c r="Q901"/>
    </row>
    <row r="902" spans="8:17">
      <c r="H902"/>
      <c r="I902"/>
      <c r="J902"/>
      <c r="K902"/>
      <c r="L902"/>
      <c r="M902"/>
      <c r="N902"/>
      <c r="O902"/>
      <c r="P902"/>
      <c r="Q902"/>
    </row>
    <row r="903" spans="8:17">
      <c r="H903"/>
      <c r="I903"/>
      <c r="J903"/>
      <c r="K903"/>
      <c r="L903"/>
      <c r="M903"/>
      <c r="N903"/>
      <c r="O903"/>
      <c r="P903"/>
      <c r="Q903"/>
    </row>
    <row r="904" spans="8:17">
      <c r="H904"/>
      <c r="I904"/>
      <c r="J904"/>
      <c r="K904"/>
      <c r="L904"/>
      <c r="M904"/>
      <c r="N904"/>
      <c r="O904"/>
      <c r="P904"/>
      <c r="Q904"/>
    </row>
    <row r="905" spans="8:17">
      <c r="H905"/>
      <c r="I905"/>
      <c r="J905"/>
      <c r="K905"/>
      <c r="L905"/>
      <c r="M905"/>
      <c r="N905"/>
      <c r="O905"/>
      <c r="P905"/>
      <c r="Q905"/>
    </row>
    <row r="906" spans="8:17">
      <c r="H906"/>
      <c r="I906"/>
      <c r="J906"/>
      <c r="K906"/>
      <c r="L906"/>
      <c r="M906"/>
      <c r="N906"/>
      <c r="O906"/>
      <c r="P906"/>
      <c r="Q906"/>
    </row>
    <row r="907" spans="8:17">
      <c r="H907"/>
      <c r="I907"/>
      <c r="J907"/>
      <c r="K907"/>
      <c r="L907"/>
      <c r="M907"/>
      <c r="N907"/>
      <c r="O907"/>
      <c r="P907"/>
      <c r="Q907"/>
    </row>
    <row r="908" spans="8:17">
      <c r="H908"/>
      <c r="I908"/>
      <c r="J908"/>
      <c r="K908"/>
      <c r="L908"/>
      <c r="M908"/>
      <c r="N908"/>
      <c r="O908"/>
      <c r="P908"/>
      <c r="Q908"/>
    </row>
    <row r="909" spans="8:17">
      <c r="H909"/>
      <c r="I909"/>
      <c r="J909"/>
      <c r="K909"/>
      <c r="L909"/>
      <c r="M909"/>
      <c r="N909"/>
      <c r="O909"/>
      <c r="P909"/>
      <c r="Q909"/>
    </row>
    <row r="910" spans="8:17">
      <c r="H910"/>
      <c r="I910"/>
      <c r="J910"/>
      <c r="K910"/>
      <c r="L910"/>
      <c r="M910"/>
      <c r="N910"/>
      <c r="O910"/>
      <c r="P910"/>
      <c r="Q910"/>
    </row>
    <row r="911" spans="8:17">
      <c r="H911"/>
      <c r="I911"/>
      <c r="J911"/>
      <c r="K911"/>
      <c r="L911"/>
      <c r="M911"/>
      <c r="N911"/>
      <c r="O911"/>
      <c r="P911"/>
      <c r="Q911"/>
    </row>
    <row r="912" spans="8:17">
      <c r="H912"/>
      <c r="I912"/>
      <c r="J912"/>
      <c r="K912"/>
      <c r="L912"/>
      <c r="M912"/>
      <c r="N912"/>
      <c r="O912"/>
      <c r="P912"/>
      <c r="Q912"/>
    </row>
    <row r="913" spans="8:17">
      <c r="H913"/>
      <c r="I913"/>
      <c r="J913"/>
      <c r="K913"/>
      <c r="L913"/>
      <c r="M913"/>
      <c r="N913"/>
      <c r="O913"/>
      <c r="P913"/>
      <c r="Q913"/>
    </row>
    <row r="914" spans="8:17">
      <c r="H914"/>
      <c r="I914"/>
      <c r="J914"/>
      <c r="K914"/>
      <c r="L914"/>
      <c r="M914"/>
      <c r="N914"/>
      <c r="O914"/>
      <c r="P914"/>
      <c r="Q914"/>
    </row>
    <row r="915" spans="8:17">
      <c r="H915"/>
      <c r="I915"/>
      <c r="J915"/>
      <c r="K915"/>
      <c r="L915"/>
      <c r="M915"/>
      <c r="N915"/>
      <c r="O915"/>
      <c r="P915"/>
      <c r="Q915"/>
    </row>
    <row r="916" spans="8:17">
      <c r="H916"/>
      <c r="I916"/>
      <c r="J916"/>
      <c r="K916"/>
      <c r="L916"/>
      <c r="M916"/>
      <c r="N916"/>
      <c r="O916"/>
      <c r="P916"/>
      <c r="Q916"/>
    </row>
    <row r="917" spans="8:17">
      <c r="H917"/>
      <c r="I917"/>
      <c r="J917"/>
      <c r="K917"/>
      <c r="L917"/>
      <c r="M917"/>
      <c r="N917"/>
      <c r="O917"/>
      <c r="P917"/>
      <c r="Q917"/>
    </row>
    <row r="918" spans="8:17">
      <c r="H918"/>
      <c r="I918"/>
      <c r="J918"/>
      <c r="K918"/>
      <c r="L918"/>
      <c r="M918"/>
      <c r="N918"/>
      <c r="O918"/>
      <c r="P918"/>
      <c r="Q918"/>
    </row>
    <row r="919" spans="8:17">
      <c r="H919"/>
      <c r="I919"/>
      <c r="J919"/>
      <c r="K919"/>
      <c r="L919"/>
      <c r="M919"/>
      <c r="N919"/>
      <c r="O919"/>
      <c r="P919"/>
      <c r="Q919"/>
    </row>
    <row r="920" spans="8:17">
      <c r="H920"/>
      <c r="I920"/>
      <c r="J920"/>
      <c r="K920"/>
      <c r="L920"/>
      <c r="M920"/>
      <c r="N920"/>
      <c r="O920"/>
      <c r="P920"/>
      <c r="Q920"/>
    </row>
    <row r="921" spans="8:17">
      <c r="H921"/>
      <c r="I921"/>
      <c r="J921"/>
      <c r="K921"/>
      <c r="L921"/>
      <c r="M921"/>
      <c r="N921"/>
      <c r="O921"/>
      <c r="P921"/>
      <c r="Q921"/>
    </row>
    <row r="922" spans="8:17">
      <c r="H922"/>
      <c r="I922"/>
      <c r="J922"/>
      <c r="K922"/>
      <c r="L922"/>
      <c r="M922"/>
      <c r="N922"/>
      <c r="O922"/>
      <c r="P922"/>
      <c r="Q922"/>
    </row>
    <row r="923" spans="8:17">
      <c r="H923"/>
      <c r="I923"/>
      <c r="J923"/>
      <c r="K923"/>
      <c r="L923"/>
      <c r="M923"/>
      <c r="N923"/>
      <c r="O923"/>
      <c r="P923"/>
      <c r="Q923"/>
    </row>
    <row r="924" spans="8:17">
      <c r="H924"/>
      <c r="I924"/>
      <c r="J924"/>
      <c r="K924"/>
      <c r="L924"/>
      <c r="M924"/>
      <c r="N924"/>
      <c r="O924"/>
      <c r="P924"/>
      <c r="Q924"/>
    </row>
    <row r="925" spans="8:17">
      <c r="H925"/>
      <c r="I925"/>
      <c r="J925"/>
      <c r="K925"/>
      <c r="L925"/>
      <c r="M925"/>
      <c r="N925"/>
      <c r="O925"/>
      <c r="P925"/>
      <c r="Q925"/>
    </row>
    <row r="926" spans="8:17">
      <c r="H926"/>
      <c r="I926"/>
      <c r="J926"/>
      <c r="K926"/>
      <c r="L926"/>
      <c r="M926"/>
      <c r="N926"/>
      <c r="O926"/>
      <c r="P926"/>
      <c r="Q926"/>
    </row>
    <row r="927" spans="8:17">
      <c r="H927"/>
      <c r="I927"/>
      <c r="J927"/>
      <c r="K927"/>
      <c r="L927"/>
      <c r="M927"/>
      <c r="N927"/>
      <c r="O927"/>
      <c r="P927"/>
      <c r="Q927"/>
    </row>
    <row r="928" spans="8:17">
      <c r="H928"/>
      <c r="I928"/>
      <c r="J928"/>
      <c r="K928"/>
      <c r="L928"/>
      <c r="M928"/>
      <c r="N928"/>
      <c r="O928"/>
      <c r="P928"/>
      <c r="Q928"/>
    </row>
    <row r="929" spans="8:17">
      <c r="H929"/>
      <c r="I929"/>
      <c r="J929"/>
      <c r="K929"/>
      <c r="L929"/>
      <c r="M929"/>
      <c r="N929"/>
      <c r="O929"/>
      <c r="P929"/>
      <c r="Q929"/>
    </row>
    <row r="930" spans="8:17">
      <c r="H930"/>
      <c r="I930"/>
      <c r="J930"/>
      <c r="K930"/>
      <c r="L930"/>
      <c r="M930"/>
      <c r="N930"/>
      <c r="O930"/>
      <c r="P930"/>
      <c r="Q930"/>
    </row>
    <row r="931" spans="8:17">
      <c r="H931"/>
      <c r="I931"/>
      <c r="J931"/>
      <c r="K931"/>
      <c r="L931"/>
      <c r="M931"/>
      <c r="N931"/>
      <c r="O931"/>
      <c r="P931"/>
      <c r="Q931"/>
    </row>
    <row r="932" spans="8:17">
      <c r="H932"/>
      <c r="I932"/>
      <c r="J932"/>
      <c r="K932"/>
      <c r="L932"/>
      <c r="M932"/>
      <c r="N932"/>
      <c r="O932"/>
      <c r="P932"/>
      <c r="Q932"/>
    </row>
    <row r="933" spans="8:17">
      <c r="H933"/>
      <c r="I933"/>
      <c r="J933"/>
      <c r="K933"/>
      <c r="L933"/>
      <c r="M933"/>
      <c r="N933"/>
      <c r="O933"/>
      <c r="P933"/>
      <c r="Q933"/>
    </row>
    <row r="934" spans="8:17">
      <c r="H934"/>
      <c r="I934"/>
      <c r="J934"/>
      <c r="K934"/>
      <c r="L934"/>
      <c r="M934"/>
      <c r="N934"/>
      <c r="O934"/>
      <c r="P934"/>
      <c r="Q934"/>
    </row>
    <row r="935" spans="8:17">
      <c r="H935"/>
      <c r="I935"/>
      <c r="J935"/>
      <c r="K935"/>
      <c r="L935"/>
      <c r="M935"/>
      <c r="N935"/>
      <c r="O935"/>
      <c r="P935"/>
      <c r="Q935"/>
    </row>
    <row r="936" spans="8:17">
      <c r="H936"/>
      <c r="I936"/>
      <c r="J936"/>
      <c r="K936"/>
      <c r="L936"/>
      <c r="M936"/>
      <c r="N936"/>
      <c r="O936"/>
      <c r="P936"/>
      <c r="Q936"/>
    </row>
    <row r="937" spans="8:17">
      <c r="H937"/>
      <c r="I937"/>
      <c r="J937"/>
      <c r="K937"/>
      <c r="L937"/>
      <c r="M937"/>
      <c r="N937"/>
      <c r="O937"/>
      <c r="P937"/>
      <c r="Q937"/>
    </row>
    <row r="938" spans="8:17">
      <c r="H938"/>
      <c r="I938"/>
      <c r="J938"/>
      <c r="K938"/>
      <c r="L938"/>
      <c r="M938"/>
      <c r="N938"/>
      <c r="O938"/>
      <c r="P938"/>
      <c r="Q938"/>
    </row>
    <row r="939" spans="8:17">
      <c r="H939"/>
      <c r="I939"/>
      <c r="J939"/>
      <c r="K939"/>
      <c r="L939"/>
      <c r="M939"/>
      <c r="N939"/>
      <c r="O939"/>
      <c r="P939"/>
      <c r="Q939"/>
    </row>
    <row r="940" spans="8:17">
      <c r="H940"/>
      <c r="I940"/>
      <c r="J940"/>
      <c r="K940"/>
      <c r="L940"/>
      <c r="M940"/>
      <c r="N940"/>
      <c r="O940"/>
      <c r="P940"/>
      <c r="Q940"/>
    </row>
    <row r="941" spans="8:17">
      <c r="H941"/>
      <c r="I941"/>
      <c r="J941"/>
      <c r="K941"/>
      <c r="L941"/>
      <c r="M941"/>
      <c r="N941"/>
      <c r="O941"/>
      <c r="P941"/>
      <c r="Q941"/>
    </row>
    <row r="942" spans="8:17">
      <c r="H942"/>
      <c r="I942"/>
      <c r="J942"/>
      <c r="K942"/>
      <c r="L942"/>
      <c r="M942"/>
      <c r="N942"/>
      <c r="O942"/>
      <c r="P942"/>
      <c r="Q942"/>
    </row>
    <row r="943" spans="8:17">
      <c r="H943"/>
      <c r="I943"/>
      <c r="J943"/>
      <c r="K943"/>
      <c r="L943"/>
      <c r="M943"/>
      <c r="N943"/>
      <c r="O943"/>
      <c r="P943"/>
      <c r="Q943"/>
    </row>
    <row r="944" spans="8:17">
      <c r="H944"/>
      <c r="I944"/>
      <c r="J944"/>
      <c r="K944"/>
      <c r="L944"/>
      <c r="M944"/>
      <c r="N944"/>
      <c r="O944"/>
      <c r="P944"/>
      <c r="Q944"/>
    </row>
    <row r="945" spans="8:17">
      <c r="H945"/>
      <c r="I945"/>
      <c r="J945"/>
      <c r="K945"/>
      <c r="L945"/>
      <c r="M945"/>
      <c r="N945"/>
      <c r="O945"/>
      <c r="P945"/>
      <c r="Q945"/>
    </row>
    <row r="946" spans="8:17">
      <c r="H946"/>
      <c r="I946"/>
      <c r="J946"/>
      <c r="K946"/>
      <c r="L946"/>
      <c r="M946"/>
      <c r="N946"/>
      <c r="O946"/>
      <c r="P946"/>
      <c r="Q946"/>
    </row>
    <row r="947" spans="8:17">
      <c r="H947"/>
      <c r="I947"/>
      <c r="J947"/>
      <c r="K947"/>
      <c r="L947"/>
      <c r="M947"/>
      <c r="N947"/>
      <c r="O947"/>
      <c r="P947"/>
      <c r="Q947"/>
    </row>
    <row r="948" spans="8:17">
      <c r="H948"/>
      <c r="I948"/>
      <c r="J948"/>
      <c r="K948"/>
      <c r="L948"/>
      <c r="M948"/>
      <c r="N948"/>
      <c r="O948"/>
      <c r="P948"/>
      <c r="Q948"/>
    </row>
    <row r="949" spans="8:17">
      <c r="H949"/>
      <c r="I949"/>
      <c r="J949"/>
      <c r="K949"/>
      <c r="L949"/>
      <c r="M949"/>
      <c r="N949"/>
      <c r="O949"/>
      <c r="P949"/>
      <c r="Q949"/>
    </row>
    <row r="950" spans="8:17">
      <c r="H950"/>
      <c r="I950"/>
      <c r="J950"/>
      <c r="K950"/>
      <c r="L950"/>
      <c r="M950"/>
      <c r="N950"/>
      <c r="O950"/>
      <c r="P950"/>
      <c r="Q950"/>
    </row>
    <row r="951" spans="8:17">
      <c r="H951"/>
      <c r="I951"/>
      <c r="J951"/>
      <c r="K951"/>
      <c r="L951"/>
      <c r="M951"/>
      <c r="N951"/>
      <c r="O951"/>
      <c r="P951"/>
      <c r="Q951"/>
    </row>
    <row r="952" spans="8:17">
      <c r="H952"/>
      <c r="I952"/>
      <c r="J952"/>
      <c r="K952"/>
      <c r="L952"/>
      <c r="M952"/>
      <c r="N952"/>
      <c r="O952"/>
      <c r="P952"/>
      <c r="Q952"/>
    </row>
    <row r="953" spans="8:17">
      <c r="H953"/>
      <c r="I953"/>
      <c r="J953"/>
      <c r="K953"/>
      <c r="L953"/>
      <c r="M953"/>
      <c r="N953"/>
      <c r="O953"/>
      <c r="P953"/>
      <c r="Q953"/>
    </row>
    <row r="954" spans="8:17">
      <c r="H954"/>
      <c r="I954"/>
      <c r="J954"/>
      <c r="K954"/>
      <c r="L954"/>
      <c r="M954"/>
      <c r="N954"/>
      <c r="O954"/>
      <c r="P954"/>
      <c r="Q954"/>
    </row>
    <row r="955" spans="8:17">
      <c r="H955"/>
      <c r="I955"/>
      <c r="J955"/>
      <c r="K955"/>
      <c r="L955"/>
      <c r="M955"/>
      <c r="N955"/>
      <c r="O955"/>
      <c r="P955"/>
      <c r="Q955"/>
    </row>
    <row r="956" spans="8:17">
      <c r="H956"/>
      <c r="I956"/>
      <c r="J956"/>
      <c r="K956"/>
      <c r="L956"/>
      <c r="M956"/>
      <c r="N956"/>
      <c r="O956"/>
      <c r="P956"/>
      <c r="Q956"/>
    </row>
    <row r="957" spans="8:17">
      <c r="H957"/>
      <c r="I957"/>
      <c r="J957"/>
      <c r="K957"/>
      <c r="L957"/>
      <c r="M957"/>
      <c r="N957"/>
      <c r="O957"/>
      <c r="P957"/>
      <c r="Q957"/>
    </row>
    <row r="958" spans="8:17">
      <c r="H958"/>
      <c r="I958"/>
      <c r="J958"/>
      <c r="K958"/>
      <c r="L958"/>
      <c r="M958"/>
      <c r="N958"/>
      <c r="O958"/>
      <c r="P958"/>
      <c r="Q958"/>
    </row>
    <row r="959" spans="8:17">
      <c r="H959"/>
      <c r="I959"/>
      <c r="J959"/>
      <c r="K959"/>
      <c r="L959"/>
      <c r="M959"/>
      <c r="N959"/>
      <c r="O959"/>
      <c r="P959"/>
      <c r="Q959"/>
    </row>
    <row r="960" spans="8:17">
      <c r="H960"/>
      <c r="I960"/>
      <c r="J960"/>
      <c r="K960"/>
      <c r="L960"/>
      <c r="M960"/>
      <c r="N960"/>
      <c r="O960"/>
      <c r="P960"/>
      <c r="Q960"/>
    </row>
    <row r="961" spans="8:17">
      <c r="H961"/>
      <c r="I961"/>
      <c r="J961"/>
      <c r="K961"/>
      <c r="L961"/>
      <c r="M961"/>
      <c r="N961"/>
      <c r="O961"/>
      <c r="P961"/>
      <c r="Q961"/>
    </row>
    <row r="962" spans="8:17">
      <c r="H962"/>
      <c r="I962"/>
      <c r="J962"/>
      <c r="K962"/>
      <c r="L962"/>
      <c r="M962"/>
      <c r="N962"/>
      <c r="O962"/>
      <c r="P962"/>
      <c r="Q962"/>
    </row>
    <row r="963" spans="8:17">
      <c r="H963"/>
      <c r="I963"/>
      <c r="J963"/>
      <c r="K963"/>
      <c r="L963"/>
      <c r="M963"/>
      <c r="N963"/>
      <c r="O963"/>
      <c r="P963"/>
      <c r="Q963"/>
    </row>
    <row r="964" spans="8:17">
      <c r="H964"/>
      <c r="I964"/>
      <c r="J964"/>
      <c r="K964"/>
      <c r="L964"/>
      <c r="M964"/>
      <c r="N964"/>
      <c r="O964"/>
      <c r="P964"/>
      <c r="Q964"/>
    </row>
    <row r="965" spans="8:17">
      <c r="H965"/>
      <c r="I965"/>
      <c r="J965"/>
      <c r="K965"/>
      <c r="L965"/>
      <c r="M965"/>
      <c r="N965"/>
      <c r="O965"/>
      <c r="P965"/>
      <c r="Q965"/>
    </row>
    <row r="966" spans="8:17">
      <c r="H966"/>
      <c r="I966"/>
      <c r="J966"/>
      <c r="K966"/>
      <c r="L966"/>
      <c r="M966"/>
      <c r="N966"/>
      <c r="O966"/>
      <c r="P966"/>
      <c r="Q966"/>
    </row>
    <row r="967" spans="8:17">
      <c r="H967"/>
      <c r="I967"/>
      <c r="J967"/>
      <c r="K967"/>
      <c r="L967"/>
      <c r="M967"/>
      <c r="N967"/>
      <c r="O967"/>
      <c r="P967"/>
      <c r="Q967"/>
    </row>
    <row r="968" spans="8:17">
      <c r="H968"/>
      <c r="I968"/>
      <c r="J968"/>
      <c r="K968"/>
      <c r="L968"/>
      <c r="M968"/>
      <c r="N968"/>
      <c r="O968"/>
      <c r="P968"/>
      <c r="Q968"/>
    </row>
    <row r="969" spans="8:17">
      <c r="H969"/>
      <c r="I969"/>
      <c r="J969"/>
      <c r="K969"/>
      <c r="L969"/>
      <c r="M969"/>
      <c r="N969"/>
      <c r="O969"/>
      <c r="P969"/>
      <c r="Q969"/>
    </row>
    <row r="970" spans="8:17">
      <c r="H970"/>
      <c r="I970"/>
      <c r="J970"/>
      <c r="K970"/>
      <c r="L970"/>
      <c r="M970"/>
      <c r="N970"/>
      <c r="O970"/>
      <c r="P970"/>
      <c r="Q970"/>
    </row>
    <row r="971" spans="8:17">
      <c r="H971"/>
      <c r="I971"/>
      <c r="J971"/>
      <c r="K971"/>
      <c r="L971"/>
      <c r="M971"/>
      <c r="N971"/>
      <c r="O971"/>
      <c r="P971"/>
      <c r="Q971"/>
    </row>
    <row r="972" spans="8:17">
      <c r="H972"/>
      <c r="I972"/>
      <c r="J972"/>
      <c r="K972"/>
      <c r="L972"/>
      <c r="M972"/>
      <c r="N972"/>
      <c r="O972"/>
      <c r="P972"/>
      <c r="Q972"/>
    </row>
    <row r="973" spans="8:17">
      <c r="H973"/>
      <c r="I973"/>
      <c r="J973"/>
      <c r="K973"/>
      <c r="L973"/>
      <c r="M973"/>
      <c r="N973"/>
      <c r="O973"/>
      <c r="P973"/>
      <c r="Q973"/>
    </row>
    <row r="974" spans="8:17">
      <c r="H974"/>
      <c r="I974"/>
      <c r="J974"/>
      <c r="K974"/>
      <c r="L974"/>
      <c r="M974"/>
      <c r="N974"/>
      <c r="O974"/>
      <c r="P974"/>
      <c r="Q974"/>
    </row>
    <row r="975" spans="8:17">
      <c r="H975"/>
      <c r="I975"/>
      <c r="J975"/>
      <c r="K975"/>
      <c r="L975"/>
      <c r="M975"/>
      <c r="N975"/>
      <c r="O975"/>
      <c r="P975"/>
      <c r="Q975"/>
    </row>
    <row r="976" spans="8:17">
      <c r="H976"/>
      <c r="I976"/>
      <c r="J976"/>
      <c r="K976"/>
      <c r="L976"/>
      <c r="M976"/>
      <c r="N976"/>
      <c r="O976"/>
      <c r="P976"/>
      <c r="Q976"/>
    </row>
    <row r="977" spans="8:17">
      <c r="H977"/>
      <c r="I977"/>
      <c r="J977"/>
      <c r="K977"/>
      <c r="L977"/>
      <c r="M977"/>
      <c r="N977"/>
      <c r="O977"/>
      <c r="P977"/>
      <c r="Q977"/>
    </row>
    <row r="978" spans="8:17">
      <c r="H978"/>
      <c r="I978"/>
      <c r="J978"/>
      <c r="K978"/>
      <c r="L978"/>
      <c r="M978"/>
      <c r="N978"/>
      <c r="O978"/>
      <c r="P978"/>
      <c r="Q978"/>
    </row>
    <row r="979" spans="8:17">
      <c r="H979"/>
      <c r="I979"/>
      <c r="J979"/>
      <c r="K979"/>
      <c r="L979"/>
      <c r="M979"/>
      <c r="N979"/>
      <c r="O979"/>
      <c r="P979"/>
      <c r="Q979"/>
    </row>
    <row r="980" spans="8:17">
      <c r="H980"/>
      <c r="I980"/>
      <c r="J980"/>
      <c r="K980"/>
      <c r="L980"/>
      <c r="M980"/>
      <c r="N980"/>
      <c r="O980"/>
      <c r="P980"/>
      <c r="Q980"/>
    </row>
    <row r="981" spans="8:17">
      <c r="H981"/>
      <c r="I981"/>
      <c r="J981"/>
      <c r="K981"/>
      <c r="L981"/>
      <c r="M981"/>
      <c r="N981"/>
      <c r="O981"/>
      <c r="P981"/>
      <c r="Q981"/>
    </row>
    <row r="982" spans="8:17">
      <c r="H982"/>
      <c r="I982"/>
      <c r="J982"/>
      <c r="K982"/>
      <c r="L982"/>
      <c r="M982"/>
      <c r="N982"/>
      <c r="O982"/>
      <c r="P982"/>
      <c r="Q982"/>
    </row>
    <row r="983" spans="8:17">
      <c r="H983"/>
      <c r="I983"/>
      <c r="J983"/>
      <c r="K983"/>
      <c r="L983"/>
      <c r="M983"/>
      <c r="N983"/>
      <c r="O983"/>
      <c r="P983"/>
      <c r="Q983"/>
    </row>
    <row r="984" spans="8:17">
      <c r="H984"/>
      <c r="I984"/>
      <c r="J984"/>
      <c r="K984"/>
      <c r="L984"/>
      <c r="M984"/>
      <c r="N984"/>
      <c r="O984"/>
      <c r="P984"/>
      <c r="Q984"/>
    </row>
    <row r="985" spans="8:17">
      <c r="H985"/>
      <c r="I985"/>
      <c r="J985"/>
      <c r="K985"/>
      <c r="L985"/>
      <c r="M985"/>
      <c r="N985"/>
      <c r="O985"/>
      <c r="P985"/>
      <c r="Q985"/>
    </row>
    <row r="986" spans="8:17">
      <c r="H986"/>
      <c r="I986"/>
      <c r="J986"/>
      <c r="K986"/>
      <c r="L986"/>
      <c r="M986"/>
      <c r="N986"/>
      <c r="O986"/>
      <c r="P986"/>
      <c r="Q986"/>
    </row>
    <row r="987" spans="8:17">
      <c r="H987"/>
      <c r="I987"/>
      <c r="J987"/>
      <c r="K987"/>
      <c r="L987"/>
      <c r="M987"/>
      <c r="N987"/>
      <c r="O987"/>
      <c r="P987"/>
      <c r="Q987"/>
    </row>
    <row r="988" spans="8:17">
      <c r="H988"/>
      <c r="I988"/>
      <c r="J988"/>
      <c r="K988"/>
      <c r="L988"/>
      <c r="M988"/>
      <c r="N988"/>
      <c r="O988"/>
      <c r="P988"/>
      <c r="Q988"/>
    </row>
    <row r="989" spans="8:17">
      <c r="H989"/>
      <c r="I989"/>
      <c r="J989"/>
      <c r="K989"/>
      <c r="L989"/>
      <c r="M989"/>
      <c r="N989"/>
      <c r="O989"/>
      <c r="P989"/>
      <c r="Q989"/>
    </row>
    <row r="990" spans="8:17">
      <c r="H990"/>
      <c r="I990"/>
      <c r="J990"/>
      <c r="K990"/>
      <c r="L990"/>
      <c r="M990"/>
      <c r="N990"/>
      <c r="O990"/>
      <c r="P990"/>
      <c r="Q990"/>
    </row>
    <row r="991" spans="8:17">
      <c r="H991"/>
      <c r="I991"/>
      <c r="J991"/>
      <c r="K991"/>
      <c r="L991"/>
      <c r="M991"/>
      <c r="N991"/>
      <c r="O991"/>
      <c r="P991"/>
      <c r="Q991"/>
    </row>
    <row r="992" spans="8:17">
      <c r="H992"/>
      <c r="I992"/>
      <c r="J992"/>
      <c r="K992"/>
      <c r="L992"/>
      <c r="M992"/>
      <c r="N992"/>
      <c r="O992"/>
      <c r="P992"/>
      <c r="Q992"/>
    </row>
    <row r="993" spans="8:17">
      <c r="H993"/>
      <c r="I993"/>
      <c r="J993"/>
      <c r="K993"/>
      <c r="L993"/>
      <c r="M993"/>
      <c r="N993"/>
      <c r="O993"/>
      <c r="P993"/>
      <c r="Q993"/>
    </row>
    <row r="994" spans="8:17">
      <c r="H994"/>
      <c r="I994"/>
      <c r="J994"/>
      <c r="K994"/>
      <c r="L994"/>
      <c r="M994"/>
      <c r="N994"/>
      <c r="O994"/>
      <c r="P994"/>
      <c r="Q994"/>
    </row>
    <row r="995" spans="8:17">
      <c r="H995"/>
      <c r="I995"/>
      <c r="J995"/>
      <c r="K995"/>
      <c r="L995"/>
      <c r="M995"/>
      <c r="N995"/>
      <c r="O995"/>
      <c r="P995"/>
      <c r="Q995"/>
    </row>
    <row r="996" spans="8:17">
      <c r="H996"/>
      <c r="I996"/>
      <c r="J996"/>
      <c r="K996"/>
      <c r="L996"/>
      <c r="M996"/>
      <c r="N996"/>
      <c r="O996"/>
      <c r="P996"/>
      <c r="Q996"/>
    </row>
    <row r="997" spans="8:17">
      <c r="H997"/>
      <c r="I997"/>
      <c r="J997"/>
      <c r="K997"/>
      <c r="L997"/>
      <c r="M997"/>
      <c r="N997"/>
      <c r="O997"/>
      <c r="P997"/>
      <c r="Q997"/>
    </row>
    <row r="998" spans="8:17">
      <c r="H998"/>
      <c r="I998"/>
      <c r="J998"/>
      <c r="K998"/>
      <c r="L998"/>
      <c r="M998"/>
      <c r="N998"/>
      <c r="O998"/>
      <c r="P998"/>
      <c r="Q998"/>
    </row>
    <row r="999" spans="8:17">
      <c r="H999"/>
      <c r="I999"/>
      <c r="J999"/>
      <c r="K999"/>
      <c r="L999"/>
      <c r="M999"/>
      <c r="N999"/>
      <c r="O999"/>
      <c r="P999"/>
      <c r="Q999"/>
    </row>
    <row r="1000" spans="8:17">
      <c r="H1000"/>
      <c r="I1000"/>
      <c r="J1000"/>
      <c r="K1000"/>
      <c r="L1000"/>
      <c r="M1000"/>
      <c r="N1000"/>
      <c r="O1000"/>
      <c r="P1000"/>
      <c r="Q1000"/>
    </row>
    <row r="1001" spans="8:17">
      <c r="H1001"/>
      <c r="I1001"/>
      <c r="J1001"/>
      <c r="K1001"/>
      <c r="L1001"/>
      <c r="M1001"/>
      <c r="N1001"/>
      <c r="O1001"/>
      <c r="P1001"/>
      <c r="Q1001"/>
    </row>
    <row r="1002" spans="8:17">
      <c r="H1002"/>
      <c r="I1002"/>
      <c r="J1002"/>
      <c r="K1002"/>
      <c r="L1002"/>
      <c r="M1002"/>
      <c r="N1002"/>
      <c r="O1002"/>
      <c r="P1002"/>
      <c r="Q1002"/>
    </row>
    <row r="1003" spans="8:17">
      <c r="H1003"/>
      <c r="I1003"/>
      <c r="J1003"/>
      <c r="K1003"/>
      <c r="L1003"/>
      <c r="M1003"/>
      <c r="N1003"/>
      <c r="O1003"/>
      <c r="P1003"/>
      <c r="Q1003"/>
    </row>
    <row r="1004" spans="8:17">
      <c r="H1004"/>
      <c r="I1004"/>
      <c r="J1004"/>
      <c r="K1004"/>
      <c r="L1004"/>
      <c r="M1004"/>
      <c r="N1004"/>
      <c r="O1004"/>
      <c r="P1004"/>
      <c r="Q1004"/>
    </row>
    <row r="1005" spans="8:17">
      <c r="H1005"/>
      <c r="I1005"/>
      <c r="J1005"/>
      <c r="K1005"/>
      <c r="L1005"/>
      <c r="M1005"/>
      <c r="N1005"/>
      <c r="O1005"/>
      <c r="P1005"/>
      <c r="Q1005"/>
    </row>
    <row r="1006" spans="8:17">
      <c r="H1006"/>
      <c r="I1006"/>
      <c r="J1006"/>
      <c r="K1006"/>
      <c r="L1006"/>
      <c r="M1006"/>
      <c r="N1006"/>
      <c r="O1006"/>
      <c r="P1006"/>
      <c r="Q1006"/>
    </row>
    <row r="1007" spans="8:17">
      <c r="H1007"/>
      <c r="I1007"/>
      <c r="J1007"/>
      <c r="K1007"/>
      <c r="L1007"/>
      <c r="M1007"/>
      <c r="N1007"/>
      <c r="O1007"/>
      <c r="P1007"/>
      <c r="Q1007"/>
    </row>
    <row r="1008" spans="8:17">
      <c r="H1008"/>
      <c r="I1008"/>
      <c r="J1008"/>
      <c r="K1008"/>
      <c r="L1008"/>
      <c r="M1008"/>
      <c r="N1008"/>
      <c r="O1008"/>
      <c r="P1008"/>
      <c r="Q1008"/>
    </row>
    <row r="1009" spans="8:17">
      <c r="H1009"/>
      <c r="I1009"/>
      <c r="J1009"/>
      <c r="K1009"/>
      <c r="L1009"/>
      <c r="M1009"/>
      <c r="N1009"/>
      <c r="O1009"/>
      <c r="P1009"/>
      <c r="Q1009"/>
    </row>
    <row r="1010" spans="8:17">
      <c r="H1010"/>
      <c r="I1010"/>
      <c r="J1010"/>
      <c r="K1010"/>
      <c r="L1010"/>
      <c r="M1010"/>
      <c r="N1010"/>
      <c r="O1010"/>
      <c r="P1010"/>
      <c r="Q1010"/>
    </row>
    <row r="1011" spans="8:17">
      <c r="H1011"/>
      <c r="I1011"/>
      <c r="J1011"/>
      <c r="K1011"/>
      <c r="L1011"/>
      <c r="M1011"/>
      <c r="N1011"/>
      <c r="O1011"/>
      <c r="P1011"/>
      <c r="Q1011"/>
    </row>
    <row r="1012" spans="8:17">
      <c r="H1012"/>
      <c r="I1012"/>
      <c r="J1012"/>
      <c r="K1012"/>
      <c r="L1012"/>
      <c r="M1012"/>
      <c r="N1012"/>
      <c r="O1012"/>
      <c r="P1012"/>
      <c r="Q1012"/>
    </row>
    <row r="1013" spans="8:17">
      <c r="H1013"/>
      <c r="I1013"/>
      <c r="J1013"/>
      <c r="K1013"/>
      <c r="L1013"/>
      <c r="M1013"/>
      <c r="N1013"/>
      <c r="O1013"/>
      <c r="P1013"/>
      <c r="Q1013"/>
    </row>
    <row r="1014" spans="8:17">
      <c r="H1014"/>
      <c r="I1014"/>
      <c r="J1014"/>
      <c r="K1014"/>
      <c r="L1014"/>
      <c r="M1014"/>
      <c r="N1014"/>
      <c r="O1014"/>
      <c r="P1014"/>
      <c r="Q1014"/>
    </row>
    <row r="1015" spans="8:17">
      <c r="H1015"/>
      <c r="I1015"/>
      <c r="J1015"/>
      <c r="K1015"/>
      <c r="L1015"/>
      <c r="M1015"/>
      <c r="N1015"/>
      <c r="O1015"/>
      <c r="P1015"/>
      <c r="Q1015"/>
    </row>
    <row r="1016" spans="8:17">
      <c r="H1016"/>
      <c r="I1016"/>
      <c r="J1016"/>
      <c r="K1016"/>
      <c r="L1016"/>
      <c r="M1016"/>
      <c r="N1016"/>
      <c r="O1016"/>
      <c r="P1016"/>
      <c r="Q1016"/>
    </row>
    <row r="1017" spans="8:17">
      <c r="H1017"/>
      <c r="I1017"/>
      <c r="J1017"/>
      <c r="K1017"/>
      <c r="L1017"/>
      <c r="M1017"/>
      <c r="N1017"/>
      <c r="O1017"/>
      <c r="P1017"/>
      <c r="Q1017"/>
    </row>
    <row r="1018" spans="8:17">
      <c r="H1018"/>
      <c r="I1018"/>
      <c r="J1018"/>
      <c r="K1018"/>
      <c r="L1018"/>
      <c r="M1018"/>
      <c r="N1018"/>
      <c r="O1018"/>
      <c r="P1018"/>
      <c r="Q1018"/>
    </row>
    <row r="1019" spans="8:17">
      <c r="H1019"/>
      <c r="I1019"/>
      <c r="J1019"/>
      <c r="K1019"/>
      <c r="L1019"/>
      <c r="M1019"/>
      <c r="N1019"/>
      <c r="O1019"/>
      <c r="P1019"/>
      <c r="Q1019"/>
    </row>
    <row r="1020" spans="8:17">
      <c r="H1020"/>
      <c r="I1020"/>
      <c r="J1020"/>
      <c r="K1020"/>
      <c r="L1020"/>
      <c r="M1020"/>
      <c r="N1020"/>
      <c r="O1020"/>
      <c r="P1020"/>
      <c r="Q1020"/>
    </row>
    <row r="1021" spans="8:17">
      <c r="H1021"/>
      <c r="I1021"/>
      <c r="J1021"/>
      <c r="K1021"/>
      <c r="L1021"/>
      <c r="M1021"/>
      <c r="N1021"/>
      <c r="O1021"/>
      <c r="P1021"/>
      <c r="Q1021"/>
    </row>
    <row r="1022" spans="8:17">
      <c r="H1022"/>
      <c r="I1022"/>
      <c r="J1022"/>
      <c r="K1022"/>
      <c r="L1022"/>
      <c r="M1022"/>
      <c r="N1022"/>
      <c r="O1022"/>
      <c r="P1022"/>
      <c r="Q1022"/>
    </row>
    <row r="1023" spans="8:17">
      <c r="H1023"/>
      <c r="I1023"/>
      <c r="J1023"/>
      <c r="K1023"/>
      <c r="L1023"/>
      <c r="M1023"/>
      <c r="N1023"/>
      <c r="O1023"/>
      <c r="P1023"/>
      <c r="Q1023"/>
    </row>
    <row r="1024" spans="8:17">
      <c r="H1024"/>
      <c r="I1024"/>
      <c r="J1024"/>
      <c r="K1024"/>
      <c r="L1024"/>
      <c r="M1024"/>
      <c r="N1024"/>
      <c r="O1024"/>
      <c r="P1024"/>
      <c r="Q1024"/>
    </row>
    <row r="1025" spans="8:17">
      <c r="H1025"/>
      <c r="I1025"/>
      <c r="J1025"/>
      <c r="K1025"/>
      <c r="L1025"/>
      <c r="M1025"/>
      <c r="N1025"/>
      <c r="O1025"/>
      <c r="P1025"/>
      <c r="Q1025"/>
    </row>
    <row r="1026" spans="8:17">
      <c r="H1026"/>
      <c r="I1026"/>
      <c r="J1026"/>
      <c r="K1026"/>
      <c r="L1026"/>
      <c r="M1026"/>
      <c r="N1026"/>
      <c r="O1026"/>
      <c r="P1026"/>
      <c r="Q1026"/>
    </row>
    <row r="1027" spans="8:17">
      <c r="H1027"/>
      <c r="I1027"/>
      <c r="J1027"/>
      <c r="K1027"/>
      <c r="L1027"/>
      <c r="M1027"/>
      <c r="N1027"/>
      <c r="O1027"/>
      <c r="P1027"/>
      <c r="Q1027"/>
    </row>
    <row r="1028" spans="8:17">
      <c r="H1028"/>
      <c r="I1028"/>
      <c r="J1028"/>
      <c r="K1028"/>
      <c r="L1028"/>
      <c r="M1028"/>
      <c r="N1028"/>
      <c r="O1028"/>
      <c r="P1028"/>
      <c r="Q1028"/>
    </row>
    <row r="1029" spans="8:17">
      <c r="H1029"/>
      <c r="I1029"/>
      <c r="J1029"/>
      <c r="K1029"/>
      <c r="L1029"/>
      <c r="M1029"/>
      <c r="N1029"/>
      <c r="O1029"/>
      <c r="P1029"/>
      <c r="Q1029"/>
    </row>
    <row r="1030" spans="8:17">
      <c r="H1030"/>
      <c r="I1030"/>
      <c r="J1030"/>
      <c r="K1030"/>
      <c r="L1030"/>
      <c r="M1030"/>
      <c r="N1030"/>
      <c r="O1030"/>
      <c r="P1030"/>
      <c r="Q1030"/>
    </row>
    <row r="1031" spans="8:17">
      <c r="H1031"/>
      <c r="I1031"/>
      <c r="J1031"/>
      <c r="K1031"/>
      <c r="L1031"/>
      <c r="M1031"/>
      <c r="N1031"/>
      <c r="O1031"/>
      <c r="P1031"/>
      <c r="Q1031"/>
    </row>
    <row r="1032" spans="8:17">
      <c r="H1032"/>
      <c r="I1032"/>
      <c r="J1032"/>
      <c r="K1032"/>
      <c r="L1032"/>
      <c r="M1032"/>
      <c r="N1032"/>
      <c r="O1032"/>
      <c r="P1032"/>
      <c r="Q1032"/>
    </row>
    <row r="1033" spans="8:17">
      <c r="H1033"/>
      <c r="I1033"/>
      <c r="J1033"/>
      <c r="K1033"/>
      <c r="L1033"/>
      <c r="M1033"/>
      <c r="N1033"/>
      <c r="O1033"/>
      <c r="P1033"/>
      <c r="Q1033"/>
    </row>
    <row r="1034" spans="8:17">
      <c r="H1034"/>
      <c r="I1034"/>
      <c r="J1034"/>
      <c r="K1034"/>
      <c r="L1034"/>
      <c r="M1034"/>
      <c r="N1034"/>
      <c r="O1034"/>
      <c r="P1034"/>
      <c r="Q1034"/>
    </row>
    <row r="1035" spans="8:17">
      <c r="H1035"/>
      <c r="I1035"/>
      <c r="J1035"/>
      <c r="K1035"/>
      <c r="L1035"/>
      <c r="M1035"/>
      <c r="N1035"/>
      <c r="O1035"/>
      <c r="P1035"/>
      <c r="Q1035"/>
    </row>
    <row r="1036" spans="8:17">
      <c r="H1036"/>
      <c r="I1036"/>
      <c r="J1036"/>
      <c r="K1036"/>
      <c r="L1036"/>
      <c r="M1036"/>
      <c r="N1036"/>
      <c r="O1036"/>
      <c r="P1036"/>
      <c r="Q1036"/>
    </row>
    <row r="1037" spans="8:17">
      <c r="H1037"/>
      <c r="I1037"/>
      <c r="J1037"/>
      <c r="K1037"/>
      <c r="L1037"/>
      <c r="M1037"/>
      <c r="N1037"/>
      <c r="O1037"/>
      <c r="P1037"/>
      <c r="Q1037"/>
    </row>
    <row r="1038" spans="8:17">
      <c r="H1038"/>
      <c r="I1038"/>
      <c r="J1038"/>
      <c r="K1038"/>
      <c r="L1038"/>
      <c r="M1038"/>
      <c r="N1038"/>
      <c r="O1038"/>
      <c r="P1038"/>
      <c r="Q1038"/>
    </row>
    <row r="1039" spans="8:17">
      <c r="H1039"/>
      <c r="I1039"/>
      <c r="J1039"/>
      <c r="K1039"/>
      <c r="L1039"/>
      <c r="M1039"/>
      <c r="N1039"/>
      <c r="O1039"/>
      <c r="P1039"/>
      <c r="Q1039"/>
    </row>
    <row r="1040" spans="8:17">
      <c r="H1040"/>
      <c r="I1040"/>
      <c r="J1040"/>
      <c r="K1040"/>
      <c r="L1040"/>
      <c r="M1040"/>
      <c r="N1040"/>
      <c r="O1040"/>
      <c r="P1040"/>
      <c r="Q1040"/>
    </row>
    <row r="1041" spans="8:17">
      <c r="H1041"/>
      <c r="I1041"/>
      <c r="J1041"/>
      <c r="K1041"/>
      <c r="L1041"/>
      <c r="M1041"/>
      <c r="N1041"/>
      <c r="O1041"/>
      <c r="P1041"/>
      <c r="Q1041"/>
    </row>
    <row r="1042" spans="8:17">
      <c r="H1042"/>
      <c r="I1042"/>
      <c r="J1042"/>
      <c r="K1042"/>
      <c r="L1042"/>
      <c r="M1042"/>
      <c r="N1042"/>
      <c r="O1042"/>
      <c r="P1042"/>
      <c r="Q1042"/>
    </row>
    <row r="1043" spans="8:17">
      <c r="H1043"/>
      <c r="I1043"/>
      <c r="J1043"/>
      <c r="K1043"/>
      <c r="L1043"/>
      <c r="M1043"/>
      <c r="N1043"/>
      <c r="O1043"/>
      <c r="P1043"/>
      <c r="Q1043"/>
    </row>
    <row r="1044" spans="8:17">
      <c r="H1044"/>
      <c r="I1044"/>
      <c r="J1044"/>
      <c r="K1044"/>
      <c r="L1044"/>
      <c r="M1044"/>
      <c r="N1044"/>
      <c r="O1044"/>
      <c r="P1044"/>
      <c r="Q1044"/>
    </row>
    <row r="1045" spans="8:17">
      <c r="H1045"/>
      <c r="I1045"/>
      <c r="J1045"/>
      <c r="K1045"/>
      <c r="L1045"/>
      <c r="M1045"/>
      <c r="N1045"/>
      <c r="O1045"/>
      <c r="P1045"/>
      <c r="Q1045"/>
    </row>
    <row r="1046" spans="8:17">
      <c r="H1046"/>
      <c r="I1046"/>
      <c r="J1046"/>
      <c r="K1046"/>
      <c r="L1046"/>
      <c r="M1046"/>
      <c r="N1046"/>
      <c r="O1046"/>
      <c r="P1046"/>
      <c r="Q1046"/>
    </row>
    <row r="1047" spans="8:17">
      <c r="H1047"/>
      <c r="I1047"/>
      <c r="J1047"/>
      <c r="K1047"/>
      <c r="L1047"/>
      <c r="M1047"/>
      <c r="N1047"/>
      <c r="O1047"/>
      <c r="P1047"/>
      <c r="Q1047"/>
    </row>
    <row r="1048" spans="8:17">
      <c r="H1048"/>
      <c r="I1048"/>
      <c r="J1048"/>
      <c r="K1048"/>
      <c r="L1048"/>
      <c r="M1048"/>
      <c r="N1048"/>
      <c r="O1048"/>
      <c r="P1048"/>
      <c r="Q1048"/>
    </row>
    <row r="1049" spans="8:17">
      <c r="H1049"/>
      <c r="I1049"/>
      <c r="J1049"/>
      <c r="K1049"/>
      <c r="L1049"/>
      <c r="M1049"/>
      <c r="N1049"/>
      <c r="O1049"/>
      <c r="P1049"/>
      <c r="Q1049"/>
    </row>
    <row r="1050" spans="8:17">
      <c r="H1050"/>
      <c r="I1050"/>
      <c r="J1050"/>
      <c r="K1050"/>
      <c r="L1050"/>
      <c r="M1050"/>
      <c r="N1050"/>
      <c r="O1050"/>
      <c r="P1050"/>
      <c r="Q1050"/>
    </row>
    <row r="1051" spans="8:17">
      <c r="H1051"/>
      <c r="I1051"/>
      <c r="J1051"/>
      <c r="K1051"/>
      <c r="L1051"/>
      <c r="M1051"/>
      <c r="N1051"/>
      <c r="O1051"/>
      <c r="P1051"/>
      <c r="Q1051"/>
    </row>
    <row r="1052" spans="8:17">
      <c r="H1052"/>
      <c r="I1052"/>
      <c r="J1052"/>
      <c r="K1052"/>
      <c r="L1052"/>
      <c r="M1052"/>
      <c r="N1052"/>
      <c r="O1052"/>
      <c r="P1052"/>
      <c r="Q1052"/>
    </row>
    <row r="1053" spans="8:17">
      <c r="H1053"/>
      <c r="I1053"/>
      <c r="J1053"/>
      <c r="K1053"/>
      <c r="L1053"/>
      <c r="M1053"/>
      <c r="N1053"/>
      <c r="O1053"/>
      <c r="P1053"/>
      <c r="Q1053"/>
    </row>
    <row r="1054" spans="8:17">
      <c r="H1054"/>
      <c r="I1054"/>
      <c r="J1054"/>
      <c r="K1054"/>
      <c r="L1054"/>
      <c r="M1054"/>
      <c r="N1054"/>
      <c r="O1054"/>
      <c r="P1054"/>
      <c r="Q1054"/>
    </row>
    <row r="1055" spans="8:17">
      <c r="H1055"/>
      <c r="I1055"/>
      <c r="J1055"/>
      <c r="K1055"/>
      <c r="L1055"/>
      <c r="M1055"/>
      <c r="N1055"/>
      <c r="O1055"/>
      <c r="P1055"/>
      <c r="Q1055"/>
    </row>
    <row r="1056" spans="8:17">
      <c r="H1056"/>
      <c r="I1056"/>
      <c r="J1056"/>
      <c r="K1056"/>
      <c r="L1056"/>
      <c r="M1056"/>
      <c r="N1056"/>
      <c r="O1056"/>
      <c r="P1056"/>
      <c r="Q1056"/>
    </row>
    <row r="1057" spans="8:17">
      <c r="H1057"/>
      <c r="I1057"/>
      <c r="J1057"/>
      <c r="K1057"/>
      <c r="L1057"/>
      <c r="M1057"/>
      <c r="N1057"/>
      <c r="O1057"/>
      <c r="P1057"/>
      <c r="Q1057"/>
    </row>
    <row r="1058" spans="8:17">
      <c r="H1058"/>
      <c r="I1058"/>
      <c r="J1058"/>
      <c r="K1058"/>
      <c r="L1058"/>
      <c r="M1058"/>
      <c r="N1058"/>
      <c r="O1058"/>
      <c r="P1058"/>
      <c r="Q1058"/>
    </row>
    <row r="1059" spans="8:17">
      <c r="H1059"/>
      <c r="I1059"/>
      <c r="J1059"/>
      <c r="K1059"/>
      <c r="L1059"/>
      <c r="M1059"/>
      <c r="N1059"/>
      <c r="O1059"/>
      <c r="P1059"/>
      <c r="Q1059"/>
    </row>
    <row r="1060" spans="8:17">
      <c r="H1060"/>
      <c r="I1060"/>
      <c r="J1060"/>
      <c r="K1060"/>
      <c r="L1060"/>
      <c r="M1060"/>
      <c r="N1060"/>
      <c r="O1060"/>
      <c r="P1060"/>
      <c r="Q1060"/>
    </row>
    <row r="1061" spans="8:17">
      <c r="H1061"/>
      <c r="I1061"/>
      <c r="J1061"/>
      <c r="K1061"/>
      <c r="L1061"/>
      <c r="M1061"/>
      <c r="N1061"/>
      <c r="O1061"/>
      <c r="P1061"/>
      <c r="Q1061"/>
    </row>
    <row r="1062" spans="8:17">
      <c r="H1062"/>
      <c r="I1062"/>
      <c r="J1062"/>
      <c r="K1062"/>
      <c r="L1062"/>
      <c r="M1062"/>
      <c r="N1062"/>
      <c r="O1062"/>
      <c r="P1062"/>
      <c r="Q1062"/>
    </row>
    <row r="1063" spans="8:17">
      <c r="H1063"/>
      <c r="I1063"/>
      <c r="J1063"/>
      <c r="K1063"/>
      <c r="L1063"/>
      <c r="M1063"/>
      <c r="N1063"/>
      <c r="O1063"/>
      <c r="P1063"/>
      <c r="Q1063"/>
    </row>
    <row r="1064" spans="8:17">
      <c r="H1064"/>
      <c r="I1064"/>
      <c r="J1064"/>
      <c r="K1064"/>
      <c r="L1064"/>
      <c r="M1064"/>
      <c r="N1064"/>
      <c r="O1064"/>
      <c r="P1064"/>
      <c r="Q1064"/>
    </row>
    <row r="1065" spans="8:17">
      <c r="H1065"/>
      <c r="I1065"/>
      <c r="J1065"/>
      <c r="K1065"/>
      <c r="L1065"/>
      <c r="M1065"/>
      <c r="N1065"/>
      <c r="O1065"/>
      <c r="P1065"/>
      <c r="Q1065"/>
    </row>
    <row r="1066" spans="8:17">
      <c r="H1066"/>
      <c r="I1066"/>
      <c r="J1066"/>
      <c r="K1066"/>
      <c r="L1066"/>
      <c r="M1066"/>
      <c r="N1066"/>
      <c r="O1066"/>
      <c r="P1066"/>
      <c r="Q1066"/>
    </row>
    <row r="1067" spans="8:17">
      <c r="H1067"/>
      <c r="I1067"/>
      <c r="J1067"/>
      <c r="K1067"/>
      <c r="L1067"/>
      <c r="M1067"/>
      <c r="N1067"/>
      <c r="O1067"/>
      <c r="P1067"/>
      <c r="Q1067"/>
    </row>
    <row r="1068" spans="8:17">
      <c r="H1068"/>
      <c r="I1068"/>
      <c r="J1068"/>
      <c r="K1068"/>
      <c r="L1068"/>
      <c r="M1068"/>
      <c r="N1068"/>
      <c r="O1068"/>
      <c r="P1068"/>
      <c r="Q1068"/>
    </row>
    <row r="1069" spans="8:17">
      <c r="H1069"/>
      <c r="I1069"/>
      <c r="J1069"/>
      <c r="K1069"/>
      <c r="L1069"/>
      <c r="M1069"/>
      <c r="N1069"/>
      <c r="O1069"/>
      <c r="P1069"/>
      <c r="Q1069"/>
    </row>
    <row r="1070" spans="8:17">
      <c r="H1070"/>
      <c r="I1070"/>
      <c r="J1070"/>
      <c r="K1070"/>
      <c r="L1070"/>
      <c r="M1070"/>
      <c r="N1070"/>
      <c r="O1070"/>
      <c r="P1070"/>
      <c r="Q1070"/>
    </row>
    <row r="1071" spans="8:17">
      <c r="H1071"/>
      <c r="I1071"/>
      <c r="J1071"/>
      <c r="K1071"/>
      <c r="L1071"/>
      <c r="M1071"/>
      <c r="N1071"/>
      <c r="O1071"/>
      <c r="P1071"/>
      <c r="Q1071"/>
    </row>
    <row r="1072" spans="8:17">
      <c r="H1072"/>
      <c r="I1072"/>
      <c r="J1072"/>
      <c r="K1072"/>
      <c r="L1072"/>
      <c r="M1072"/>
      <c r="N1072"/>
      <c r="O1072"/>
      <c r="P1072"/>
      <c r="Q1072"/>
    </row>
    <row r="1073" spans="8:17">
      <c r="H1073"/>
      <c r="I1073"/>
      <c r="J1073"/>
      <c r="K1073"/>
      <c r="L1073"/>
      <c r="M1073"/>
      <c r="N1073"/>
      <c r="O1073"/>
      <c r="P1073"/>
      <c r="Q1073"/>
    </row>
    <row r="1074" spans="8:17">
      <c r="H1074"/>
      <c r="I1074"/>
      <c r="J1074"/>
      <c r="K1074"/>
      <c r="L1074"/>
      <c r="M1074"/>
      <c r="N1074"/>
      <c r="O1074"/>
      <c r="P1074"/>
      <c r="Q1074"/>
    </row>
    <row r="1075" spans="8:17">
      <c r="H1075"/>
      <c r="I1075"/>
      <c r="J1075"/>
      <c r="K1075"/>
      <c r="L1075"/>
      <c r="M1075"/>
      <c r="N1075"/>
      <c r="O1075"/>
      <c r="P1075"/>
      <c r="Q1075"/>
    </row>
    <row r="1076" spans="8:17">
      <c r="H1076"/>
      <c r="I1076"/>
      <c r="J1076"/>
      <c r="K1076"/>
      <c r="L1076"/>
      <c r="M1076"/>
      <c r="N1076"/>
      <c r="O1076"/>
      <c r="P1076"/>
      <c r="Q1076"/>
    </row>
    <row r="1077" spans="8:17">
      <c r="H1077"/>
      <c r="I1077"/>
      <c r="J1077"/>
      <c r="K1077"/>
      <c r="L1077"/>
      <c r="M1077"/>
      <c r="N1077"/>
      <c r="O1077"/>
      <c r="P1077"/>
      <c r="Q1077"/>
    </row>
    <row r="1078" spans="8:17">
      <c r="H1078"/>
      <c r="I1078"/>
      <c r="J1078"/>
      <c r="K1078"/>
      <c r="L1078"/>
      <c r="M1078"/>
      <c r="N1078"/>
      <c r="O1078"/>
      <c r="P1078"/>
      <c r="Q1078"/>
    </row>
    <row r="1079" spans="8:17">
      <c r="H1079"/>
      <c r="I1079"/>
      <c r="J1079"/>
      <c r="K1079"/>
      <c r="L1079"/>
      <c r="M1079"/>
      <c r="N1079"/>
      <c r="O1079"/>
      <c r="P1079"/>
      <c r="Q1079"/>
    </row>
    <row r="1080" spans="8:17">
      <c r="H1080"/>
      <c r="I1080"/>
      <c r="J1080"/>
      <c r="K1080"/>
      <c r="L1080"/>
      <c r="M1080"/>
      <c r="N1080"/>
      <c r="O1080"/>
      <c r="P1080"/>
      <c r="Q1080"/>
    </row>
    <row r="1081" spans="8:17">
      <c r="H1081"/>
      <c r="I1081"/>
      <c r="J1081"/>
      <c r="K1081"/>
      <c r="L1081"/>
      <c r="M1081"/>
      <c r="N1081"/>
      <c r="O1081"/>
      <c r="P1081"/>
      <c r="Q1081"/>
    </row>
    <row r="1082" spans="8:17">
      <c r="H1082"/>
      <c r="I1082"/>
      <c r="J1082"/>
      <c r="K1082"/>
      <c r="L1082"/>
      <c r="M1082"/>
      <c r="N1082"/>
      <c r="O1082"/>
      <c r="P1082"/>
      <c r="Q1082"/>
    </row>
    <row r="1083" spans="8:17">
      <c r="H1083"/>
      <c r="I1083"/>
      <c r="J1083"/>
      <c r="K1083"/>
      <c r="L1083"/>
      <c r="M1083"/>
      <c r="N1083"/>
      <c r="O1083"/>
      <c r="P1083"/>
      <c r="Q1083"/>
    </row>
    <row r="1084" spans="8:17">
      <c r="H1084"/>
      <c r="I1084"/>
      <c r="J1084"/>
      <c r="K1084"/>
      <c r="L1084"/>
      <c r="M1084"/>
      <c r="N1084"/>
      <c r="O1084"/>
      <c r="P1084"/>
      <c r="Q1084"/>
    </row>
    <row r="1085" spans="8:17">
      <c r="H1085"/>
      <c r="I1085"/>
      <c r="J1085"/>
      <c r="K1085"/>
      <c r="L1085"/>
      <c r="M1085"/>
      <c r="N1085"/>
      <c r="O1085"/>
      <c r="P1085"/>
      <c r="Q1085"/>
    </row>
    <row r="1086" spans="8:17">
      <c r="H1086"/>
      <c r="I1086"/>
      <c r="J1086"/>
      <c r="K1086"/>
      <c r="L1086"/>
      <c r="M1086"/>
      <c r="N1086"/>
      <c r="O1086"/>
      <c r="P1086"/>
      <c r="Q1086"/>
    </row>
    <row r="1087" spans="8:17">
      <c r="H1087"/>
      <c r="I1087"/>
      <c r="J1087"/>
      <c r="K1087"/>
      <c r="L1087"/>
      <c r="M1087"/>
      <c r="N1087"/>
      <c r="O1087"/>
      <c r="P1087"/>
      <c r="Q1087"/>
    </row>
    <row r="1088" spans="8:17">
      <c r="H1088"/>
      <c r="I1088"/>
      <c r="J1088"/>
      <c r="K1088"/>
      <c r="L1088"/>
      <c r="M1088"/>
      <c r="N1088"/>
      <c r="O1088"/>
      <c r="P1088"/>
      <c r="Q1088"/>
    </row>
    <row r="1089" spans="8:17">
      <c r="H1089"/>
      <c r="I1089"/>
      <c r="J1089"/>
      <c r="K1089"/>
      <c r="L1089"/>
      <c r="M1089"/>
      <c r="N1089"/>
      <c r="O1089"/>
      <c r="P1089"/>
      <c r="Q1089"/>
    </row>
    <row r="1090" spans="8:17">
      <c r="H1090"/>
      <c r="I1090"/>
      <c r="J1090"/>
      <c r="K1090"/>
      <c r="L1090"/>
      <c r="M1090"/>
      <c r="N1090"/>
      <c r="O1090"/>
      <c r="P1090"/>
      <c r="Q1090"/>
    </row>
    <row r="1091" spans="8:17">
      <c r="H1091"/>
      <c r="I1091"/>
      <c r="J1091"/>
      <c r="K1091"/>
      <c r="L1091"/>
      <c r="M1091"/>
      <c r="N1091"/>
      <c r="O1091"/>
      <c r="P1091"/>
      <c r="Q1091"/>
    </row>
    <row r="1092" spans="8:17">
      <c r="H1092"/>
      <c r="I1092"/>
      <c r="J1092"/>
      <c r="K1092"/>
      <c r="L1092"/>
      <c r="M1092"/>
      <c r="N1092"/>
      <c r="O1092"/>
      <c r="P1092"/>
      <c r="Q1092"/>
    </row>
    <row r="1093" spans="8:17">
      <c r="H1093"/>
      <c r="I1093"/>
      <c r="J1093"/>
      <c r="K1093"/>
      <c r="L1093"/>
      <c r="M1093"/>
      <c r="N1093"/>
      <c r="O1093"/>
      <c r="P1093"/>
      <c r="Q1093"/>
    </row>
    <row r="1094" spans="8:17">
      <c r="H1094"/>
      <c r="I1094"/>
      <c r="J1094"/>
      <c r="K1094"/>
      <c r="L1094"/>
      <c r="M1094"/>
      <c r="N1094"/>
      <c r="O1094"/>
      <c r="P1094"/>
      <c r="Q1094"/>
    </row>
    <row r="1095" spans="8:17">
      <c r="H1095"/>
      <c r="I1095"/>
      <c r="J1095"/>
      <c r="K1095"/>
      <c r="L1095"/>
      <c r="M1095"/>
      <c r="N1095"/>
      <c r="O1095"/>
      <c r="P1095"/>
      <c r="Q1095"/>
    </row>
    <row r="1096" spans="8:17">
      <c r="H1096"/>
      <c r="I1096"/>
      <c r="J1096"/>
      <c r="K1096"/>
      <c r="L1096"/>
      <c r="M1096"/>
      <c r="N1096"/>
      <c r="O1096"/>
      <c r="P1096"/>
      <c r="Q1096"/>
    </row>
    <row r="1097" spans="8:17">
      <c r="H1097"/>
      <c r="I1097"/>
      <c r="J1097"/>
      <c r="K1097"/>
      <c r="L1097"/>
      <c r="M1097"/>
      <c r="N1097"/>
      <c r="O1097"/>
      <c r="P1097"/>
      <c r="Q1097"/>
    </row>
    <row r="1098" spans="8:17">
      <c r="H1098"/>
      <c r="I1098"/>
      <c r="J1098"/>
      <c r="K1098"/>
      <c r="L1098"/>
      <c r="M1098"/>
      <c r="N1098"/>
      <c r="O1098"/>
      <c r="P1098"/>
      <c r="Q1098"/>
    </row>
    <row r="1099" spans="8:17">
      <c r="H1099"/>
      <c r="I1099"/>
      <c r="J1099"/>
      <c r="K1099"/>
      <c r="L1099"/>
      <c r="M1099"/>
      <c r="N1099"/>
      <c r="O1099"/>
      <c r="P1099"/>
      <c r="Q1099"/>
    </row>
    <row r="1100" spans="8:17">
      <c r="H1100"/>
      <c r="I1100"/>
      <c r="J1100"/>
      <c r="K1100"/>
      <c r="L1100"/>
      <c r="M1100"/>
      <c r="N1100"/>
      <c r="O1100"/>
      <c r="P1100"/>
      <c r="Q1100"/>
    </row>
    <row r="1101" spans="8:17">
      <c r="H1101"/>
      <c r="I1101"/>
      <c r="J1101"/>
      <c r="K1101"/>
      <c r="L1101"/>
      <c r="M1101"/>
      <c r="N1101"/>
      <c r="O1101"/>
      <c r="P1101"/>
      <c r="Q1101"/>
    </row>
    <row r="1102" spans="8:17">
      <c r="H1102"/>
      <c r="I1102"/>
      <c r="J1102"/>
      <c r="K1102"/>
      <c r="L1102"/>
      <c r="M1102"/>
      <c r="N1102"/>
      <c r="O1102"/>
      <c r="P1102"/>
      <c r="Q1102"/>
    </row>
    <row r="1103" spans="8:17">
      <c r="H1103"/>
      <c r="I1103"/>
      <c r="J1103"/>
      <c r="K1103"/>
      <c r="L1103"/>
      <c r="M1103"/>
      <c r="N1103"/>
      <c r="O1103"/>
      <c r="P1103"/>
      <c r="Q1103"/>
    </row>
    <row r="1104" spans="8:17">
      <c r="H1104"/>
      <c r="I1104"/>
      <c r="J1104"/>
      <c r="K1104"/>
      <c r="L1104"/>
      <c r="M1104"/>
      <c r="N1104"/>
      <c r="O1104"/>
      <c r="P1104"/>
      <c r="Q1104"/>
    </row>
    <row r="1105" spans="8:17">
      <c r="H1105"/>
      <c r="I1105"/>
      <c r="J1105"/>
      <c r="K1105"/>
      <c r="L1105"/>
      <c r="M1105"/>
      <c r="N1105"/>
      <c r="O1105"/>
      <c r="P1105"/>
      <c r="Q1105"/>
    </row>
    <row r="1106" spans="8:17">
      <c r="H1106"/>
      <c r="I1106"/>
      <c r="J1106"/>
      <c r="K1106"/>
      <c r="L1106"/>
      <c r="M1106"/>
      <c r="N1106"/>
      <c r="O1106"/>
      <c r="P1106"/>
      <c r="Q1106"/>
    </row>
    <row r="1107" spans="8:17">
      <c r="H1107"/>
      <c r="I1107"/>
      <c r="J1107"/>
      <c r="K1107"/>
      <c r="L1107"/>
      <c r="M1107"/>
      <c r="N1107"/>
      <c r="O1107"/>
      <c r="P1107"/>
      <c r="Q1107"/>
    </row>
    <row r="1108" spans="8:17">
      <c r="H1108"/>
      <c r="I1108"/>
      <c r="J1108"/>
      <c r="K1108"/>
      <c r="L1108"/>
      <c r="M1108"/>
      <c r="N1108"/>
      <c r="O1108"/>
      <c r="P1108"/>
      <c r="Q1108"/>
    </row>
    <row r="1109" spans="8:17">
      <c r="H1109"/>
      <c r="I1109"/>
      <c r="J1109"/>
      <c r="K1109"/>
      <c r="L1109"/>
      <c r="M1109"/>
      <c r="N1109"/>
      <c r="O1109"/>
      <c r="P1109"/>
      <c r="Q1109"/>
    </row>
    <row r="1110" spans="8:17">
      <c r="H1110"/>
      <c r="I1110"/>
      <c r="J1110"/>
      <c r="K1110"/>
      <c r="L1110"/>
      <c r="M1110"/>
      <c r="N1110"/>
      <c r="O1110"/>
      <c r="P1110"/>
      <c r="Q1110"/>
    </row>
    <row r="1111" spans="8:17">
      <c r="H1111"/>
      <c r="I1111"/>
      <c r="J1111"/>
      <c r="K1111"/>
      <c r="L1111"/>
      <c r="M1111"/>
      <c r="N1111"/>
      <c r="O1111"/>
      <c r="P1111"/>
      <c r="Q1111"/>
    </row>
    <row r="1112" spans="8:17">
      <c r="H1112"/>
      <c r="I1112"/>
      <c r="J1112"/>
      <c r="K1112"/>
      <c r="L1112"/>
      <c r="M1112"/>
      <c r="N1112"/>
      <c r="O1112"/>
      <c r="P1112"/>
      <c r="Q1112"/>
    </row>
    <row r="1113" spans="8:17">
      <c r="H1113"/>
      <c r="I1113"/>
      <c r="J1113"/>
      <c r="K1113"/>
      <c r="L1113"/>
      <c r="M1113"/>
      <c r="N1113"/>
      <c r="O1113"/>
      <c r="P1113"/>
      <c r="Q1113"/>
    </row>
    <row r="1114" spans="8:17">
      <c r="H1114"/>
      <c r="I1114"/>
      <c r="J1114"/>
      <c r="K1114"/>
      <c r="L1114"/>
      <c r="M1114"/>
      <c r="N1114"/>
      <c r="O1114"/>
      <c r="P1114"/>
      <c r="Q1114"/>
    </row>
    <row r="1115" spans="8:17">
      <c r="H1115"/>
      <c r="I1115"/>
      <c r="J1115"/>
      <c r="K1115"/>
      <c r="L1115"/>
      <c r="M1115"/>
      <c r="N1115"/>
      <c r="O1115"/>
      <c r="P1115"/>
      <c r="Q1115"/>
    </row>
    <row r="1116" spans="8:17">
      <c r="H1116"/>
      <c r="I1116"/>
      <c r="J1116"/>
      <c r="K1116"/>
      <c r="L1116"/>
      <c r="M1116"/>
      <c r="N1116"/>
      <c r="O1116"/>
      <c r="P1116"/>
      <c r="Q1116"/>
    </row>
    <row r="1117" spans="8:17">
      <c r="H1117"/>
      <c r="I1117"/>
      <c r="J1117"/>
      <c r="K1117"/>
      <c r="L1117"/>
      <c r="M1117"/>
      <c r="N1117"/>
      <c r="O1117"/>
      <c r="P1117"/>
      <c r="Q1117"/>
    </row>
    <row r="1118" spans="8:17">
      <c r="H1118"/>
      <c r="I1118"/>
      <c r="J1118"/>
      <c r="K1118"/>
      <c r="L1118"/>
      <c r="M1118"/>
      <c r="N1118"/>
      <c r="O1118"/>
      <c r="P1118"/>
      <c r="Q1118"/>
    </row>
    <row r="1119" spans="8:17">
      <c r="H1119"/>
      <c r="I1119"/>
      <c r="J1119"/>
      <c r="K1119"/>
      <c r="L1119"/>
      <c r="M1119"/>
      <c r="N1119"/>
      <c r="O1119"/>
      <c r="P1119"/>
      <c r="Q1119"/>
    </row>
    <row r="1120" spans="8:17">
      <c r="H1120"/>
      <c r="I1120"/>
      <c r="J1120"/>
      <c r="K1120"/>
      <c r="L1120"/>
      <c r="M1120"/>
      <c r="N1120"/>
      <c r="O1120"/>
      <c r="P1120"/>
      <c r="Q1120"/>
    </row>
    <row r="1121" spans="8:17">
      <c r="H1121"/>
      <c r="I1121"/>
      <c r="J1121"/>
      <c r="K1121"/>
      <c r="L1121"/>
      <c r="M1121"/>
      <c r="N1121"/>
      <c r="O1121"/>
      <c r="P1121"/>
      <c r="Q1121"/>
    </row>
    <row r="1122" spans="8:17">
      <c r="H1122"/>
      <c r="I1122"/>
      <c r="J1122"/>
      <c r="K1122"/>
      <c r="L1122"/>
      <c r="M1122"/>
      <c r="N1122"/>
      <c r="O1122"/>
      <c r="P1122"/>
      <c r="Q1122"/>
    </row>
    <row r="1123" spans="8:17">
      <c r="H1123"/>
      <c r="I1123"/>
      <c r="J1123"/>
      <c r="K1123"/>
      <c r="L1123"/>
      <c r="M1123"/>
      <c r="N1123"/>
      <c r="O1123"/>
      <c r="P1123"/>
      <c r="Q1123"/>
    </row>
    <row r="1124" spans="8:17">
      <c r="H1124"/>
      <c r="I1124"/>
      <c r="J1124"/>
      <c r="K1124"/>
      <c r="L1124"/>
      <c r="M1124"/>
      <c r="N1124"/>
      <c r="O1124"/>
      <c r="P1124"/>
      <c r="Q1124"/>
    </row>
    <row r="1125" spans="8:17">
      <c r="H1125"/>
      <c r="I1125"/>
      <c r="J1125"/>
      <c r="K1125"/>
      <c r="L1125"/>
      <c r="M1125"/>
      <c r="N1125"/>
      <c r="O1125"/>
      <c r="P1125"/>
      <c r="Q1125"/>
    </row>
    <row r="1126" spans="8:17">
      <c r="H1126"/>
      <c r="I1126"/>
      <c r="J1126"/>
      <c r="K1126"/>
      <c r="L1126"/>
      <c r="M1126"/>
      <c r="N1126"/>
      <c r="O1126"/>
      <c r="P1126"/>
      <c r="Q1126"/>
    </row>
    <row r="1127" spans="8:17">
      <c r="H1127"/>
      <c r="I1127"/>
      <c r="J1127"/>
      <c r="K1127"/>
      <c r="L1127"/>
      <c r="M1127"/>
      <c r="N1127"/>
      <c r="O1127"/>
      <c r="P1127"/>
      <c r="Q1127"/>
    </row>
    <row r="1128" spans="8:17">
      <c r="H1128"/>
      <c r="I1128"/>
      <c r="J1128"/>
      <c r="K1128"/>
      <c r="L1128"/>
      <c r="M1128"/>
      <c r="N1128"/>
      <c r="O1128"/>
      <c r="P1128"/>
      <c r="Q1128"/>
    </row>
    <row r="1129" spans="8:17">
      <c r="H1129"/>
      <c r="I1129"/>
      <c r="J1129"/>
      <c r="K1129"/>
      <c r="L1129"/>
      <c r="M1129"/>
      <c r="N1129"/>
      <c r="O1129"/>
      <c r="P1129"/>
      <c r="Q1129"/>
    </row>
    <row r="1130" spans="8:17">
      <c r="H1130"/>
      <c r="I1130"/>
      <c r="J1130"/>
      <c r="K1130"/>
      <c r="L1130"/>
      <c r="M1130"/>
      <c r="N1130"/>
      <c r="O1130"/>
      <c r="P1130"/>
      <c r="Q1130"/>
    </row>
    <row r="1131" spans="8:17">
      <c r="H1131"/>
      <c r="I1131"/>
      <c r="J1131"/>
      <c r="K1131"/>
      <c r="L1131"/>
      <c r="M1131"/>
      <c r="N1131"/>
      <c r="O1131"/>
      <c r="P1131"/>
      <c r="Q1131"/>
    </row>
    <row r="1132" spans="8:17">
      <c r="H1132"/>
      <c r="I1132"/>
      <c r="J1132"/>
      <c r="K1132"/>
      <c r="L1132"/>
      <c r="M1132"/>
      <c r="N1132"/>
      <c r="O1132"/>
      <c r="P1132"/>
      <c r="Q1132"/>
    </row>
    <row r="1133" spans="8:17">
      <c r="H1133"/>
      <c r="I1133"/>
      <c r="J1133"/>
      <c r="K1133"/>
      <c r="L1133"/>
      <c r="M1133"/>
      <c r="N1133"/>
      <c r="O1133"/>
      <c r="P1133"/>
      <c r="Q1133"/>
    </row>
    <row r="1134" spans="8:17">
      <c r="H1134"/>
      <c r="I1134"/>
      <c r="J1134"/>
      <c r="K1134"/>
      <c r="L1134"/>
      <c r="M1134"/>
      <c r="N1134"/>
      <c r="O1134"/>
      <c r="P1134"/>
      <c r="Q1134"/>
    </row>
    <row r="1135" spans="8:17">
      <c r="H1135"/>
      <c r="I1135"/>
      <c r="J1135"/>
      <c r="K1135"/>
      <c r="L1135"/>
      <c r="M1135"/>
      <c r="N1135"/>
      <c r="O1135"/>
      <c r="P1135"/>
      <c r="Q1135"/>
    </row>
    <row r="1136" spans="8:17">
      <c r="H1136"/>
      <c r="I1136"/>
      <c r="J1136"/>
      <c r="K1136"/>
      <c r="L1136"/>
      <c r="M1136"/>
      <c r="N1136"/>
      <c r="O1136"/>
      <c r="P1136"/>
      <c r="Q1136"/>
    </row>
    <row r="1137" spans="8:17">
      <c r="H1137"/>
      <c r="I1137"/>
      <c r="J1137"/>
      <c r="K1137"/>
      <c r="L1137"/>
      <c r="M1137"/>
      <c r="N1137"/>
      <c r="O1137"/>
      <c r="P1137"/>
      <c r="Q1137"/>
    </row>
    <row r="1138" spans="8:17">
      <c r="H1138"/>
      <c r="I1138"/>
      <c r="J1138"/>
      <c r="K1138"/>
      <c r="L1138"/>
      <c r="M1138"/>
      <c r="N1138"/>
      <c r="O1138"/>
      <c r="P1138"/>
      <c r="Q1138"/>
    </row>
    <row r="1139" spans="8:17">
      <c r="H1139"/>
      <c r="I1139"/>
      <c r="J1139"/>
      <c r="K1139"/>
      <c r="L1139"/>
      <c r="M1139"/>
      <c r="N1139"/>
      <c r="O1139"/>
      <c r="P1139"/>
      <c r="Q1139"/>
    </row>
    <row r="1140" spans="8:17">
      <c r="H1140"/>
      <c r="I1140"/>
      <c r="J1140"/>
      <c r="K1140"/>
      <c r="L1140"/>
      <c r="M1140"/>
      <c r="N1140"/>
      <c r="O1140"/>
      <c r="P1140"/>
      <c r="Q1140"/>
    </row>
    <row r="1141" spans="8:17">
      <c r="H1141"/>
      <c r="I1141"/>
      <c r="J1141"/>
      <c r="K1141"/>
      <c r="L1141"/>
      <c r="M1141"/>
      <c r="N1141"/>
      <c r="O1141"/>
      <c r="P1141"/>
      <c r="Q1141"/>
    </row>
    <row r="1142" spans="8:17">
      <c r="H1142"/>
      <c r="I1142"/>
      <c r="J1142"/>
      <c r="K1142"/>
      <c r="L1142"/>
      <c r="M1142"/>
      <c r="N1142"/>
      <c r="O1142"/>
      <c r="P1142"/>
      <c r="Q1142"/>
    </row>
    <row r="1143" spans="8:17">
      <c r="H1143"/>
      <c r="I1143"/>
      <c r="J1143"/>
      <c r="K1143"/>
      <c r="L1143"/>
      <c r="M1143"/>
      <c r="N1143"/>
      <c r="O1143"/>
      <c r="P1143"/>
      <c r="Q1143"/>
    </row>
    <row r="1144" spans="8:17">
      <c r="H1144"/>
      <c r="I1144"/>
      <c r="J1144"/>
      <c r="K1144"/>
      <c r="L1144"/>
      <c r="M1144"/>
      <c r="N1144"/>
      <c r="O1144"/>
      <c r="P1144"/>
      <c r="Q1144"/>
    </row>
    <row r="1145" spans="8:17">
      <c r="H1145"/>
      <c r="I1145"/>
      <c r="J1145"/>
      <c r="K1145"/>
      <c r="L1145"/>
      <c r="M1145"/>
      <c r="N1145"/>
      <c r="O1145"/>
      <c r="P1145"/>
      <c r="Q1145"/>
    </row>
    <row r="1146" spans="8:17">
      <c r="H1146"/>
      <c r="I1146"/>
      <c r="J1146"/>
      <c r="K1146"/>
      <c r="L1146"/>
      <c r="M1146"/>
      <c r="N1146"/>
      <c r="O1146"/>
      <c r="P1146"/>
      <c r="Q1146"/>
    </row>
    <row r="1147" spans="8:17">
      <c r="H1147"/>
      <c r="I1147"/>
      <c r="J1147"/>
      <c r="K1147"/>
      <c r="L1147"/>
      <c r="M1147"/>
      <c r="N1147"/>
      <c r="O1147"/>
      <c r="P1147"/>
      <c r="Q1147"/>
    </row>
    <row r="1148" spans="8:17">
      <c r="H1148"/>
      <c r="I1148"/>
      <c r="J1148"/>
      <c r="K1148"/>
      <c r="L1148"/>
      <c r="M1148"/>
      <c r="N1148"/>
      <c r="O1148"/>
      <c r="P1148"/>
      <c r="Q1148"/>
    </row>
    <row r="1149" spans="8:17">
      <c r="H1149"/>
      <c r="I1149"/>
      <c r="J1149"/>
      <c r="K1149"/>
      <c r="L1149"/>
      <c r="M1149"/>
      <c r="N1149"/>
      <c r="O1149"/>
      <c r="P1149"/>
      <c r="Q1149"/>
    </row>
    <row r="1150" spans="8:17">
      <c r="H1150"/>
      <c r="I1150"/>
      <c r="J1150"/>
      <c r="K1150"/>
      <c r="L1150"/>
      <c r="M1150"/>
      <c r="N1150"/>
      <c r="O1150"/>
      <c r="P1150"/>
      <c r="Q1150"/>
    </row>
    <row r="1151" spans="8:17">
      <c r="H1151"/>
      <c r="I1151"/>
      <c r="J1151"/>
      <c r="K1151"/>
      <c r="L1151"/>
      <c r="M1151"/>
      <c r="N1151"/>
      <c r="O1151"/>
      <c r="P1151"/>
      <c r="Q1151"/>
    </row>
    <row r="1152" spans="8:17">
      <c r="H1152"/>
      <c r="I1152"/>
      <c r="J1152"/>
      <c r="K1152"/>
      <c r="L1152"/>
      <c r="M1152"/>
      <c r="N1152"/>
      <c r="O1152"/>
      <c r="P1152"/>
      <c r="Q1152"/>
    </row>
    <row r="1153" spans="8:17">
      <c r="H1153"/>
      <c r="I1153"/>
      <c r="J1153"/>
      <c r="K1153"/>
      <c r="L1153"/>
      <c r="M1153"/>
      <c r="N1153"/>
      <c r="O1153"/>
      <c r="P1153"/>
      <c r="Q1153"/>
    </row>
    <row r="1154" spans="8:17">
      <c r="H1154"/>
      <c r="I1154"/>
      <c r="J1154"/>
      <c r="K1154"/>
      <c r="L1154"/>
      <c r="M1154"/>
      <c r="N1154"/>
      <c r="O1154"/>
      <c r="P1154"/>
      <c r="Q1154"/>
    </row>
    <row r="1155" spans="8:17">
      <c r="H1155"/>
      <c r="I1155"/>
      <c r="J1155"/>
      <c r="K1155"/>
      <c r="L1155"/>
      <c r="M1155"/>
      <c r="N1155"/>
      <c r="O1155"/>
      <c r="P1155"/>
      <c r="Q1155"/>
    </row>
    <row r="1156" spans="8:17">
      <c r="H1156"/>
      <c r="I1156"/>
      <c r="J1156"/>
      <c r="K1156"/>
      <c r="L1156"/>
      <c r="M1156"/>
      <c r="N1156"/>
      <c r="O1156"/>
      <c r="P1156"/>
      <c r="Q1156"/>
    </row>
    <row r="1157" spans="8:17">
      <c r="H1157"/>
      <c r="I1157"/>
      <c r="J1157"/>
      <c r="K1157"/>
      <c r="L1157"/>
      <c r="M1157"/>
      <c r="N1157"/>
      <c r="O1157"/>
      <c r="P1157"/>
      <c r="Q1157"/>
    </row>
    <row r="1158" spans="8:17">
      <c r="H1158"/>
      <c r="I1158"/>
      <c r="J1158"/>
      <c r="K1158"/>
      <c r="L1158"/>
      <c r="M1158"/>
      <c r="N1158"/>
      <c r="O1158"/>
      <c r="P1158"/>
      <c r="Q1158"/>
    </row>
    <row r="1159" spans="8:17">
      <c r="H1159"/>
      <c r="I1159"/>
      <c r="J1159"/>
      <c r="K1159"/>
      <c r="L1159"/>
      <c r="M1159"/>
      <c r="N1159"/>
      <c r="O1159"/>
      <c r="P1159"/>
      <c r="Q1159"/>
    </row>
    <row r="1160" spans="8:17">
      <c r="H1160"/>
      <c r="I1160"/>
      <c r="J1160"/>
      <c r="K1160"/>
      <c r="L1160"/>
      <c r="M1160"/>
      <c r="N1160"/>
      <c r="O1160"/>
      <c r="P1160"/>
      <c r="Q1160"/>
    </row>
    <row r="1161" spans="8:17">
      <c r="H1161"/>
      <c r="I1161"/>
      <c r="J1161"/>
      <c r="K1161"/>
      <c r="L1161"/>
      <c r="M1161"/>
      <c r="N1161"/>
      <c r="O1161"/>
      <c r="P1161"/>
      <c r="Q1161"/>
    </row>
    <row r="1162" spans="8:17">
      <c r="H1162"/>
      <c r="I1162"/>
      <c r="J1162"/>
      <c r="K1162"/>
      <c r="L1162"/>
      <c r="M1162"/>
      <c r="N1162"/>
      <c r="O1162"/>
      <c r="P1162"/>
      <c r="Q1162"/>
    </row>
    <row r="1163" spans="8:17">
      <c r="H1163"/>
      <c r="I1163"/>
      <c r="J1163"/>
      <c r="K1163"/>
      <c r="L1163"/>
      <c r="M1163"/>
      <c r="N1163"/>
      <c r="O1163"/>
      <c r="P1163"/>
      <c r="Q1163"/>
    </row>
    <row r="1164" spans="8:17">
      <c r="H1164"/>
      <c r="I1164"/>
      <c r="J1164"/>
      <c r="K1164"/>
      <c r="L1164"/>
      <c r="M1164"/>
      <c r="N1164"/>
      <c r="O1164"/>
      <c r="P1164"/>
      <c r="Q1164"/>
    </row>
    <row r="1165" spans="8:17">
      <c r="H1165"/>
      <c r="I1165"/>
      <c r="J1165"/>
      <c r="K1165"/>
      <c r="L1165"/>
      <c r="M1165"/>
      <c r="N1165"/>
      <c r="O1165"/>
      <c r="P1165"/>
      <c r="Q1165"/>
    </row>
    <row r="1166" spans="8:17">
      <c r="H1166"/>
      <c r="I1166"/>
      <c r="J1166"/>
      <c r="K1166"/>
      <c r="L1166"/>
      <c r="M1166"/>
      <c r="N1166"/>
      <c r="O1166"/>
      <c r="P1166"/>
      <c r="Q1166"/>
    </row>
    <row r="1167" spans="8:17">
      <c r="H1167"/>
      <c r="I1167"/>
      <c r="J1167"/>
      <c r="K1167"/>
      <c r="L1167"/>
      <c r="M1167"/>
      <c r="N1167"/>
      <c r="O1167"/>
      <c r="P1167"/>
      <c r="Q1167"/>
    </row>
    <row r="1168" spans="8:17">
      <c r="H1168"/>
      <c r="I1168"/>
      <c r="J1168"/>
      <c r="K1168"/>
      <c r="L1168"/>
      <c r="M1168"/>
      <c r="N1168"/>
      <c r="O1168"/>
      <c r="P1168"/>
      <c r="Q1168"/>
    </row>
    <row r="1169" spans="8:17">
      <c r="H1169"/>
      <c r="I1169"/>
      <c r="J1169"/>
      <c r="K1169"/>
      <c r="L1169"/>
      <c r="M1169"/>
      <c r="N1169"/>
      <c r="O1169"/>
      <c r="P1169"/>
      <c r="Q1169"/>
    </row>
    <row r="1170" spans="8:17">
      <c r="H1170"/>
      <c r="I1170"/>
      <c r="J1170"/>
      <c r="K1170"/>
      <c r="L1170"/>
      <c r="M1170"/>
      <c r="N1170"/>
      <c r="O1170"/>
      <c r="P1170"/>
      <c r="Q1170"/>
    </row>
    <row r="1171" spans="8:17">
      <c r="H1171"/>
      <c r="I1171"/>
      <c r="J1171"/>
      <c r="K1171"/>
      <c r="L1171"/>
      <c r="M1171"/>
      <c r="N1171"/>
      <c r="O1171"/>
      <c r="P1171"/>
      <c r="Q1171"/>
    </row>
    <row r="1172" spans="8:17">
      <c r="H1172"/>
      <c r="I1172"/>
      <c r="J1172"/>
      <c r="K1172"/>
      <c r="L1172"/>
      <c r="M1172"/>
      <c r="N1172"/>
      <c r="O1172"/>
      <c r="P1172"/>
      <c r="Q1172"/>
    </row>
    <row r="1173" spans="8:17">
      <c r="H1173"/>
      <c r="I1173"/>
      <c r="J1173"/>
      <c r="K1173"/>
      <c r="L1173"/>
      <c r="M1173"/>
      <c r="N1173"/>
      <c r="O1173"/>
      <c r="P1173"/>
      <c r="Q1173"/>
    </row>
    <row r="1174" spans="8:17">
      <c r="H1174"/>
      <c r="I1174"/>
      <c r="J1174"/>
      <c r="K1174"/>
      <c r="L1174"/>
      <c r="M1174"/>
      <c r="N1174"/>
      <c r="O1174"/>
      <c r="P1174"/>
      <c r="Q1174"/>
    </row>
    <row r="1175" spans="8:17">
      <c r="H1175"/>
      <c r="I1175"/>
      <c r="J1175"/>
      <c r="K1175"/>
      <c r="L1175"/>
      <c r="M1175"/>
      <c r="N1175"/>
      <c r="O1175"/>
      <c r="P1175"/>
      <c r="Q1175"/>
    </row>
    <row r="1176" spans="8:17">
      <c r="H1176"/>
      <c r="I1176"/>
      <c r="J1176"/>
      <c r="K1176"/>
      <c r="L1176"/>
      <c r="M1176"/>
      <c r="N1176"/>
      <c r="O1176"/>
      <c r="P1176"/>
      <c r="Q1176"/>
    </row>
    <row r="1177" spans="8:17">
      <c r="H1177"/>
      <c r="I1177"/>
      <c r="J1177"/>
      <c r="K1177"/>
      <c r="L1177"/>
      <c r="M1177"/>
      <c r="N1177"/>
      <c r="O1177"/>
      <c r="P1177"/>
      <c r="Q1177"/>
    </row>
    <row r="1178" spans="8:17">
      <c r="H1178"/>
      <c r="I1178"/>
      <c r="J1178"/>
      <c r="K1178"/>
      <c r="L1178"/>
      <c r="M1178"/>
      <c r="N1178"/>
      <c r="O1178"/>
      <c r="P1178"/>
      <c r="Q1178"/>
    </row>
    <row r="1179" spans="8:17">
      <c r="H1179"/>
      <c r="I1179"/>
      <c r="J1179"/>
      <c r="K1179"/>
      <c r="L1179"/>
      <c r="M1179"/>
      <c r="N1179"/>
      <c r="O1179"/>
      <c r="P1179"/>
      <c r="Q1179"/>
    </row>
    <row r="1180" spans="8:17">
      <c r="H1180"/>
      <c r="I1180"/>
      <c r="J1180"/>
      <c r="K1180"/>
      <c r="L1180"/>
      <c r="M1180"/>
      <c r="N1180"/>
      <c r="O1180"/>
      <c r="P1180"/>
      <c r="Q1180"/>
    </row>
    <row r="1181" spans="8:17">
      <c r="H1181"/>
      <c r="I1181"/>
      <c r="J1181"/>
      <c r="K1181"/>
      <c r="L1181"/>
      <c r="M1181"/>
      <c r="N1181"/>
      <c r="O1181"/>
      <c r="P1181"/>
      <c r="Q1181"/>
    </row>
    <row r="1182" spans="8:17">
      <c r="H1182"/>
      <c r="I1182"/>
      <c r="J1182"/>
      <c r="K1182"/>
      <c r="L1182"/>
      <c r="M1182"/>
      <c r="N1182"/>
      <c r="O1182"/>
      <c r="P1182"/>
      <c r="Q1182"/>
    </row>
    <row r="1183" spans="8:17">
      <c r="H1183"/>
      <c r="I1183"/>
      <c r="J1183"/>
      <c r="K1183"/>
      <c r="L1183"/>
      <c r="M1183"/>
      <c r="N1183"/>
      <c r="O1183"/>
      <c r="P1183"/>
      <c r="Q1183"/>
    </row>
    <row r="1184" spans="8:17">
      <c r="H1184"/>
      <c r="I1184"/>
      <c r="J1184"/>
      <c r="K1184"/>
      <c r="L1184"/>
      <c r="M1184"/>
      <c r="N1184"/>
      <c r="O1184"/>
      <c r="P1184"/>
      <c r="Q1184"/>
    </row>
    <row r="1185" spans="8:17">
      <c r="H1185"/>
      <c r="I1185"/>
      <c r="J1185"/>
      <c r="K1185"/>
      <c r="L1185"/>
      <c r="M1185"/>
      <c r="N1185"/>
      <c r="O1185"/>
      <c r="P1185"/>
      <c r="Q1185"/>
    </row>
    <row r="1186" spans="8:17">
      <c r="H1186"/>
      <c r="I1186"/>
      <c r="J1186"/>
      <c r="K1186"/>
      <c r="L1186"/>
      <c r="M1186"/>
      <c r="N1186"/>
      <c r="O1186"/>
      <c r="P1186"/>
      <c r="Q1186"/>
    </row>
    <row r="1187" spans="8:17">
      <c r="H1187"/>
      <c r="I1187"/>
      <c r="J1187"/>
      <c r="K1187"/>
      <c r="L1187"/>
      <c r="M1187"/>
      <c r="N1187"/>
      <c r="O1187"/>
      <c r="P1187"/>
      <c r="Q1187"/>
    </row>
    <row r="1188" spans="8:17">
      <c r="H1188"/>
      <c r="I1188"/>
      <c r="J1188"/>
      <c r="K1188"/>
      <c r="L1188"/>
      <c r="M1188"/>
      <c r="N1188"/>
      <c r="O1188"/>
      <c r="P1188"/>
      <c r="Q1188"/>
    </row>
    <row r="1189" spans="8:17">
      <c r="H1189"/>
      <c r="I1189"/>
      <c r="J1189"/>
      <c r="K1189"/>
      <c r="L1189"/>
      <c r="M1189"/>
      <c r="N1189"/>
      <c r="O1189"/>
      <c r="P1189"/>
      <c r="Q1189"/>
    </row>
    <row r="1190" spans="8:17">
      <c r="H1190"/>
      <c r="I1190"/>
      <c r="J1190"/>
      <c r="K1190"/>
      <c r="L1190"/>
      <c r="M1190"/>
      <c r="N1190"/>
      <c r="O1190"/>
      <c r="P1190"/>
      <c r="Q1190"/>
    </row>
    <row r="1191" spans="8:17">
      <c r="H1191"/>
      <c r="I1191"/>
      <c r="J1191"/>
      <c r="K1191"/>
      <c r="L1191"/>
      <c r="M1191"/>
      <c r="N1191"/>
      <c r="O1191"/>
      <c r="P1191"/>
      <c r="Q1191"/>
    </row>
    <row r="1192" spans="8:17">
      <c r="H1192"/>
      <c r="I1192"/>
      <c r="J1192"/>
      <c r="K1192"/>
      <c r="L1192"/>
      <c r="M1192"/>
      <c r="N1192"/>
      <c r="O1192"/>
      <c r="P1192"/>
      <c r="Q1192"/>
    </row>
    <row r="1193" spans="8:17">
      <c r="H1193"/>
      <c r="I1193"/>
      <c r="J1193"/>
      <c r="K1193"/>
      <c r="L1193"/>
      <c r="M1193"/>
      <c r="N1193"/>
      <c r="O1193"/>
      <c r="P1193"/>
      <c r="Q1193"/>
    </row>
    <row r="1194" spans="8:17">
      <c r="H1194"/>
      <c r="I1194"/>
      <c r="J1194"/>
      <c r="K1194"/>
      <c r="L1194"/>
      <c r="M1194"/>
      <c r="N1194"/>
      <c r="O1194"/>
      <c r="P1194"/>
      <c r="Q1194"/>
    </row>
    <row r="1195" spans="8:17">
      <c r="H1195"/>
      <c r="I1195"/>
      <c r="J1195"/>
      <c r="K1195"/>
      <c r="L1195"/>
      <c r="M1195"/>
      <c r="N1195"/>
      <c r="O1195"/>
      <c r="P1195"/>
      <c r="Q1195"/>
    </row>
    <row r="1196" spans="8:17">
      <c r="H1196"/>
      <c r="I1196"/>
      <c r="J1196"/>
      <c r="K1196"/>
      <c r="L1196"/>
      <c r="M1196"/>
      <c r="N1196"/>
      <c r="O1196"/>
      <c r="P1196"/>
      <c r="Q1196"/>
    </row>
    <row r="1197" spans="8:17">
      <c r="H1197"/>
      <c r="I1197"/>
      <c r="J1197"/>
      <c r="K1197"/>
      <c r="L1197"/>
      <c r="M1197"/>
      <c r="N1197"/>
      <c r="O1197"/>
      <c r="P1197"/>
      <c r="Q1197"/>
    </row>
    <row r="1198" spans="8:17">
      <c r="H1198"/>
      <c r="I1198"/>
      <c r="J1198"/>
      <c r="K1198"/>
      <c r="L1198"/>
      <c r="M1198"/>
      <c r="N1198"/>
      <c r="O1198"/>
      <c r="P1198"/>
      <c r="Q1198"/>
    </row>
    <row r="1199" spans="8:17">
      <c r="H1199"/>
      <c r="I1199"/>
      <c r="J1199"/>
      <c r="K1199"/>
      <c r="L1199"/>
      <c r="M1199"/>
      <c r="N1199"/>
      <c r="O1199"/>
      <c r="P1199"/>
      <c r="Q1199"/>
    </row>
    <row r="1200" spans="8:17">
      <c r="H1200"/>
      <c r="I1200"/>
      <c r="J1200"/>
      <c r="K1200"/>
      <c r="L1200"/>
      <c r="M1200"/>
      <c r="N1200"/>
      <c r="O1200"/>
      <c r="P1200"/>
      <c r="Q1200"/>
    </row>
    <row r="1201" spans="8:17">
      <c r="H1201"/>
      <c r="I1201"/>
      <c r="J1201"/>
      <c r="K1201"/>
      <c r="L1201"/>
      <c r="M1201"/>
      <c r="N1201"/>
      <c r="O1201"/>
      <c r="P1201"/>
      <c r="Q1201"/>
    </row>
    <row r="1202" spans="8:17">
      <c r="H1202"/>
      <c r="I1202"/>
      <c r="J1202"/>
      <c r="K1202"/>
      <c r="L1202"/>
      <c r="M1202"/>
      <c r="N1202"/>
      <c r="O1202"/>
      <c r="P1202"/>
      <c r="Q1202"/>
    </row>
    <row r="1203" spans="8:17">
      <c r="H1203"/>
      <c r="I1203"/>
      <c r="J1203"/>
      <c r="K1203"/>
      <c r="L1203"/>
      <c r="M1203"/>
      <c r="N1203"/>
      <c r="O1203"/>
      <c r="P1203"/>
      <c r="Q1203"/>
    </row>
    <row r="1204" spans="8:17">
      <c r="H1204"/>
      <c r="I1204"/>
      <c r="J1204"/>
      <c r="K1204"/>
      <c r="L1204"/>
      <c r="M1204"/>
      <c r="N1204"/>
      <c r="O1204"/>
      <c r="P1204"/>
      <c r="Q1204"/>
    </row>
    <row r="1205" spans="8:17">
      <c r="H1205"/>
      <c r="I1205"/>
      <c r="J1205"/>
      <c r="K1205"/>
      <c r="L1205"/>
      <c r="M1205"/>
      <c r="N1205"/>
      <c r="O1205"/>
      <c r="P1205"/>
      <c r="Q1205"/>
    </row>
    <row r="1206" spans="8:17">
      <c r="H1206"/>
      <c r="I1206"/>
      <c r="J1206"/>
      <c r="K1206"/>
      <c r="L1206"/>
      <c r="M1206"/>
      <c r="N1206"/>
      <c r="O1206"/>
      <c r="P1206"/>
      <c r="Q1206"/>
    </row>
    <row r="1207" spans="8:17">
      <c r="H1207"/>
      <c r="I1207"/>
      <c r="J1207"/>
      <c r="K1207"/>
      <c r="L1207"/>
      <c r="M1207"/>
      <c r="N1207"/>
      <c r="O1207"/>
      <c r="P1207"/>
      <c r="Q1207"/>
    </row>
    <row r="1208" spans="8:17">
      <c r="H1208"/>
      <c r="I1208"/>
      <c r="J1208"/>
      <c r="K1208"/>
      <c r="L1208"/>
      <c r="M1208"/>
      <c r="N1208"/>
      <c r="O1208"/>
      <c r="P1208"/>
      <c r="Q1208"/>
    </row>
    <row r="1209" spans="8:17">
      <c r="H1209"/>
      <c r="I1209"/>
      <c r="J1209"/>
      <c r="K1209"/>
      <c r="L1209"/>
      <c r="M1209"/>
      <c r="N1209"/>
      <c r="O1209"/>
      <c r="P1209"/>
      <c r="Q1209"/>
    </row>
    <row r="1210" spans="8:17">
      <c r="H1210"/>
      <c r="I1210"/>
      <c r="J1210"/>
      <c r="K1210"/>
      <c r="L1210"/>
      <c r="M1210"/>
      <c r="N1210"/>
      <c r="O1210"/>
      <c r="P1210"/>
      <c r="Q1210"/>
    </row>
    <row r="1211" spans="8:17">
      <c r="H1211"/>
      <c r="I1211"/>
      <c r="J1211"/>
      <c r="K1211"/>
      <c r="L1211"/>
      <c r="M1211"/>
      <c r="N1211"/>
      <c r="O1211"/>
      <c r="P1211"/>
      <c r="Q1211"/>
    </row>
    <row r="1212" spans="8:17">
      <c r="H1212"/>
      <c r="I1212"/>
      <c r="J1212"/>
      <c r="K1212"/>
      <c r="L1212"/>
      <c r="M1212"/>
      <c r="N1212"/>
      <c r="O1212"/>
      <c r="P1212"/>
      <c r="Q1212"/>
    </row>
    <row r="1213" spans="8:17">
      <c r="H1213"/>
      <c r="I1213"/>
      <c r="J1213"/>
      <c r="K1213"/>
      <c r="L1213"/>
      <c r="M1213"/>
      <c r="N1213"/>
      <c r="O1213"/>
      <c r="P1213"/>
      <c r="Q1213"/>
    </row>
    <row r="1214" spans="8:17">
      <c r="H1214"/>
      <c r="I1214"/>
      <c r="J1214"/>
      <c r="K1214"/>
      <c r="L1214"/>
      <c r="M1214"/>
      <c r="N1214"/>
      <c r="O1214"/>
      <c r="P1214"/>
      <c r="Q1214"/>
    </row>
    <row r="1215" spans="8:17">
      <c r="H1215"/>
      <c r="I1215"/>
      <c r="J1215"/>
      <c r="K1215"/>
      <c r="L1215"/>
      <c r="M1215"/>
      <c r="N1215"/>
      <c r="O1215"/>
      <c r="P1215"/>
      <c r="Q1215"/>
    </row>
    <row r="1216" spans="8:17">
      <c r="H1216"/>
      <c r="I1216"/>
      <c r="J1216"/>
      <c r="K1216"/>
      <c r="L1216"/>
      <c r="M1216"/>
      <c r="N1216"/>
      <c r="O1216"/>
      <c r="P1216"/>
      <c r="Q1216"/>
    </row>
    <row r="1217" spans="8:17">
      <c r="H1217"/>
      <c r="I1217"/>
      <c r="J1217"/>
      <c r="K1217"/>
      <c r="L1217"/>
      <c r="M1217"/>
      <c r="N1217"/>
      <c r="O1217"/>
      <c r="P1217"/>
      <c r="Q1217"/>
    </row>
    <row r="1218" spans="8:17">
      <c r="H1218"/>
      <c r="I1218"/>
      <c r="J1218"/>
      <c r="K1218"/>
      <c r="L1218"/>
      <c r="M1218"/>
      <c r="N1218"/>
      <c r="O1218"/>
      <c r="P1218"/>
      <c r="Q1218"/>
    </row>
    <row r="1219" spans="8:17">
      <c r="H1219"/>
      <c r="I1219"/>
      <c r="J1219"/>
      <c r="K1219"/>
      <c r="L1219"/>
      <c r="M1219"/>
      <c r="N1219"/>
      <c r="O1219"/>
      <c r="P1219"/>
      <c r="Q1219"/>
    </row>
    <row r="1220" spans="8:17">
      <c r="H1220"/>
      <c r="I1220"/>
      <c r="J1220"/>
      <c r="K1220"/>
      <c r="L1220"/>
      <c r="M1220"/>
      <c r="N1220"/>
      <c r="O1220"/>
      <c r="P1220"/>
      <c r="Q1220"/>
    </row>
    <row r="1221" spans="8:17">
      <c r="H1221"/>
      <c r="I1221"/>
      <c r="J1221"/>
      <c r="K1221"/>
      <c r="L1221"/>
      <c r="M1221"/>
      <c r="N1221"/>
      <c r="O1221"/>
      <c r="P1221"/>
      <c r="Q1221"/>
    </row>
    <row r="1222" spans="8:17">
      <c r="H1222"/>
      <c r="I1222"/>
      <c r="J1222"/>
      <c r="K1222"/>
      <c r="L1222"/>
      <c r="M1222"/>
      <c r="N1222"/>
      <c r="O1222"/>
      <c r="P1222"/>
      <c r="Q1222"/>
    </row>
    <row r="1223" spans="8:17">
      <c r="H1223"/>
      <c r="I1223"/>
      <c r="J1223"/>
      <c r="K1223"/>
      <c r="L1223"/>
      <c r="M1223"/>
      <c r="N1223"/>
      <c r="O1223"/>
      <c r="P1223"/>
      <c r="Q1223"/>
    </row>
    <row r="1224" spans="8:17">
      <c r="H1224"/>
      <c r="I1224"/>
      <c r="J1224"/>
      <c r="K1224"/>
      <c r="L1224"/>
      <c r="M1224"/>
      <c r="N1224"/>
      <c r="O1224"/>
      <c r="P1224"/>
      <c r="Q1224"/>
    </row>
    <row r="1225" spans="8:17">
      <c r="H1225"/>
      <c r="I1225"/>
      <c r="J1225"/>
      <c r="K1225"/>
      <c r="L1225"/>
      <c r="M1225"/>
      <c r="N1225"/>
      <c r="O1225"/>
      <c r="P1225"/>
      <c r="Q1225"/>
    </row>
    <row r="1226" spans="8:17">
      <c r="H1226"/>
      <c r="I1226"/>
      <c r="J1226"/>
      <c r="K1226"/>
      <c r="L1226"/>
      <c r="M1226"/>
      <c r="N1226"/>
      <c r="O1226"/>
      <c r="P1226"/>
      <c r="Q1226"/>
    </row>
    <row r="1227" spans="8:17">
      <c r="H1227"/>
      <c r="I1227"/>
      <c r="J1227"/>
      <c r="K1227"/>
      <c r="L1227"/>
      <c r="M1227"/>
      <c r="N1227"/>
      <c r="O1227"/>
      <c r="P1227"/>
      <c r="Q1227"/>
    </row>
    <row r="1228" spans="8:17">
      <c r="H1228"/>
      <c r="I1228"/>
      <c r="J1228"/>
      <c r="K1228"/>
      <c r="L1228"/>
      <c r="M1228"/>
      <c r="N1228"/>
      <c r="O1228"/>
      <c r="P1228"/>
      <c r="Q1228"/>
    </row>
    <row r="1229" spans="8:17">
      <c r="H1229"/>
      <c r="I1229"/>
      <c r="J1229"/>
      <c r="K1229"/>
      <c r="L1229"/>
      <c r="M1229"/>
      <c r="N1229"/>
      <c r="O1229"/>
      <c r="P1229"/>
      <c r="Q1229"/>
    </row>
    <row r="1230" spans="8:17">
      <c r="H1230"/>
      <c r="I1230"/>
      <c r="J1230"/>
      <c r="K1230"/>
      <c r="L1230"/>
      <c r="M1230"/>
      <c r="N1230"/>
      <c r="O1230"/>
      <c r="P1230"/>
      <c r="Q1230"/>
    </row>
    <row r="1231" spans="8:17">
      <c r="H1231"/>
      <c r="I1231"/>
      <c r="J1231"/>
      <c r="K1231"/>
      <c r="L1231"/>
      <c r="M1231"/>
      <c r="N1231"/>
      <c r="O1231"/>
      <c r="P1231"/>
      <c r="Q1231"/>
    </row>
    <row r="1232" spans="8:17">
      <c r="H1232"/>
      <c r="I1232"/>
      <c r="J1232"/>
      <c r="K1232"/>
      <c r="L1232"/>
      <c r="M1232"/>
      <c r="N1232"/>
      <c r="O1232"/>
      <c r="P1232"/>
      <c r="Q1232"/>
    </row>
    <row r="1233" spans="8:17">
      <c r="H1233"/>
      <c r="I1233"/>
      <c r="J1233"/>
      <c r="K1233"/>
      <c r="L1233"/>
      <c r="M1233"/>
      <c r="N1233"/>
      <c r="O1233"/>
      <c r="P1233"/>
      <c r="Q1233"/>
    </row>
    <row r="1234" spans="8:17">
      <c r="H1234"/>
      <c r="I1234"/>
      <c r="J1234"/>
      <c r="K1234"/>
      <c r="L1234"/>
      <c r="M1234"/>
      <c r="N1234"/>
      <c r="O1234"/>
      <c r="P1234"/>
      <c r="Q1234"/>
    </row>
    <row r="1235" spans="8:17">
      <c r="H1235"/>
      <c r="I1235"/>
      <c r="J1235"/>
      <c r="K1235"/>
      <c r="L1235"/>
      <c r="M1235"/>
      <c r="N1235"/>
      <c r="O1235"/>
      <c r="P1235"/>
      <c r="Q1235"/>
    </row>
    <row r="1236" spans="8:17">
      <c r="H1236"/>
      <c r="I1236"/>
      <c r="J1236"/>
      <c r="K1236"/>
      <c r="L1236"/>
      <c r="M1236"/>
      <c r="N1236"/>
      <c r="O1236"/>
      <c r="P1236"/>
      <c r="Q1236"/>
    </row>
    <row r="1237" spans="8:17">
      <c r="H1237"/>
      <c r="I1237"/>
      <c r="J1237"/>
      <c r="K1237"/>
      <c r="L1237"/>
      <c r="M1237"/>
      <c r="N1237"/>
      <c r="O1237"/>
      <c r="P1237"/>
      <c r="Q1237"/>
    </row>
    <row r="1238" spans="8:17">
      <c r="H1238"/>
      <c r="I1238"/>
      <c r="J1238"/>
      <c r="K1238"/>
      <c r="L1238"/>
      <c r="M1238"/>
      <c r="N1238"/>
      <c r="O1238"/>
      <c r="P1238"/>
      <c r="Q1238"/>
    </row>
    <row r="1239" spans="8:17">
      <c r="H1239"/>
      <c r="I1239"/>
      <c r="J1239"/>
      <c r="K1239"/>
      <c r="L1239"/>
      <c r="M1239"/>
      <c r="N1239"/>
      <c r="O1239"/>
      <c r="P1239"/>
      <c r="Q1239"/>
    </row>
    <row r="1240" spans="8:17">
      <c r="H1240"/>
      <c r="I1240"/>
      <c r="J1240"/>
      <c r="K1240"/>
      <c r="L1240"/>
      <c r="M1240"/>
      <c r="N1240"/>
      <c r="O1240"/>
      <c r="P1240"/>
      <c r="Q1240"/>
    </row>
    <row r="1241" spans="8:17">
      <c r="H1241"/>
      <c r="I1241"/>
      <c r="J1241"/>
      <c r="K1241"/>
      <c r="L1241"/>
      <c r="M1241"/>
      <c r="N1241"/>
      <c r="O1241"/>
      <c r="P1241"/>
      <c r="Q1241"/>
    </row>
    <row r="1242" spans="8:17">
      <c r="H1242"/>
      <c r="I1242"/>
      <c r="J1242"/>
      <c r="K1242"/>
      <c r="L1242"/>
      <c r="M1242"/>
      <c r="N1242"/>
      <c r="O1242"/>
      <c r="P1242"/>
      <c r="Q1242"/>
    </row>
    <row r="1243" spans="8:17">
      <c r="H1243"/>
      <c r="I1243"/>
      <c r="J1243"/>
      <c r="K1243"/>
      <c r="L1243"/>
      <c r="M1243"/>
      <c r="N1243"/>
      <c r="O1243"/>
      <c r="P1243"/>
      <c r="Q1243"/>
    </row>
    <row r="1244" spans="8:17">
      <c r="H1244"/>
      <c r="I1244"/>
      <c r="J1244"/>
      <c r="K1244"/>
      <c r="L1244"/>
      <c r="M1244"/>
      <c r="N1244"/>
      <c r="O1244"/>
      <c r="P1244"/>
      <c r="Q1244"/>
    </row>
    <row r="1245" spans="8:17">
      <c r="H1245"/>
      <c r="I1245"/>
      <c r="J1245"/>
      <c r="K1245"/>
      <c r="L1245"/>
      <c r="M1245"/>
      <c r="N1245"/>
      <c r="O1245"/>
      <c r="P1245"/>
      <c r="Q1245"/>
    </row>
    <row r="1246" spans="8:17">
      <c r="H1246"/>
      <c r="I1246"/>
      <c r="J1246"/>
      <c r="K1246"/>
      <c r="L1246"/>
      <c r="M1246"/>
      <c r="N1246"/>
      <c r="O1246"/>
      <c r="P1246"/>
      <c r="Q1246"/>
    </row>
    <row r="1247" spans="8:17">
      <c r="H1247"/>
      <c r="I1247"/>
      <c r="J1247"/>
      <c r="K1247"/>
      <c r="L1247"/>
      <c r="M1247"/>
      <c r="N1247"/>
      <c r="O1247"/>
      <c r="P1247"/>
      <c r="Q1247"/>
    </row>
    <row r="1248" spans="8:17">
      <c r="H1248"/>
      <c r="I1248"/>
      <c r="J1248"/>
      <c r="K1248"/>
      <c r="L1248"/>
      <c r="M1248"/>
      <c r="N1248"/>
      <c r="O1248"/>
      <c r="P1248"/>
      <c r="Q1248"/>
    </row>
    <row r="1249" spans="8:17">
      <c r="H1249"/>
      <c r="I1249"/>
      <c r="J1249"/>
      <c r="K1249"/>
      <c r="L1249"/>
      <c r="M1249"/>
      <c r="N1249"/>
      <c r="O1249"/>
      <c r="P1249"/>
      <c r="Q1249"/>
    </row>
    <row r="1250" spans="8:17">
      <c r="H1250"/>
      <c r="I1250"/>
      <c r="J1250"/>
      <c r="K1250"/>
      <c r="L1250"/>
      <c r="M1250"/>
      <c r="N1250"/>
      <c r="O1250"/>
      <c r="P1250"/>
      <c r="Q1250"/>
    </row>
    <row r="1251" spans="8:17">
      <c r="H1251"/>
      <c r="I1251"/>
      <c r="J1251"/>
      <c r="K1251"/>
      <c r="L1251"/>
      <c r="M1251"/>
      <c r="N1251"/>
      <c r="O1251"/>
      <c r="P1251"/>
      <c r="Q1251"/>
    </row>
    <row r="1252" spans="8:17">
      <c r="H1252"/>
      <c r="I1252"/>
      <c r="J1252"/>
      <c r="K1252"/>
      <c r="L1252"/>
      <c r="M1252"/>
      <c r="N1252"/>
      <c r="O1252"/>
      <c r="P1252"/>
      <c r="Q1252"/>
    </row>
    <row r="1253" spans="8:17">
      <c r="H1253"/>
      <c r="I1253"/>
      <c r="J1253"/>
      <c r="K1253"/>
      <c r="L1253"/>
      <c r="M1253"/>
      <c r="N1253"/>
      <c r="O1253"/>
      <c r="P1253"/>
      <c r="Q1253"/>
    </row>
    <row r="1254" spans="8:17">
      <c r="H1254"/>
      <c r="I1254"/>
      <c r="J1254"/>
      <c r="K1254"/>
      <c r="L1254"/>
      <c r="M1254"/>
      <c r="N1254"/>
      <c r="O1254"/>
      <c r="P1254"/>
      <c r="Q1254"/>
    </row>
    <row r="1255" spans="8:17">
      <c r="H1255"/>
      <c r="I1255"/>
      <c r="J1255"/>
      <c r="K1255"/>
      <c r="L1255"/>
      <c r="M1255"/>
      <c r="N1255"/>
      <c r="O1255"/>
      <c r="P1255"/>
      <c r="Q1255"/>
    </row>
    <row r="1256" spans="8:17">
      <c r="H1256"/>
      <c r="I1256"/>
      <c r="J1256"/>
      <c r="K1256"/>
      <c r="L1256"/>
      <c r="M1256"/>
      <c r="N1256"/>
      <c r="O1256"/>
      <c r="P1256"/>
      <c r="Q1256"/>
    </row>
    <row r="1257" spans="8:17">
      <c r="H1257"/>
      <c r="I1257"/>
      <c r="J1257"/>
      <c r="K1257"/>
      <c r="L1257"/>
      <c r="M1257"/>
      <c r="N1257"/>
      <c r="O1257"/>
      <c r="P1257"/>
      <c r="Q1257"/>
    </row>
    <row r="1258" spans="8:17">
      <c r="H1258"/>
      <c r="I1258"/>
      <c r="J1258"/>
      <c r="K1258"/>
      <c r="L1258"/>
      <c r="M1258"/>
      <c r="N1258"/>
      <c r="O1258"/>
      <c r="P1258"/>
      <c r="Q1258"/>
    </row>
    <row r="1259" spans="8:17">
      <c r="H1259"/>
      <c r="I1259"/>
      <c r="J1259"/>
      <c r="K1259"/>
      <c r="L1259"/>
      <c r="M1259"/>
      <c r="N1259"/>
      <c r="O1259"/>
      <c r="P1259"/>
      <c r="Q1259"/>
    </row>
    <row r="1260" spans="8:17">
      <c r="H1260"/>
      <c r="I1260"/>
      <c r="J1260"/>
      <c r="K1260"/>
      <c r="L1260"/>
      <c r="M1260"/>
      <c r="N1260"/>
      <c r="O1260"/>
      <c r="P1260"/>
      <c r="Q1260"/>
    </row>
    <row r="1261" spans="8:17">
      <c r="H1261"/>
      <c r="I1261"/>
      <c r="J1261"/>
      <c r="K1261"/>
      <c r="L1261"/>
      <c r="M1261"/>
      <c r="N1261"/>
      <c r="O1261"/>
      <c r="P1261"/>
      <c r="Q1261"/>
    </row>
    <row r="1262" spans="8:17">
      <c r="H1262"/>
      <c r="I1262"/>
      <c r="J1262"/>
      <c r="K1262"/>
      <c r="L1262"/>
      <c r="M1262"/>
      <c r="N1262"/>
      <c r="O1262"/>
      <c r="P1262"/>
      <c r="Q1262"/>
    </row>
    <row r="1263" spans="8:17">
      <c r="H1263"/>
      <c r="I1263"/>
      <c r="J1263"/>
      <c r="K1263"/>
      <c r="L1263"/>
      <c r="M1263"/>
      <c r="N1263"/>
      <c r="O1263"/>
      <c r="P1263"/>
      <c r="Q1263"/>
    </row>
    <row r="1264" spans="8:17">
      <c r="H1264"/>
      <c r="I1264"/>
      <c r="J1264"/>
      <c r="K1264"/>
      <c r="L1264"/>
      <c r="M1264"/>
      <c r="N1264"/>
      <c r="O1264"/>
      <c r="P1264"/>
      <c r="Q1264"/>
    </row>
    <row r="1265" spans="8:17">
      <c r="H1265"/>
      <c r="I1265"/>
      <c r="J1265"/>
      <c r="K1265"/>
      <c r="L1265"/>
      <c r="M1265"/>
      <c r="N1265"/>
      <c r="O1265"/>
      <c r="P1265"/>
      <c r="Q1265"/>
    </row>
    <row r="1266" spans="8:17">
      <c r="H1266"/>
      <c r="I1266"/>
      <c r="J1266"/>
      <c r="K1266"/>
      <c r="L1266"/>
      <c r="M1266"/>
      <c r="N1266"/>
      <c r="O1266"/>
      <c r="P1266"/>
      <c r="Q1266"/>
    </row>
    <row r="1267" spans="8:17">
      <c r="H1267"/>
      <c r="I1267"/>
      <c r="J1267"/>
      <c r="K1267"/>
      <c r="L1267"/>
      <c r="M1267"/>
      <c r="N1267"/>
      <c r="O1267"/>
      <c r="P1267"/>
      <c r="Q1267"/>
    </row>
    <row r="1268" spans="8:17">
      <c r="H1268"/>
      <c r="I1268"/>
      <c r="J1268"/>
      <c r="K1268"/>
      <c r="L1268"/>
      <c r="M1268"/>
      <c r="N1268"/>
      <c r="O1268"/>
      <c r="P1268"/>
      <c r="Q1268"/>
    </row>
    <row r="1269" spans="8:17">
      <c r="H1269"/>
      <c r="I1269"/>
      <c r="J1269"/>
      <c r="K1269"/>
      <c r="L1269"/>
      <c r="M1269"/>
      <c r="N1269"/>
      <c r="O1269"/>
      <c r="P1269"/>
      <c r="Q1269"/>
    </row>
    <row r="1270" spans="8:17">
      <c r="H1270"/>
      <c r="I1270"/>
      <c r="J1270"/>
      <c r="K1270"/>
      <c r="L1270"/>
      <c r="M1270"/>
      <c r="N1270"/>
      <c r="O1270"/>
      <c r="P1270"/>
      <c r="Q1270"/>
    </row>
    <row r="1271" spans="8:17">
      <c r="H1271"/>
      <c r="I1271"/>
      <c r="J1271"/>
      <c r="K1271"/>
      <c r="L1271"/>
      <c r="M1271"/>
      <c r="N1271"/>
      <c r="O1271"/>
      <c r="P1271"/>
      <c r="Q1271"/>
    </row>
    <row r="1272" spans="8:17">
      <c r="H1272"/>
      <c r="I1272"/>
      <c r="J1272"/>
      <c r="K1272"/>
      <c r="L1272"/>
      <c r="M1272"/>
      <c r="N1272"/>
      <c r="O1272"/>
      <c r="P1272"/>
      <c r="Q1272"/>
    </row>
    <row r="1273" spans="8:17">
      <c r="H1273"/>
      <c r="I1273"/>
      <c r="J1273"/>
      <c r="K1273"/>
      <c r="L1273"/>
      <c r="M1273"/>
      <c r="N1273"/>
      <c r="O1273"/>
      <c r="P1273"/>
      <c r="Q1273"/>
    </row>
    <row r="1274" spans="8:17">
      <c r="H1274"/>
      <c r="I1274"/>
      <c r="J1274"/>
      <c r="K1274"/>
      <c r="L1274"/>
      <c r="M1274"/>
      <c r="N1274"/>
      <c r="O1274"/>
      <c r="P1274"/>
      <c r="Q1274"/>
    </row>
    <row r="1275" spans="8:17">
      <c r="H1275"/>
      <c r="I1275"/>
      <c r="J1275"/>
      <c r="K1275"/>
      <c r="L1275"/>
      <c r="M1275"/>
      <c r="N1275"/>
      <c r="O1275"/>
      <c r="P1275"/>
      <c r="Q1275"/>
    </row>
    <row r="1276" spans="8:17">
      <c r="H1276"/>
      <c r="I1276"/>
      <c r="J1276"/>
      <c r="K1276"/>
      <c r="L1276"/>
      <c r="M1276"/>
      <c r="N1276"/>
      <c r="O1276"/>
      <c r="P1276"/>
      <c r="Q1276"/>
    </row>
    <row r="1277" spans="8:17">
      <c r="H1277"/>
      <c r="I1277"/>
      <c r="J1277"/>
      <c r="K1277"/>
      <c r="L1277"/>
      <c r="M1277"/>
      <c r="N1277"/>
      <c r="O1277"/>
      <c r="P1277"/>
      <c r="Q1277"/>
    </row>
    <row r="1278" spans="8:17">
      <c r="H1278"/>
      <c r="I1278"/>
      <c r="J1278"/>
      <c r="K1278"/>
      <c r="L1278"/>
      <c r="M1278"/>
      <c r="N1278"/>
      <c r="O1278"/>
      <c r="P1278"/>
      <c r="Q1278"/>
    </row>
    <row r="1279" spans="8:17">
      <c r="H1279"/>
      <c r="I1279"/>
      <c r="J1279"/>
      <c r="K1279"/>
      <c r="L1279"/>
      <c r="M1279"/>
      <c r="N1279"/>
      <c r="O1279"/>
      <c r="P1279"/>
      <c r="Q1279"/>
    </row>
    <row r="1280" spans="8:17">
      <c r="H1280"/>
      <c r="I1280"/>
      <c r="J1280"/>
      <c r="K1280"/>
      <c r="L1280"/>
      <c r="M1280"/>
      <c r="N1280"/>
      <c r="O1280"/>
      <c r="P1280"/>
      <c r="Q1280"/>
    </row>
    <row r="1281" spans="8:17">
      <c r="H1281"/>
      <c r="I1281"/>
      <c r="J1281"/>
      <c r="K1281"/>
      <c r="L1281"/>
      <c r="M1281"/>
      <c r="N1281"/>
      <c r="O1281"/>
      <c r="P1281"/>
      <c r="Q1281"/>
    </row>
    <row r="1282" spans="8:17">
      <c r="H1282"/>
      <c r="I1282"/>
      <c r="J1282"/>
      <c r="K1282"/>
      <c r="L1282"/>
      <c r="M1282"/>
      <c r="N1282"/>
      <c r="O1282"/>
      <c r="P1282"/>
      <c r="Q1282"/>
    </row>
    <row r="1283" spans="8:17">
      <c r="H1283"/>
      <c r="I1283"/>
      <c r="J1283"/>
      <c r="K1283"/>
      <c r="L1283"/>
      <c r="M1283"/>
      <c r="N1283"/>
      <c r="O1283"/>
      <c r="P1283"/>
      <c r="Q1283"/>
    </row>
    <row r="1284" spans="8:17">
      <c r="H1284"/>
      <c r="I1284"/>
      <c r="J1284"/>
      <c r="K1284"/>
      <c r="L1284"/>
      <c r="M1284"/>
      <c r="N1284"/>
      <c r="O1284"/>
      <c r="P1284"/>
      <c r="Q1284"/>
    </row>
    <row r="1285" spans="8:17">
      <c r="H1285"/>
      <c r="I1285"/>
      <c r="J1285"/>
      <c r="K1285"/>
      <c r="L1285"/>
      <c r="M1285"/>
      <c r="N1285"/>
      <c r="O1285"/>
      <c r="P1285"/>
      <c r="Q1285"/>
    </row>
    <row r="1286" spans="8:17">
      <c r="H1286"/>
      <c r="I1286"/>
      <c r="J1286"/>
      <c r="K1286"/>
      <c r="L1286"/>
      <c r="M1286"/>
      <c r="N1286"/>
      <c r="O1286"/>
      <c r="P1286"/>
      <c r="Q1286"/>
    </row>
    <row r="1287" spans="8:17">
      <c r="H1287"/>
      <c r="I1287"/>
      <c r="J1287"/>
      <c r="K1287"/>
      <c r="L1287"/>
      <c r="M1287"/>
      <c r="N1287"/>
      <c r="O1287"/>
      <c r="P1287"/>
      <c r="Q1287"/>
    </row>
    <row r="1288" spans="8:17">
      <c r="H1288"/>
      <c r="I1288"/>
      <c r="J1288"/>
      <c r="K1288"/>
      <c r="L1288"/>
      <c r="M1288"/>
      <c r="N1288"/>
      <c r="O1288"/>
      <c r="P1288"/>
      <c r="Q1288"/>
    </row>
    <row r="1289" spans="8:17">
      <c r="H1289"/>
      <c r="I1289"/>
      <c r="J1289"/>
      <c r="K1289"/>
      <c r="L1289"/>
      <c r="M1289"/>
      <c r="N1289"/>
      <c r="O1289"/>
      <c r="P1289"/>
      <c r="Q1289"/>
    </row>
    <row r="1290" spans="8:17">
      <c r="H1290"/>
      <c r="I1290"/>
      <c r="J1290"/>
      <c r="K1290"/>
      <c r="L1290"/>
      <c r="M1290"/>
      <c r="N1290"/>
      <c r="O1290"/>
      <c r="P1290"/>
      <c r="Q1290"/>
    </row>
    <row r="1291" spans="8:17">
      <c r="H1291"/>
      <c r="I1291"/>
      <c r="J1291"/>
      <c r="K1291"/>
      <c r="L1291"/>
      <c r="M1291"/>
      <c r="N1291"/>
      <c r="O1291"/>
      <c r="P1291"/>
      <c r="Q1291"/>
    </row>
    <row r="1292" spans="8:17">
      <c r="H1292"/>
      <c r="I1292"/>
      <c r="J1292"/>
      <c r="K1292"/>
      <c r="L1292"/>
      <c r="M1292"/>
      <c r="N1292"/>
      <c r="O1292"/>
      <c r="P1292"/>
      <c r="Q1292"/>
    </row>
    <row r="1293" spans="8:17">
      <c r="H1293"/>
      <c r="I1293"/>
      <c r="J1293"/>
      <c r="K1293"/>
      <c r="L1293"/>
      <c r="M1293"/>
      <c r="N1293"/>
      <c r="O1293"/>
      <c r="P1293"/>
      <c r="Q1293"/>
    </row>
    <row r="1294" spans="8:17">
      <c r="H1294"/>
      <c r="I1294"/>
      <c r="J1294"/>
      <c r="K1294"/>
      <c r="L1294"/>
      <c r="M1294"/>
      <c r="N1294"/>
      <c r="O1294"/>
      <c r="P1294"/>
      <c r="Q1294"/>
    </row>
    <row r="1295" spans="8:17">
      <c r="H1295"/>
      <c r="I1295"/>
      <c r="J1295"/>
      <c r="K1295"/>
      <c r="L1295"/>
      <c r="M1295"/>
      <c r="N1295"/>
      <c r="O1295"/>
      <c r="P1295"/>
      <c r="Q1295"/>
    </row>
    <row r="1296" spans="8:17">
      <c r="H1296"/>
      <c r="I1296"/>
      <c r="J1296"/>
      <c r="K1296"/>
      <c r="L1296"/>
      <c r="M1296"/>
      <c r="N1296"/>
      <c r="O1296"/>
      <c r="P1296"/>
      <c r="Q1296"/>
    </row>
    <row r="1297" spans="8:17">
      <c r="H1297"/>
      <c r="I1297"/>
      <c r="J1297"/>
      <c r="K1297"/>
      <c r="L1297"/>
      <c r="M1297"/>
      <c r="N1297"/>
      <c r="O1297"/>
      <c r="P1297"/>
      <c r="Q1297"/>
    </row>
    <row r="1298" spans="8:17">
      <c r="H1298"/>
      <c r="I1298"/>
      <c r="J1298"/>
      <c r="K1298"/>
      <c r="L1298"/>
      <c r="M1298"/>
      <c r="N1298"/>
      <c r="O1298"/>
      <c r="P1298"/>
      <c r="Q1298"/>
    </row>
    <row r="1299" spans="8:17">
      <c r="H1299"/>
      <c r="I1299"/>
      <c r="J1299"/>
      <c r="K1299"/>
      <c r="L1299"/>
      <c r="M1299"/>
      <c r="N1299"/>
      <c r="O1299"/>
      <c r="P1299"/>
      <c r="Q1299"/>
    </row>
    <row r="1300" spans="8:17">
      <c r="H1300"/>
      <c r="I1300"/>
      <c r="J1300"/>
      <c r="K1300"/>
      <c r="L1300"/>
      <c r="M1300"/>
      <c r="N1300"/>
      <c r="O1300"/>
      <c r="P1300"/>
      <c r="Q1300"/>
    </row>
    <row r="1301" spans="8:17">
      <c r="H1301"/>
      <c r="I1301"/>
      <c r="J1301"/>
      <c r="K1301"/>
      <c r="L1301"/>
      <c r="M1301"/>
      <c r="N1301"/>
      <c r="O1301"/>
      <c r="P1301"/>
      <c r="Q1301"/>
    </row>
    <row r="1302" spans="8:17">
      <c r="H1302"/>
      <c r="I1302"/>
      <c r="J1302"/>
      <c r="K1302"/>
      <c r="L1302"/>
      <c r="M1302"/>
      <c r="N1302"/>
      <c r="O1302"/>
      <c r="P1302"/>
      <c r="Q1302"/>
    </row>
    <row r="1303" spans="8:17">
      <c r="H1303"/>
      <c r="I1303"/>
      <c r="J1303"/>
      <c r="K1303"/>
      <c r="L1303"/>
      <c r="M1303"/>
      <c r="N1303"/>
      <c r="O1303"/>
      <c r="P1303"/>
      <c r="Q1303"/>
    </row>
    <row r="1304" spans="8:17">
      <c r="H1304"/>
      <c r="I1304"/>
      <c r="J1304"/>
      <c r="K1304"/>
      <c r="L1304"/>
      <c r="M1304"/>
      <c r="N1304"/>
      <c r="O1304"/>
      <c r="P1304"/>
      <c r="Q1304"/>
    </row>
    <row r="1305" spans="8:17">
      <c r="H1305"/>
      <c r="I1305"/>
      <c r="J1305"/>
      <c r="K1305"/>
      <c r="L1305"/>
      <c r="M1305"/>
      <c r="N1305"/>
      <c r="O1305"/>
      <c r="P1305"/>
      <c r="Q1305"/>
    </row>
    <row r="1306" spans="8:17">
      <c r="H1306"/>
      <c r="I1306"/>
      <c r="J1306"/>
      <c r="K1306"/>
      <c r="L1306"/>
      <c r="M1306"/>
      <c r="N1306"/>
      <c r="O1306"/>
      <c r="P1306"/>
      <c r="Q1306"/>
    </row>
    <row r="1307" spans="8:17">
      <c r="H1307"/>
      <c r="I1307"/>
      <c r="J1307"/>
      <c r="K1307"/>
      <c r="L1307"/>
      <c r="M1307"/>
      <c r="N1307"/>
      <c r="O1307"/>
      <c r="P1307"/>
      <c r="Q1307"/>
    </row>
    <row r="1308" spans="8:17">
      <c r="H1308"/>
      <c r="I1308"/>
      <c r="J1308"/>
      <c r="K1308"/>
      <c r="L1308"/>
      <c r="M1308"/>
      <c r="N1308"/>
      <c r="O1308"/>
      <c r="P1308"/>
      <c r="Q1308"/>
    </row>
    <row r="1309" spans="8:17">
      <c r="H1309"/>
      <c r="I1309"/>
      <c r="J1309"/>
      <c r="K1309"/>
      <c r="L1309"/>
      <c r="M1309"/>
      <c r="N1309"/>
      <c r="O1309"/>
      <c r="P1309"/>
      <c r="Q1309"/>
    </row>
    <row r="1310" spans="8:17">
      <c r="H1310"/>
      <c r="I1310"/>
      <c r="J1310"/>
      <c r="K1310"/>
      <c r="L1310"/>
      <c r="M1310"/>
      <c r="N1310"/>
      <c r="O1310"/>
      <c r="P1310"/>
      <c r="Q1310"/>
    </row>
    <row r="1311" spans="8:17">
      <c r="H1311"/>
      <c r="I1311"/>
      <c r="J1311"/>
      <c r="K1311"/>
      <c r="L1311"/>
      <c r="M1311"/>
      <c r="N1311"/>
      <c r="O1311"/>
      <c r="P1311"/>
      <c r="Q1311"/>
    </row>
    <row r="1312" spans="8:17">
      <c r="H1312"/>
      <c r="I1312"/>
      <c r="J1312"/>
      <c r="K1312"/>
      <c r="L1312"/>
      <c r="M1312"/>
      <c r="N1312"/>
      <c r="O1312"/>
      <c r="P1312"/>
      <c r="Q1312"/>
    </row>
    <row r="1313" spans="8:17">
      <c r="H1313"/>
      <c r="I1313"/>
      <c r="J1313"/>
      <c r="K1313"/>
      <c r="L1313"/>
      <c r="M1313"/>
      <c r="N1313"/>
      <c r="O1313"/>
      <c r="P1313"/>
      <c r="Q1313"/>
    </row>
    <row r="1314" spans="8:17">
      <c r="H1314"/>
      <c r="I1314"/>
      <c r="J1314"/>
      <c r="K1314"/>
      <c r="L1314"/>
      <c r="M1314"/>
      <c r="N1314"/>
      <c r="O1314"/>
      <c r="P1314"/>
      <c r="Q1314"/>
    </row>
    <row r="1315" spans="8:17">
      <c r="H1315"/>
      <c r="I1315"/>
      <c r="J1315"/>
      <c r="K1315"/>
      <c r="L1315"/>
      <c r="M1315"/>
      <c r="N1315"/>
      <c r="O1315"/>
      <c r="P1315"/>
      <c r="Q1315"/>
    </row>
    <row r="1316" spans="8:17">
      <c r="H1316"/>
      <c r="I1316"/>
      <c r="J1316"/>
      <c r="K1316"/>
      <c r="L1316"/>
      <c r="M1316"/>
      <c r="N1316"/>
      <c r="O1316"/>
      <c r="P1316"/>
      <c r="Q1316"/>
    </row>
    <row r="1317" spans="8:17">
      <c r="H1317"/>
      <c r="I1317"/>
      <c r="J1317"/>
      <c r="K1317"/>
      <c r="L1317"/>
      <c r="M1317"/>
      <c r="N1317"/>
      <c r="O1317"/>
      <c r="P1317"/>
      <c r="Q1317"/>
    </row>
    <row r="1318" spans="8:17">
      <c r="H1318"/>
      <c r="I1318"/>
      <c r="J1318"/>
      <c r="K1318"/>
      <c r="L1318"/>
      <c r="M1318"/>
      <c r="N1318"/>
      <c r="O1318"/>
      <c r="P1318"/>
      <c r="Q1318"/>
    </row>
    <row r="1319" spans="8:17">
      <c r="H1319"/>
      <c r="I1319"/>
      <c r="J1319"/>
      <c r="K1319"/>
      <c r="L1319"/>
      <c r="M1319"/>
      <c r="N1319"/>
      <c r="O1319"/>
      <c r="P1319"/>
      <c r="Q1319"/>
    </row>
    <row r="1320" spans="8:17">
      <c r="H1320"/>
      <c r="I1320"/>
      <c r="J1320"/>
      <c r="K1320"/>
      <c r="L1320"/>
      <c r="M1320"/>
      <c r="N1320"/>
      <c r="O1320"/>
      <c r="P1320"/>
      <c r="Q1320"/>
    </row>
    <row r="1321" spans="8:17">
      <c r="H1321"/>
      <c r="I1321"/>
      <c r="J1321"/>
      <c r="K1321"/>
      <c r="L1321"/>
      <c r="M1321"/>
      <c r="N1321"/>
      <c r="O1321"/>
      <c r="P1321"/>
      <c r="Q1321"/>
    </row>
    <row r="1322" spans="8:17">
      <c r="H1322"/>
      <c r="I1322"/>
      <c r="J1322"/>
      <c r="K1322"/>
      <c r="L1322"/>
      <c r="M1322"/>
      <c r="N1322"/>
      <c r="O1322"/>
      <c r="P1322"/>
      <c r="Q1322"/>
    </row>
    <row r="1323" spans="8:17">
      <c r="H1323"/>
      <c r="I1323"/>
      <c r="J1323"/>
      <c r="K1323"/>
      <c r="L1323"/>
      <c r="M1323"/>
      <c r="N1323"/>
      <c r="O1323"/>
      <c r="P1323"/>
      <c r="Q1323"/>
    </row>
    <row r="1324" spans="8:17">
      <c r="H1324"/>
      <c r="I1324"/>
      <c r="J1324"/>
      <c r="K1324"/>
      <c r="L1324"/>
      <c r="M1324"/>
      <c r="N1324"/>
      <c r="O1324"/>
      <c r="P1324"/>
      <c r="Q1324"/>
    </row>
    <row r="1325" spans="8:17">
      <c r="H1325"/>
      <c r="I1325"/>
      <c r="J1325"/>
      <c r="K1325"/>
      <c r="L1325"/>
      <c r="M1325"/>
      <c r="N1325"/>
      <c r="O1325"/>
      <c r="P1325"/>
      <c r="Q1325"/>
    </row>
    <row r="1326" spans="8:17">
      <c r="H1326"/>
      <c r="I1326"/>
      <c r="J1326"/>
      <c r="K1326"/>
      <c r="L1326"/>
      <c r="M1326"/>
      <c r="N1326"/>
      <c r="O1326"/>
      <c r="P1326"/>
      <c r="Q1326"/>
    </row>
    <row r="1327" spans="8:17">
      <c r="H1327"/>
      <c r="I1327"/>
      <c r="J1327"/>
      <c r="K1327"/>
      <c r="L1327"/>
      <c r="M1327"/>
      <c r="N1327"/>
      <c r="O1327"/>
      <c r="P1327"/>
      <c r="Q1327"/>
    </row>
    <row r="1328" spans="8:17">
      <c r="H1328"/>
      <c r="I1328"/>
      <c r="J1328"/>
      <c r="K1328"/>
      <c r="L1328"/>
      <c r="M1328"/>
      <c r="N1328"/>
      <c r="O1328"/>
      <c r="P1328"/>
      <c r="Q1328"/>
    </row>
    <row r="1329" spans="8:17">
      <c r="H1329"/>
      <c r="I1329"/>
      <c r="J1329"/>
      <c r="K1329"/>
      <c r="L1329"/>
      <c r="M1329"/>
      <c r="N1329"/>
      <c r="O1329"/>
      <c r="P1329"/>
      <c r="Q1329"/>
    </row>
    <row r="1330" spans="8:17">
      <c r="H1330"/>
      <c r="I1330"/>
      <c r="J1330"/>
      <c r="K1330"/>
      <c r="L1330"/>
      <c r="M1330"/>
      <c r="N1330"/>
      <c r="O1330"/>
      <c r="P1330"/>
      <c r="Q1330"/>
    </row>
    <row r="1331" spans="8:17">
      <c r="H1331"/>
      <c r="I1331"/>
      <c r="J1331"/>
      <c r="K1331"/>
      <c r="L1331"/>
      <c r="M1331"/>
      <c r="N1331"/>
      <c r="O1331"/>
      <c r="P1331"/>
      <c r="Q1331"/>
    </row>
    <row r="1332" spans="8:17">
      <c r="H1332"/>
      <c r="I1332"/>
      <c r="J1332"/>
      <c r="K1332"/>
      <c r="L1332"/>
      <c r="M1332"/>
      <c r="N1332"/>
      <c r="O1332"/>
      <c r="P1332"/>
      <c r="Q1332"/>
    </row>
    <row r="1333" spans="8:17">
      <c r="H1333"/>
      <c r="I1333"/>
      <c r="J1333"/>
      <c r="K1333"/>
      <c r="L1333"/>
      <c r="M1333"/>
      <c r="N1333"/>
      <c r="O1333"/>
      <c r="P1333"/>
      <c r="Q1333"/>
    </row>
    <row r="1334" spans="8:17">
      <c r="H1334"/>
      <c r="I1334"/>
      <c r="J1334"/>
      <c r="K1334"/>
      <c r="L1334"/>
      <c r="M1334"/>
      <c r="N1334"/>
      <c r="O1334"/>
      <c r="P1334"/>
      <c r="Q1334"/>
    </row>
    <row r="1335" spans="8:17">
      <c r="H1335"/>
      <c r="I1335"/>
      <c r="J1335"/>
      <c r="K1335"/>
      <c r="L1335"/>
      <c r="M1335"/>
      <c r="N1335"/>
      <c r="O1335"/>
      <c r="P1335"/>
      <c r="Q1335"/>
    </row>
    <row r="1336" spans="8:17">
      <c r="H1336"/>
      <c r="I1336"/>
      <c r="J1336"/>
      <c r="K1336"/>
      <c r="L1336"/>
      <c r="M1336"/>
      <c r="N1336"/>
      <c r="O1336"/>
      <c r="P1336"/>
      <c r="Q1336"/>
    </row>
    <row r="1337" spans="8:17">
      <c r="H1337"/>
      <c r="I1337"/>
      <c r="J1337"/>
      <c r="K1337"/>
      <c r="L1337"/>
      <c r="M1337"/>
      <c r="N1337"/>
      <c r="O1337"/>
      <c r="P1337"/>
      <c r="Q1337"/>
    </row>
    <row r="1338" spans="8:17">
      <c r="H1338"/>
      <c r="I1338"/>
      <c r="J1338"/>
      <c r="K1338"/>
      <c r="L1338"/>
      <c r="M1338"/>
      <c r="N1338"/>
      <c r="O1338"/>
      <c r="P1338"/>
      <c r="Q1338"/>
    </row>
    <row r="1339" spans="8:17">
      <c r="H1339"/>
      <c r="I1339"/>
      <c r="J1339"/>
      <c r="K1339"/>
      <c r="L1339"/>
      <c r="M1339"/>
      <c r="N1339"/>
      <c r="O1339"/>
      <c r="P1339"/>
      <c r="Q1339"/>
    </row>
    <row r="1340" spans="8:17">
      <c r="H1340"/>
      <c r="I1340"/>
      <c r="J1340"/>
      <c r="K1340"/>
      <c r="L1340"/>
      <c r="M1340"/>
      <c r="N1340"/>
      <c r="O1340"/>
      <c r="P1340"/>
      <c r="Q1340"/>
    </row>
    <row r="1341" spans="8:17">
      <c r="H1341"/>
      <c r="I1341"/>
      <c r="J1341"/>
      <c r="K1341"/>
      <c r="L1341"/>
      <c r="M1341"/>
      <c r="N1341"/>
      <c r="O1341"/>
      <c r="P1341"/>
      <c r="Q1341"/>
    </row>
    <row r="1342" spans="8:17">
      <c r="H1342"/>
      <c r="I1342"/>
      <c r="J1342"/>
      <c r="K1342"/>
      <c r="L1342"/>
      <c r="M1342"/>
      <c r="N1342"/>
      <c r="O1342"/>
      <c r="P1342"/>
      <c r="Q1342"/>
    </row>
    <row r="1343" spans="8:17">
      <c r="H1343"/>
      <c r="I1343"/>
      <c r="J1343"/>
      <c r="K1343"/>
      <c r="L1343"/>
      <c r="M1343"/>
      <c r="N1343"/>
      <c r="O1343"/>
      <c r="P1343"/>
      <c r="Q1343"/>
    </row>
    <row r="1344" spans="8:17">
      <c r="H1344"/>
      <c r="I1344"/>
      <c r="J1344"/>
      <c r="K1344"/>
      <c r="L1344"/>
      <c r="M1344"/>
      <c r="N1344"/>
      <c r="O1344"/>
      <c r="P1344"/>
      <c r="Q1344"/>
    </row>
    <row r="1345" spans="8:17">
      <c r="H1345"/>
      <c r="I1345"/>
      <c r="J1345"/>
      <c r="K1345"/>
      <c r="L1345"/>
      <c r="M1345"/>
      <c r="N1345"/>
      <c r="O1345"/>
      <c r="P1345"/>
      <c r="Q1345"/>
    </row>
    <row r="1346" spans="8:17">
      <c r="H1346"/>
      <c r="I1346"/>
      <c r="J1346"/>
      <c r="K1346"/>
      <c r="L1346"/>
      <c r="M1346"/>
      <c r="N1346"/>
      <c r="O1346"/>
      <c r="P1346"/>
      <c r="Q1346"/>
    </row>
    <row r="1347" spans="8:17">
      <c r="H1347"/>
      <c r="I1347"/>
      <c r="J1347"/>
      <c r="K1347"/>
      <c r="L1347"/>
      <c r="M1347"/>
      <c r="N1347"/>
      <c r="O1347"/>
      <c r="P1347"/>
      <c r="Q1347"/>
    </row>
    <row r="1348" spans="8:17">
      <c r="H1348"/>
      <c r="I1348"/>
      <c r="J1348"/>
      <c r="K1348"/>
      <c r="L1348"/>
      <c r="M1348"/>
      <c r="N1348"/>
      <c r="O1348"/>
      <c r="P1348"/>
      <c r="Q1348"/>
    </row>
    <row r="1349" spans="8:17">
      <c r="H1349"/>
      <c r="I1349"/>
      <c r="J1349"/>
      <c r="K1349"/>
      <c r="L1349"/>
      <c r="M1349"/>
      <c r="N1349"/>
      <c r="O1349"/>
      <c r="P1349"/>
      <c r="Q1349"/>
    </row>
    <row r="1350" spans="8:17">
      <c r="H1350"/>
      <c r="I1350"/>
      <c r="J1350"/>
      <c r="K1350"/>
      <c r="L1350"/>
      <c r="M1350"/>
      <c r="N1350"/>
      <c r="O1350"/>
      <c r="P1350"/>
      <c r="Q1350"/>
    </row>
    <row r="1351" spans="8:17">
      <c r="H1351"/>
      <c r="I1351"/>
      <c r="J1351"/>
      <c r="K1351"/>
      <c r="L1351"/>
      <c r="M1351"/>
      <c r="N1351"/>
      <c r="O1351"/>
      <c r="P1351"/>
      <c r="Q1351"/>
    </row>
    <row r="1352" spans="8:17">
      <c r="H1352"/>
      <c r="I1352"/>
      <c r="J1352"/>
      <c r="K1352"/>
      <c r="L1352"/>
      <c r="M1352"/>
      <c r="N1352"/>
      <c r="O1352"/>
      <c r="P1352"/>
      <c r="Q1352"/>
    </row>
    <row r="1353" spans="8:17">
      <c r="H1353"/>
      <c r="I1353"/>
      <c r="J1353"/>
      <c r="K1353"/>
      <c r="L1353"/>
      <c r="M1353"/>
      <c r="N1353"/>
      <c r="O1353"/>
      <c r="P1353"/>
      <c r="Q1353"/>
    </row>
    <row r="1354" spans="8:17">
      <c r="H1354"/>
      <c r="I1354"/>
      <c r="J1354"/>
      <c r="K1354"/>
      <c r="L1354"/>
      <c r="M1354"/>
      <c r="N1354"/>
      <c r="O1354"/>
      <c r="P1354"/>
      <c r="Q1354"/>
    </row>
    <row r="1355" spans="8:17">
      <c r="H1355"/>
      <c r="I1355"/>
      <c r="J1355"/>
      <c r="K1355"/>
      <c r="L1355"/>
      <c r="M1355"/>
      <c r="N1355"/>
      <c r="O1355"/>
      <c r="P1355"/>
      <c r="Q1355"/>
    </row>
    <row r="1356" spans="8:17">
      <c r="H1356"/>
      <c r="I1356"/>
      <c r="J1356"/>
      <c r="K1356"/>
      <c r="L1356"/>
      <c r="M1356"/>
      <c r="N1356"/>
      <c r="O1356"/>
      <c r="P1356"/>
      <c r="Q1356"/>
    </row>
    <row r="1357" spans="8:17">
      <c r="H1357"/>
      <c r="I1357"/>
      <c r="J1357"/>
      <c r="K1357"/>
      <c r="L1357"/>
      <c r="M1357"/>
      <c r="N1357"/>
      <c r="O1357"/>
      <c r="P1357"/>
      <c r="Q1357"/>
    </row>
    <row r="1358" spans="8:17">
      <c r="H1358"/>
      <c r="I1358"/>
      <c r="J1358"/>
      <c r="K1358"/>
      <c r="L1358"/>
      <c r="M1358"/>
      <c r="N1358"/>
      <c r="O1358"/>
      <c r="P1358"/>
      <c r="Q1358"/>
    </row>
    <row r="1359" spans="8:17">
      <c r="H1359"/>
      <c r="I1359"/>
      <c r="J1359"/>
      <c r="K1359"/>
      <c r="L1359"/>
      <c r="M1359"/>
      <c r="N1359"/>
      <c r="O1359"/>
      <c r="P1359"/>
      <c r="Q1359"/>
    </row>
    <row r="1360" spans="8:17">
      <c r="H1360"/>
      <c r="I1360"/>
      <c r="J1360"/>
      <c r="K1360"/>
      <c r="L1360"/>
      <c r="M1360"/>
      <c r="N1360"/>
      <c r="O1360"/>
      <c r="P1360"/>
      <c r="Q1360"/>
    </row>
    <row r="1361" spans="8:17">
      <c r="H1361"/>
      <c r="I1361"/>
      <c r="J1361"/>
      <c r="K1361"/>
      <c r="L1361"/>
      <c r="M1361"/>
      <c r="N1361"/>
      <c r="O1361"/>
      <c r="P1361"/>
      <c r="Q1361"/>
    </row>
    <row r="1362" spans="8:17">
      <c r="H1362"/>
      <c r="I1362"/>
      <c r="J1362"/>
      <c r="K1362"/>
      <c r="L1362"/>
      <c r="M1362"/>
      <c r="N1362"/>
      <c r="O1362"/>
      <c r="P1362"/>
      <c r="Q1362"/>
    </row>
    <row r="1363" spans="8:17">
      <c r="H1363"/>
      <c r="I1363"/>
      <c r="J1363"/>
      <c r="K1363"/>
      <c r="L1363"/>
      <c r="M1363"/>
      <c r="N1363"/>
      <c r="O1363"/>
      <c r="P1363"/>
      <c r="Q1363"/>
    </row>
    <row r="1364" spans="8:17">
      <c r="H1364"/>
      <c r="I1364"/>
      <c r="J1364"/>
      <c r="K1364"/>
      <c r="L1364"/>
      <c r="M1364"/>
      <c r="N1364"/>
      <c r="O1364"/>
      <c r="P1364"/>
      <c r="Q1364"/>
    </row>
    <row r="1365" spans="8:17">
      <c r="H1365"/>
      <c r="I1365"/>
      <c r="J1365"/>
      <c r="K1365"/>
      <c r="L1365"/>
      <c r="M1365"/>
      <c r="N1365"/>
      <c r="O1365"/>
      <c r="P1365"/>
      <c r="Q1365"/>
    </row>
    <row r="1366" spans="8:17">
      <c r="H1366"/>
      <c r="I1366"/>
      <c r="J1366"/>
      <c r="K1366"/>
      <c r="L1366"/>
      <c r="M1366"/>
      <c r="N1366"/>
      <c r="O1366"/>
      <c r="P1366"/>
      <c r="Q1366"/>
    </row>
    <row r="1367" spans="8:17">
      <c r="H1367"/>
      <c r="I1367"/>
      <c r="J1367"/>
      <c r="K1367"/>
      <c r="L1367"/>
      <c r="M1367"/>
      <c r="N1367"/>
      <c r="O1367"/>
      <c r="P1367"/>
      <c r="Q1367"/>
    </row>
    <row r="1368" spans="8:17">
      <c r="H1368"/>
      <c r="I1368"/>
      <c r="J1368"/>
      <c r="K1368"/>
      <c r="L1368"/>
      <c r="M1368"/>
      <c r="N1368"/>
      <c r="O1368"/>
      <c r="P1368"/>
      <c r="Q1368"/>
    </row>
    <row r="1369" spans="8:17">
      <c r="H1369"/>
      <c r="I1369"/>
      <c r="J1369"/>
      <c r="K1369"/>
      <c r="L1369"/>
      <c r="M1369"/>
      <c r="N1369"/>
      <c r="O1369"/>
      <c r="P1369"/>
      <c r="Q1369"/>
    </row>
    <row r="1370" spans="8:17">
      <c r="H1370"/>
      <c r="I1370"/>
      <c r="J1370"/>
      <c r="K1370"/>
      <c r="L1370"/>
      <c r="M1370"/>
      <c r="N1370"/>
      <c r="O1370"/>
      <c r="P1370"/>
      <c r="Q1370"/>
    </row>
    <row r="1371" spans="8:17">
      <c r="H1371"/>
      <c r="I1371"/>
      <c r="J1371"/>
      <c r="K1371"/>
      <c r="L1371"/>
      <c r="M1371"/>
      <c r="N1371"/>
      <c r="O1371"/>
      <c r="P1371"/>
      <c r="Q1371"/>
    </row>
    <row r="1372" spans="8:17">
      <c r="H1372"/>
      <c r="I1372"/>
      <c r="J1372"/>
      <c r="K1372"/>
      <c r="L1372"/>
      <c r="M1372"/>
      <c r="N1372"/>
      <c r="O1372"/>
      <c r="P1372"/>
      <c r="Q1372"/>
    </row>
    <row r="1373" spans="8:17">
      <c r="H1373"/>
      <c r="I1373"/>
      <c r="J1373"/>
      <c r="K1373"/>
      <c r="L1373"/>
      <c r="M1373"/>
      <c r="N1373"/>
      <c r="O1373"/>
      <c r="P1373"/>
      <c r="Q1373"/>
    </row>
    <row r="1374" spans="8:17">
      <c r="H1374"/>
      <c r="I1374"/>
      <c r="J1374"/>
      <c r="K1374"/>
      <c r="L1374"/>
      <c r="M1374"/>
      <c r="N1374"/>
      <c r="O1374"/>
      <c r="P1374"/>
      <c r="Q1374"/>
    </row>
    <row r="1375" spans="8:17">
      <c r="H1375"/>
      <c r="I1375"/>
      <c r="J1375"/>
      <c r="K1375"/>
      <c r="L1375"/>
      <c r="M1375"/>
      <c r="N1375"/>
      <c r="O1375"/>
      <c r="P1375"/>
      <c r="Q1375"/>
    </row>
    <row r="1376" spans="8:17">
      <c r="H1376"/>
      <c r="I1376"/>
      <c r="J1376"/>
      <c r="K1376"/>
      <c r="L1376"/>
      <c r="M1376"/>
      <c r="N1376"/>
      <c r="O1376"/>
      <c r="P1376"/>
      <c r="Q1376"/>
    </row>
    <row r="1377" spans="8:17">
      <c r="H1377"/>
      <c r="I1377"/>
      <c r="J1377"/>
      <c r="K1377"/>
      <c r="L1377"/>
      <c r="M1377"/>
      <c r="N1377"/>
      <c r="O1377"/>
      <c r="P1377"/>
      <c r="Q1377"/>
    </row>
    <row r="1378" spans="8:17">
      <c r="H1378"/>
      <c r="I1378"/>
      <c r="J1378"/>
      <c r="K1378"/>
      <c r="L1378"/>
      <c r="M1378"/>
      <c r="N1378"/>
      <c r="O1378"/>
      <c r="P1378"/>
      <c r="Q1378"/>
    </row>
    <row r="1379" spans="8:17">
      <c r="H1379"/>
      <c r="I1379"/>
      <c r="J1379"/>
      <c r="K1379"/>
      <c r="L1379"/>
      <c r="M1379"/>
      <c r="N1379"/>
      <c r="O1379"/>
      <c r="P1379"/>
      <c r="Q1379"/>
    </row>
    <row r="1380" spans="8:17">
      <c r="H1380"/>
      <c r="I1380"/>
      <c r="J1380"/>
      <c r="K1380"/>
      <c r="L1380"/>
      <c r="M1380"/>
      <c r="N1380"/>
      <c r="O1380"/>
      <c r="P1380"/>
      <c r="Q1380"/>
    </row>
    <row r="1381" spans="8:17">
      <c r="H1381"/>
      <c r="I1381"/>
      <c r="J1381"/>
      <c r="K1381"/>
      <c r="L1381"/>
      <c r="M1381"/>
      <c r="N1381"/>
      <c r="O1381"/>
      <c r="P1381"/>
      <c r="Q1381"/>
    </row>
    <row r="1382" spans="8:17">
      <c r="H1382"/>
      <c r="I1382"/>
      <c r="J1382"/>
      <c r="K1382"/>
      <c r="L1382"/>
      <c r="M1382"/>
      <c r="N1382"/>
      <c r="O1382"/>
      <c r="P1382"/>
      <c r="Q1382"/>
    </row>
    <row r="1383" spans="8:17">
      <c r="H1383"/>
      <c r="I1383"/>
      <c r="J1383"/>
      <c r="K1383"/>
      <c r="L1383"/>
      <c r="M1383"/>
      <c r="N1383"/>
      <c r="O1383"/>
      <c r="P1383"/>
      <c r="Q1383"/>
    </row>
    <row r="1384" spans="8:17">
      <c r="H1384"/>
      <c r="I1384"/>
      <c r="J1384"/>
      <c r="K1384"/>
      <c r="L1384"/>
      <c r="M1384"/>
      <c r="N1384"/>
      <c r="O1384"/>
      <c r="P1384"/>
      <c r="Q1384"/>
    </row>
    <row r="1385" spans="8:17">
      <c r="H1385"/>
      <c r="I1385"/>
      <c r="J1385"/>
      <c r="K1385"/>
      <c r="L1385"/>
      <c r="M1385"/>
      <c r="N1385"/>
      <c r="O1385"/>
      <c r="P1385"/>
      <c r="Q1385"/>
    </row>
    <row r="1386" spans="8:17">
      <c r="H1386"/>
      <c r="I1386"/>
      <c r="J1386"/>
      <c r="K1386"/>
      <c r="L1386"/>
      <c r="M1386"/>
      <c r="N1386"/>
      <c r="O1386"/>
      <c r="P1386"/>
      <c r="Q1386"/>
    </row>
    <row r="1387" spans="8:17">
      <c r="H1387"/>
      <c r="I1387"/>
      <c r="J1387"/>
      <c r="K1387"/>
      <c r="L1387"/>
      <c r="M1387"/>
      <c r="N1387"/>
      <c r="O1387"/>
      <c r="P1387"/>
      <c r="Q1387"/>
    </row>
    <row r="1388" spans="8:17">
      <c r="H1388"/>
      <c r="I1388"/>
      <c r="J1388"/>
      <c r="K1388"/>
      <c r="L1388"/>
      <c r="M1388"/>
      <c r="N1388"/>
      <c r="O1388"/>
      <c r="P1388"/>
      <c r="Q1388"/>
    </row>
    <row r="1389" spans="8:17">
      <c r="H1389"/>
      <c r="I1389"/>
      <c r="J1389"/>
      <c r="K1389"/>
      <c r="L1389"/>
      <c r="M1389"/>
      <c r="N1389"/>
      <c r="O1389"/>
      <c r="P1389"/>
      <c r="Q1389"/>
    </row>
    <row r="1390" spans="8:17">
      <c r="H1390"/>
      <c r="I1390"/>
      <c r="J1390"/>
      <c r="K1390"/>
      <c r="L1390"/>
      <c r="M1390"/>
      <c r="N1390"/>
      <c r="O1390"/>
      <c r="P1390"/>
      <c r="Q1390"/>
    </row>
    <row r="1391" spans="8:17">
      <c r="H1391"/>
      <c r="I1391"/>
      <c r="J1391"/>
      <c r="K1391"/>
      <c r="L1391"/>
      <c r="M1391"/>
      <c r="N1391"/>
      <c r="O1391"/>
      <c r="P1391"/>
      <c r="Q1391"/>
    </row>
    <row r="1392" spans="8:17">
      <c r="H1392"/>
      <c r="I1392"/>
      <c r="J1392"/>
      <c r="K1392"/>
      <c r="L1392"/>
      <c r="M1392"/>
      <c r="N1392"/>
      <c r="O1392"/>
      <c r="P1392"/>
      <c r="Q1392"/>
    </row>
    <row r="1393" spans="8:17">
      <c r="H1393"/>
      <c r="I1393"/>
      <c r="J1393"/>
      <c r="K1393"/>
      <c r="L1393"/>
      <c r="M1393"/>
      <c r="N1393"/>
      <c r="O1393"/>
      <c r="P1393"/>
      <c r="Q1393"/>
    </row>
    <row r="1394" spans="8:17">
      <c r="H1394"/>
      <c r="I1394"/>
      <c r="J1394"/>
      <c r="K1394"/>
      <c r="L1394"/>
      <c r="M1394"/>
      <c r="N1394"/>
      <c r="O1394"/>
      <c r="P1394"/>
      <c r="Q1394"/>
    </row>
    <row r="1395" spans="8:17">
      <c r="H1395"/>
      <c r="I1395"/>
      <c r="J1395"/>
      <c r="K1395"/>
      <c r="L1395"/>
      <c r="M1395"/>
      <c r="N1395"/>
      <c r="O1395"/>
      <c r="P1395"/>
      <c r="Q1395"/>
    </row>
    <row r="1396" spans="8:17">
      <c r="H1396"/>
      <c r="I1396"/>
      <c r="J1396"/>
      <c r="K1396"/>
      <c r="L1396"/>
      <c r="M1396"/>
      <c r="N1396"/>
      <c r="O1396"/>
      <c r="P1396"/>
      <c r="Q1396"/>
    </row>
    <row r="1397" spans="8:17">
      <c r="H1397"/>
      <c r="I1397"/>
      <c r="J1397"/>
      <c r="K1397"/>
      <c r="L1397"/>
      <c r="M1397"/>
      <c r="N1397"/>
      <c r="O1397"/>
      <c r="P1397"/>
      <c r="Q1397"/>
    </row>
    <row r="1398" spans="8:17">
      <c r="H1398"/>
      <c r="I1398"/>
      <c r="J1398"/>
      <c r="K1398"/>
      <c r="L1398"/>
      <c r="M1398"/>
      <c r="N1398"/>
      <c r="O1398"/>
      <c r="P1398"/>
      <c r="Q1398"/>
    </row>
    <row r="1399" spans="8:17">
      <c r="H1399"/>
      <c r="I1399"/>
      <c r="J1399"/>
      <c r="K1399"/>
      <c r="L1399"/>
      <c r="M1399"/>
      <c r="N1399"/>
      <c r="O1399"/>
      <c r="P1399"/>
      <c r="Q1399"/>
    </row>
    <row r="1400" spans="8:17">
      <c r="H1400"/>
      <c r="I1400"/>
      <c r="J1400"/>
      <c r="K1400"/>
      <c r="L1400"/>
      <c r="M1400"/>
      <c r="N1400"/>
      <c r="O1400"/>
      <c r="P1400"/>
      <c r="Q1400"/>
    </row>
    <row r="1401" spans="8:17">
      <c r="H1401"/>
      <c r="I1401"/>
      <c r="J1401"/>
      <c r="K1401"/>
      <c r="L1401"/>
      <c r="M1401"/>
      <c r="N1401"/>
      <c r="O1401"/>
      <c r="P1401"/>
      <c r="Q1401"/>
    </row>
    <row r="1402" spans="8:17">
      <c r="H1402"/>
      <c r="I1402"/>
      <c r="J1402"/>
      <c r="K1402"/>
      <c r="L1402"/>
      <c r="M1402"/>
      <c r="N1402"/>
      <c r="O1402"/>
      <c r="P1402"/>
      <c r="Q1402"/>
    </row>
    <row r="1403" spans="8:17">
      <c r="H1403"/>
      <c r="I1403"/>
      <c r="J1403"/>
      <c r="K1403"/>
      <c r="L1403"/>
      <c r="M1403"/>
      <c r="N1403"/>
      <c r="O1403"/>
      <c r="P1403"/>
      <c r="Q1403"/>
    </row>
    <row r="1404" spans="8:17">
      <c r="H1404"/>
      <c r="I1404"/>
      <c r="J1404"/>
      <c r="K1404"/>
      <c r="L1404"/>
      <c r="M1404"/>
      <c r="N1404"/>
      <c r="O1404"/>
      <c r="P1404"/>
      <c r="Q1404"/>
    </row>
    <row r="1405" spans="8:17">
      <c r="H1405"/>
      <c r="I1405"/>
      <c r="J1405"/>
      <c r="K1405"/>
      <c r="L1405"/>
      <c r="M1405"/>
      <c r="N1405"/>
      <c r="O1405"/>
      <c r="P1405"/>
      <c r="Q1405"/>
    </row>
    <row r="1406" spans="8:17">
      <c r="H1406"/>
      <c r="I1406"/>
      <c r="J1406"/>
      <c r="K1406"/>
      <c r="L1406"/>
      <c r="M1406"/>
      <c r="N1406"/>
      <c r="O1406"/>
      <c r="P1406"/>
      <c r="Q1406"/>
    </row>
    <row r="1407" spans="8:17">
      <c r="H1407"/>
      <c r="I1407"/>
      <c r="J1407"/>
      <c r="K1407"/>
      <c r="L1407"/>
      <c r="M1407"/>
      <c r="N1407"/>
      <c r="O1407"/>
      <c r="P1407"/>
      <c r="Q1407"/>
    </row>
    <row r="1408" spans="8:17">
      <c r="H1408"/>
      <c r="I1408"/>
      <c r="J1408"/>
      <c r="K1408"/>
      <c r="L1408"/>
      <c r="M1408"/>
      <c r="N1408"/>
      <c r="O1408"/>
      <c r="P1408"/>
      <c r="Q1408"/>
    </row>
    <row r="1409" spans="8:17">
      <c r="H1409"/>
      <c r="I1409"/>
      <c r="J1409"/>
      <c r="K1409"/>
      <c r="L1409"/>
      <c r="M1409"/>
      <c r="N1409"/>
      <c r="O1409"/>
      <c r="P1409"/>
      <c r="Q1409"/>
    </row>
    <row r="1410" spans="8:17">
      <c r="H1410"/>
      <c r="I1410"/>
      <c r="J1410"/>
      <c r="K1410"/>
      <c r="L1410"/>
      <c r="M1410"/>
      <c r="N1410"/>
      <c r="O1410"/>
      <c r="P1410"/>
      <c r="Q1410"/>
    </row>
    <row r="1411" spans="8:17">
      <c r="H1411"/>
      <c r="I1411"/>
      <c r="J1411"/>
      <c r="K1411"/>
      <c r="L1411"/>
      <c r="M1411"/>
      <c r="N1411"/>
      <c r="O1411"/>
      <c r="P1411"/>
      <c r="Q1411"/>
    </row>
    <row r="1412" spans="8:17">
      <c r="H1412"/>
      <c r="I1412"/>
      <c r="J1412"/>
      <c r="K1412"/>
      <c r="L1412"/>
      <c r="M1412"/>
      <c r="N1412"/>
      <c r="O1412"/>
      <c r="P1412"/>
      <c r="Q1412"/>
    </row>
    <row r="1413" spans="8:17">
      <c r="H1413"/>
      <c r="I1413"/>
      <c r="J1413"/>
      <c r="K1413"/>
      <c r="L1413"/>
      <c r="M1413"/>
      <c r="N1413"/>
      <c r="O1413"/>
      <c r="P1413"/>
      <c r="Q1413"/>
    </row>
    <row r="1414" spans="8:17">
      <c r="H1414"/>
      <c r="I1414"/>
      <c r="J1414"/>
      <c r="K1414"/>
      <c r="L1414"/>
      <c r="M1414"/>
      <c r="N1414"/>
      <c r="O1414"/>
      <c r="P1414"/>
      <c r="Q1414"/>
    </row>
    <row r="1415" spans="8:17">
      <c r="H1415"/>
      <c r="I1415"/>
      <c r="J1415"/>
      <c r="K1415"/>
      <c r="L1415"/>
      <c r="M1415"/>
      <c r="N1415"/>
      <c r="O1415"/>
      <c r="P1415"/>
      <c r="Q1415"/>
    </row>
    <row r="1416" spans="8:17">
      <c r="H1416"/>
      <c r="I1416"/>
      <c r="J1416"/>
      <c r="K1416"/>
      <c r="L1416"/>
      <c r="M1416"/>
      <c r="N1416"/>
      <c r="O1416"/>
      <c r="P1416"/>
      <c r="Q1416"/>
    </row>
    <row r="1417" spans="8:17">
      <c r="H1417"/>
      <c r="I1417"/>
      <c r="J1417"/>
      <c r="K1417"/>
      <c r="L1417"/>
      <c r="M1417"/>
      <c r="N1417"/>
      <c r="O1417"/>
      <c r="P1417"/>
      <c r="Q1417"/>
    </row>
    <row r="1418" spans="8:17">
      <c r="H1418"/>
      <c r="I1418"/>
      <c r="J1418"/>
      <c r="K1418"/>
      <c r="L1418"/>
      <c r="M1418"/>
      <c r="N1418"/>
      <c r="O1418"/>
      <c r="P1418"/>
      <c r="Q1418"/>
    </row>
    <row r="1419" spans="8:17">
      <c r="H1419"/>
      <c r="I1419"/>
      <c r="J1419"/>
      <c r="K1419"/>
      <c r="L1419"/>
      <c r="M1419"/>
      <c r="N1419"/>
      <c r="O1419"/>
      <c r="P1419"/>
      <c r="Q1419"/>
    </row>
    <row r="1420" spans="8:17">
      <c r="H1420"/>
      <c r="I1420"/>
      <c r="J1420"/>
      <c r="K1420"/>
      <c r="L1420"/>
      <c r="M1420"/>
      <c r="N1420"/>
      <c r="O1420"/>
      <c r="P1420"/>
      <c r="Q1420"/>
    </row>
    <row r="1421" spans="8:17">
      <c r="H1421"/>
      <c r="I1421"/>
      <c r="J1421"/>
      <c r="K1421"/>
      <c r="L1421"/>
      <c r="M1421"/>
      <c r="N1421"/>
      <c r="O1421"/>
      <c r="P1421"/>
      <c r="Q1421"/>
    </row>
    <row r="1422" spans="8:17">
      <c r="H1422"/>
      <c r="I1422"/>
      <c r="J1422"/>
      <c r="K1422"/>
      <c r="L1422"/>
      <c r="M1422"/>
      <c r="N1422"/>
      <c r="O1422"/>
      <c r="P1422"/>
      <c r="Q1422"/>
    </row>
    <row r="1423" spans="8:17">
      <c r="H1423"/>
      <c r="I1423"/>
      <c r="J1423"/>
      <c r="K1423"/>
      <c r="L1423"/>
      <c r="M1423"/>
      <c r="N1423"/>
      <c r="O1423"/>
      <c r="P1423"/>
      <c r="Q1423"/>
    </row>
    <row r="1424" spans="8:17">
      <c r="H1424"/>
      <c r="I1424"/>
      <c r="J1424"/>
      <c r="K1424"/>
      <c r="L1424"/>
      <c r="M1424"/>
      <c r="N1424"/>
      <c r="O1424"/>
      <c r="P1424"/>
      <c r="Q1424"/>
    </row>
    <row r="1425" spans="8:17">
      <c r="H1425"/>
      <c r="I1425"/>
      <c r="J1425"/>
      <c r="K1425"/>
      <c r="L1425"/>
      <c r="M1425"/>
      <c r="N1425"/>
      <c r="O1425"/>
      <c r="P1425"/>
      <c r="Q1425"/>
    </row>
    <row r="1426" spans="8:17">
      <c r="H1426"/>
      <c r="I1426"/>
      <c r="J1426"/>
      <c r="K1426"/>
      <c r="L1426"/>
      <c r="M1426"/>
      <c r="N1426"/>
      <c r="O1426"/>
      <c r="P1426"/>
      <c r="Q1426"/>
    </row>
    <row r="1427" spans="8:17">
      <c r="H1427"/>
      <c r="I1427"/>
      <c r="J1427"/>
      <c r="K1427"/>
      <c r="L1427"/>
      <c r="M1427"/>
      <c r="N1427"/>
      <c r="O1427"/>
      <c r="P1427"/>
      <c r="Q1427"/>
    </row>
    <row r="1428" spans="8:17">
      <c r="H1428"/>
      <c r="I1428"/>
      <c r="J1428"/>
      <c r="K1428"/>
      <c r="L1428"/>
      <c r="M1428"/>
      <c r="N1428"/>
      <c r="O1428"/>
      <c r="P1428"/>
      <c r="Q1428"/>
    </row>
    <row r="1429" spans="8:17">
      <c r="H1429"/>
      <c r="I1429"/>
      <c r="J1429"/>
      <c r="K1429"/>
      <c r="L1429"/>
      <c r="M1429"/>
      <c r="N1429"/>
      <c r="O1429"/>
      <c r="P1429"/>
      <c r="Q1429"/>
    </row>
    <row r="1430" spans="8:17">
      <c r="H1430"/>
      <c r="I1430"/>
      <c r="J1430"/>
      <c r="K1430"/>
      <c r="L1430"/>
      <c r="M1430"/>
      <c r="N1430"/>
      <c r="O1430"/>
      <c r="P1430"/>
      <c r="Q1430"/>
    </row>
    <row r="1431" spans="8:17">
      <c r="H1431"/>
      <c r="I1431"/>
      <c r="J1431"/>
      <c r="K1431"/>
      <c r="L1431"/>
      <c r="M1431"/>
      <c r="N1431"/>
      <c r="O1431"/>
      <c r="P1431"/>
      <c r="Q1431"/>
    </row>
    <row r="1432" spans="8:17">
      <c r="H1432"/>
      <c r="I1432"/>
      <c r="J1432"/>
      <c r="K1432"/>
      <c r="L1432"/>
      <c r="M1432"/>
      <c r="N1432"/>
      <c r="O1432"/>
      <c r="P1432"/>
      <c r="Q1432"/>
    </row>
    <row r="1433" spans="8:17">
      <c r="H1433"/>
      <c r="I1433"/>
      <c r="J1433"/>
      <c r="K1433"/>
      <c r="L1433"/>
      <c r="M1433"/>
      <c r="N1433"/>
      <c r="O1433"/>
      <c r="P1433"/>
      <c r="Q1433"/>
    </row>
    <row r="1434" spans="8:17">
      <c r="H1434"/>
      <c r="I1434"/>
      <c r="J1434"/>
      <c r="K1434"/>
      <c r="L1434"/>
      <c r="M1434"/>
      <c r="N1434"/>
      <c r="O1434"/>
      <c r="P1434"/>
      <c r="Q1434"/>
    </row>
    <row r="1435" spans="8:17">
      <c r="H1435"/>
      <c r="I1435"/>
      <c r="J1435"/>
      <c r="K1435"/>
      <c r="L1435"/>
      <c r="M1435"/>
      <c r="N1435"/>
      <c r="O1435"/>
      <c r="P1435"/>
      <c r="Q1435"/>
    </row>
    <row r="1436" spans="8:17">
      <c r="H1436"/>
      <c r="I1436"/>
      <c r="J1436"/>
      <c r="K1436"/>
      <c r="L1436"/>
      <c r="M1436"/>
      <c r="N1436"/>
      <c r="O1436"/>
      <c r="P1436"/>
      <c r="Q1436"/>
    </row>
    <row r="1437" spans="8:17">
      <c r="H1437"/>
      <c r="I1437"/>
      <c r="J1437"/>
      <c r="K1437"/>
      <c r="L1437"/>
      <c r="M1437"/>
      <c r="N1437"/>
      <c r="O1437"/>
      <c r="P1437"/>
      <c r="Q1437"/>
    </row>
    <row r="1438" spans="8:17">
      <c r="H1438"/>
      <c r="I1438"/>
      <c r="J1438"/>
      <c r="K1438"/>
      <c r="L1438"/>
      <c r="M1438"/>
      <c r="N1438"/>
      <c r="O1438"/>
      <c r="P1438"/>
      <c r="Q1438"/>
    </row>
    <row r="1439" spans="8:17">
      <c r="H1439"/>
      <c r="I1439"/>
      <c r="J1439"/>
      <c r="K1439"/>
      <c r="L1439"/>
      <c r="M1439"/>
      <c r="N1439"/>
      <c r="O1439"/>
      <c r="P1439"/>
      <c r="Q1439"/>
    </row>
    <row r="1440" spans="8:17">
      <c r="H1440"/>
      <c r="I1440"/>
      <c r="J1440"/>
      <c r="K1440"/>
      <c r="L1440"/>
      <c r="M1440"/>
      <c r="N1440"/>
      <c r="O1440"/>
      <c r="P1440"/>
      <c r="Q1440"/>
    </row>
    <row r="1441" spans="8:17">
      <c r="H1441"/>
      <c r="I1441"/>
      <c r="J1441"/>
      <c r="K1441"/>
      <c r="L1441"/>
      <c r="M1441"/>
      <c r="N1441"/>
      <c r="O1441"/>
      <c r="P1441"/>
      <c r="Q1441"/>
    </row>
    <row r="1442" spans="8:17">
      <c r="H1442"/>
      <c r="I1442"/>
      <c r="J1442"/>
      <c r="K1442"/>
      <c r="L1442"/>
      <c r="M1442"/>
      <c r="N1442"/>
      <c r="O1442"/>
      <c r="P1442"/>
      <c r="Q1442"/>
    </row>
    <row r="1443" spans="8:17">
      <c r="H1443"/>
      <c r="I1443"/>
      <c r="J1443"/>
      <c r="K1443"/>
      <c r="L1443"/>
      <c r="M1443"/>
      <c r="N1443"/>
      <c r="O1443"/>
      <c r="P1443"/>
      <c r="Q1443"/>
    </row>
    <row r="1444" spans="8:17">
      <c r="H1444"/>
      <c r="I1444"/>
      <c r="J1444"/>
      <c r="K1444"/>
      <c r="L1444"/>
      <c r="M1444"/>
      <c r="N1444"/>
      <c r="O1444"/>
      <c r="P1444"/>
      <c r="Q1444"/>
    </row>
    <row r="1445" spans="8:17">
      <c r="H1445"/>
      <c r="I1445"/>
      <c r="J1445"/>
      <c r="K1445"/>
      <c r="L1445"/>
      <c r="M1445"/>
      <c r="N1445"/>
      <c r="O1445"/>
      <c r="P1445"/>
      <c r="Q1445"/>
    </row>
    <row r="1446" spans="8:17">
      <c r="H1446"/>
      <c r="I1446"/>
      <c r="J1446"/>
      <c r="K1446"/>
      <c r="L1446"/>
      <c r="M1446"/>
      <c r="N1446"/>
      <c r="O1446"/>
      <c r="P1446"/>
      <c r="Q1446"/>
    </row>
    <row r="1447" spans="8:17">
      <c r="H1447"/>
      <c r="I1447"/>
      <c r="J1447"/>
      <c r="K1447"/>
      <c r="L1447"/>
      <c r="M1447"/>
      <c r="N1447"/>
      <c r="O1447"/>
      <c r="P1447"/>
      <c r="Q1447"/>
    </row>
    <row r="1448" spans="8:17">
      <c r="H1448"/>
      <c r="I1448"/>
      <c r="J1448"/>
      <c r="K1448"/>
      <c r="L1448"/>
      <c r="M1448"/>
      <c r="N1448"/>
      <c r="O1448"/>
      <c r="P1448"/>
      <c r="Q1448"/>
    </row>
    <row r="1449" spans="8:17">
      <c r="H1449"/>
      <c r="I1449"/>
      <c r="J1449"/>
      <c r="K1449"/>
      <c r="L1449"/>
      <c r="M1449"/>
      <c r="N1449"/>
      <c r="O1449"/>
      <c r="P1449"/>
      <c r="Q1449"/>
    </row>
    <row r="1450" spans="8:17">
      <c r="H1450"/>
      <c r="I1450"/>
      <c r="J1450"/>
      <c r="K1450"/>
      <c r="L1450"/>
      <c r="M1450"/>
      <c r="N1450"/>
      <c r="O1450"/>
      <c r="P1450"/>
      <c r="Q1450"/>
    </row>
    <row r="1451" spans="8:17">
      <c r="H1451"/>
      <c r="I1451"/>
      <c r="J1451"/>
      <c r="K1451"/>
      <c r="L1451"/>
      <c r="M1451"/>
      <c r="N1451"/>
      <c r="O1451"/>
      <c r="P1451"/>
      <c r="Q1451"/>
    </row>
    <row r="1452" spans="8:17">
      <c r="H1452"/>
      <c r="I1452"/>
      <c r="J1452"/>
      <c r="K1452"/>
      <c r="L1452"/>
      <c r="M1452"/>
      <c r="N1452"/>
      <c r="O1452"/>
      <c r="P1452"/>
      <c r="Q1452"/>
    </row>
    <row r="1453" spans="8:17">
      <c r="H1453"/>
      <c r="I1453"/>
      <c r="J1453"/>
      <c r="K1453"/>
      <c r="L1453"/>
      <c r="M1453"/>
      <c r="N1453"/>
      <c r="O1453"/>
      <c r="P1453"/>
      <c r="Q1453"/>
    </row>
    <row r="1454" spans="8:17">
      <c r="H1454"/>
      <c r="I1454"/>
      <c r="J1454"/>
      <c r="K1454"/>
      <c r="L1454"/>
      <c r="M1454"/>
      <c r="N1454"/>
      <c r="O1454"/>
      <c r="P1454"/>
      <c r="Q1454"/>
    </row>
    <row r="1455" spans="8:17">
      <c r="H1455"/>
      <c r="I1455"/>
      <c r="J1455"/>
      <c r="K1455"/>
      <c r="L1455"/>
      <c r="M1455"/>
      <c r="N1455"/>
      <c r="O1455"/>
      <c r="P1455"/>
      <c r="Q1455"/>
    </row>
    <row r="1456" spans="8:17">
      <c r="H1456"/>
      <c r="I1456"/>
      <c r="J1456"/>
      <c r="K1456"/>
      <c r="L1456"/>
      <c r="M1456"/>
      <c r="N1456"/>
      <c r="O1456"/>
      <c r="P1456"/>
      <c r="Q1456"/>
    </row>
    <row r="1457" spans="8:17">
      <c r="H1457"/>
      <c r="I1457"/>
      <c r="J1457"/>
      <c r="K1457"/>
      <c r="L1457"/>
      <c r="M1457"/>
      <c r="N1457"/>
      <c r="O1457"/>
      <c r="P1457"/>
      <c r="Q1457"/>
    </row>
    <row r="1458" spans="8:17">
      <c r="H1458"/>
      <c r="I1458"/>
      <c r="J1458"/>
      <c r="K1458"/>
      <c r="L1458"/>
      <c r="M1458"/>
      <c r="N1458"/>
      <c r="O1458"/>
      <c r="P1458"/>
      <c r="Q1458"/>
    </row>
    <row r="1459" spans="8:17">
      <c r="H1459"/>
      <c r="I1459"/>
      <c r="J1459"/>
      <c r="K1459"/>
      <c r="L1459"/>
      <c r="M1459"/>
      <c r="N1459"/>
      <c r="O1459"/>
      <c r="P1459"/>
      <c r="Q1459"/>
    </row>
    <row r="1460" spans="8:17">
      <c r="H1460"/>
      <c r="I1460"/>
      <c r="J1460"/>
      <c r="K1460"/>
      <c r="L1460"/>
      <c r="M1460"/>
      <c r="N1460"/>
      <c r="O1460"/>
      <c r="P1460"/>
      <c r="Q1460"/>
    </row>
    <row r="1461" spans="8:17">
      <c r="H1461"/>
      <c r="I1461"/>
      <c r="J1461"/>
      <c r="K1461"/>
      <c r="L1461"/>
      <c r="M1461"/>
      <c r="N1461"/>
      <c r="O1461"/>
      <c r="P1461"/>
      <c r="Q1461"/>
    </row>
    <row r="1462" spans="8:17">
      <c r="H1462"/>
      <c r="I1462"/>
      <c r="J1462"/>
      <c r="K1462"/>
      <c r="L1462"/>
      <c r="M1462"/>
      <c r="N1462"/>
      <c r="O1462"/>
      <c r="P1462"/>
      <c r="Q1462"/>
    </row>
    <row r="1463" spans="8:17">
      <c r="H1463"/>
      <c r="I1463"/>
      <c r="J1463"/>
      <c r="K1463"/>
      <c r="L1463"/>
      <c r="M1463"/>
      <c r="N1463"/>
      <c r="O1463"/>
      <c r="P1463"/>
      <c r="Q1463"/>
    </row>
    <row r="1464" spans="8:17">
      <c r="H1464"/>
      <c r="I1464"/>
      <c r="J1464"/>
      <c r="K1464"/>
      <c r="L1464"/>
      <c r="M1464"/>
      <c r="N1464"/>
      <c r="O1464"/>
      <c r="P1464"/>
      <c r="Q1464"/>
    </row>
    <row r="1465" spans="8:17">
      <c r="H1465"/>
      <c r="I1465"/>
      <c r="J1465"/>
      <c r="K1465"/>
      <c r="L1465"/>
      <c r="M1465"/>
      <c r="N1465"/>
      <c r="O1465"/>
      <c r="P1465"/>
      <c r="Q1465"/>
    </row>
    <row r="1466" spans="8:17">
      <c r="H1466"/>
      <c r="I1466"/>
      <c r="J1466"/>
      <c r="K1466"/>
      <c r="L1466"/>
      <c r="M1466"/>
      <c r="N1466"/>
      <c r="O1466"/>
      <c r="P1466"/>
      <c r="Q1466"/>
    </row>
    <row r="1467" spans="8:17">
      <c r="H1467"/>
      <c r="I1467"/>
      <c r="J1467"/>
      <c r="K1467"/>
      <c r="L1467"/>
      <c r="M1467"/>
      <c r="N1467"/>
      <c r="O1467"/>
      <c r="P1467"/>
      <c r="Q1467"/>
    </row>
    <row r="1468" spans="8:17">
      <c r="H1468"/>
      <c r="I1468"/>
      <c r="J1468"/>
      <c r="K1468"/>
      <c r="L1468"/>
      <c r="M1468"/>
      <c r="N1468"/>
      <c r="O1468"/>
      <c r="P1468"/>
      <c r="Q1468"/>
    </row>
    <row r="1469" spans="8:17">
      <c r="H1469"/>
      <c r="I1469"/>
      <c r="J1469"/>
      <c r="K1469"/>
      <c r="L1469"/>
      <c r="M1469"/>
      <c r="N1469"/>
      <c r="O1469"/>
      <c r="P1469"/>
      <c r="Q1469"/>
    </row>
    <row r="1470" spans="8:17">
      <c r="H1470"/>
      <c r="I1470"/>
      <c r="J1470"/>
      <c r="K1470"/>
      <c r="L1470"/>
      <c r="M1470"/>
      <c r="N1470"/>
      <c r="O1470"/>
      <c r="P1470"/>
      <c r="Q1470"/>
    </row>
    <row r="1471" spans="8:17">
      <c r="H1471"/>
      <c r="I1471"/>
      <c r="J1471"/>
      <c r="K1471"/>
      <c r="L1471"/>
      <c r="M1471"/>
      <c r="N1471"/>
      <c r="O1471"/>
      <c r="P1471"/>
      <c r="Q1471"/>
    </row>
    <row r="1472" spans="8:17">
      <c r="H1472"/>
      <c r="I1472"/>
      <c r="J1472"/>
      <c r="K1472"/>
      <c r="L1472"/>
      <c r="M1472"/>
      <c r="N1472"/>
      <c r="O1472"/>
      <c r="P1472"/>
      <c r="Q1472"/>
    </row>
    <row r="1473" spans="8:17">
      <c r="H1473"/>
      <c r="I1473"/>
      <c r="J1473"/>
      <c r="K1473"/>
      <c r="L1473"/>
      <c r="M1473"/>
      <c r="N1473"/>
      <c r="O1473"/>
      <c r="P1473"/>
      <c r="Q1473"/>
    </row>
    <row r="1474" spans="8:17">
      <c r="H1474"/>
      <c r="I1474"/>
      <c r="J1474"/>
      <c r="K1474"/>
      <c r="L1474"/>
      <c r="M1474"/>
      <c r="N1474"/>
      <c r="O1474"/>
      <c r="P1474"/>
      <c r="Q1474"/>
    </row>
    <row r="1475" spans="8:17">
      <c r="H1475"/>
      <c r="I1475"/>
      <c r="J1475"/>
      <c r="K1475"/>
      <c r="L1475"/>
      <c r="M1475"/>
      <c r="N1475"/>
      <c r="O1475"/>
      <c r="P1475"/>
      <c r="Q1475"/>
    </row>
    <row r="1476" spans="8:17">
      <c r="H1476"/>
      <c r="I1476"/>
      <c r="J1476"/>
      <c r="K1476"/>
      <c r="L1476"/>
      <c r="M1476"/>
      <c r="N1476"/>
      <c r="O1476"/>
      <c r="P1476"/>
      <c r="Q1476"/>
    </row>
    <row r="1477" spans="8:17">
      <c r="H1477"/>
      <c r="I1477"/>
      <c r="J1477"/>
      <c r="K1477"/>
      <c r="L1477"/>
      <c r="M1477"/>
      <c r="N1477"/>
      <c r="O1477"/>
      <c r="P1477"/>
      <c r="Q1477"/>
    </row>
    <row r="1478" spans="8:17">
      <c r="H1478"/>
      <c r="I1478"/>
      <c r="J1478"/>
      <c r="K1478"/>
      <c r="L1478"/>
      <c r="M1478"/>
      <c r="N1478"/>
      <c r="O1478"/>
      <c r="P1478"/>
      <c r="Q1478"/>
    </row>
    <row r="1479" spans="8:17">
      <c r="H1479"/>
      <c r="I1479"/>
      <c r="J1479"/>
      <c r="K1479"/>
      <c r="L1479"/>
      <c r="M1479"/>
      <c r="N1479"/>
      <c r="O1479"/>
      <c r="P1479"/>
      <c r="Q1479"/>
    </row>
    <row r="1480" spans="8:17">
      <c r="H1480"/>
      <c r="I1480"/>
      <c r="J1480"/>
      <c r="K1480"/>
      <c r="L1480"/>
      <c r="M1480"/>
      <c r="N1480"/>
      <c r="O1480"/>
      <c r="P1480"/>
      <c r="Q1480"/>
    </row>
    <row r="1481" spans="8:17">
      <c r="H1481"/>
      <c r="I1481"/>
      <c r="J1481"/>
      <c r="K1481"/>
      <c r="L1481"/>
      <c r="M1481"/>
      <c r="N1481"/>
      <c r="O1481"/>
      <c r="P1481"/>
      <c r="Q1481"/>
    </row>
    <row r="1482" spans="8:17">
      <c r="H1482"/>
      <c r="I1482"/>
      <c r="J1482"/>
      <c r="K1482"/>
      <c r="L1482"/>
      <c r="M1482"/>
      <c r="N1482"/>
      <c r="O1482"/>
      <c r="P1482"/>
      <c r="Q1482"/>
    </row>
    <row r="1483" spans="8:17">
      <c r="H1483"/>
      <c r="I1483"/>
      <c r="J1483"/>
      <c r="K1483"/>
      <c r="L1483"/>
      <c r="M1483"/>
      <c r="N1483"/>
      <c r="O1483"/>
      <c r="P1483"/>
      <c r="Q1483"/>
    </row>
    <row r="1484" spans="8:17">
      <c r="H1484"/>
      <c r="I1484"/>
      <c r="J1484"/>
      <c r="K1484"/>
      <c r="L1484"/>
      <c r="M1484"/>
      <c r="N1484"/>
      <c r="O1484"/>
      <c r="P1484"/>
      <c r="Q1484"/>
    </row>
    <row r="1485" spans="8:17">
      <c r="H1485"/>
      <c r="I1485"/>
      <c r="J1485"/>
      <c r="K1485"/>
      <c r="L1485"/>
      <c r="M1485"/>
      <c r="N1485"/>
      <c r="O1485"/>
      <c r="P1485"/>
      <c r="Q1485"/>
    </row>
    <row r="1486" spans="8:17">
      <c r="H1486"/>
      <c r="I1486"/>
      <c r="J1486"/>
      <c r="K1486"/>
      <c r="L1486"/>
      <c r="M1486"/>
      <c r="N1486"/>
      <c r="O1486"/>
      <c r="P1486"/>
      <c r="Q1486"/>
    </row>
    <row r="1487" spans="8:17">
      <c r="H1487"/>
      <c r="I1487"/>
      <c r="J1487"/>
      <c r="K1487"/>
      <c r="L1487"/>
      <c r="M1487"/>
      <c r="N1487"/>
      <c r="O1487"/>
      <c r="P1487"/>
      <c r="Q1487"/>
    </row>
    <row r="1488" spans="8:17">
      <c r="H1488"/>
      <c r="I1488"/>
      <c r="J1488"/>
      <c r="K1488"/>
      <c r="L1488"/>
      <c r="M1488"/>
      <c r="N1488"/>
      <c r="O1488"/>
      <c r="P1488"/>
      <c r="Q1488"/>
    </row>
    <row r="1489" spans="8:17">
      <c r="H1489"/>
      <c r="I1489"/>
      <c r="J1489"/>
      <c r="K1489"/>
      <c r="L1489"/>
      <c r="M1489"/>
      <c r="N1489"/>
      <c r="O1489"/>
      <c r="P1489"/>
      <c r="Q1489"/>
    </row>
    <row r="1490" spans="8:17">
      <c r="H1490"/>
      <c r="I1490"/>
      <c r="J1490"/>
      <c r="K1490"/>
      <c r="L1490"/>
      <c r="M1490"/>
      <c r="N1490"/>
      <c r="O1490"/>
      <c r="P1490"/>
      <c r="Q1490"/>
    </row>
    <row r="1491" spans="8:17">
      <c r="H1491"/>
      <c r="I1491"/>
      <c r="J1491"/>
      <c r="K1491"/>
      <c r="L1491"/>
      <c r="M1491"/>
      <c r="N1491"/>
      <c r="O1491"/>
      <c r="P1491"/>
      <c r="Q1491"/>
    </row>
    <row r="1492" spans="8:17">
      <c r="H1492"/>
      <c r="I1492"/>
      <c r="J1492"/>
      <c r="K1492"/>
      <c r="L1492"/>
      <c r="M1492"/>
      <c r="N1492"/>
      <c r="O1492"/>
      <c r="P1492"/>
      <c r="Q1492"/>
    </row>
    <row r="1493" spans="8:17">
      <c r="H1493"/>
      <c r="I1493"/>
      <c r="J1493"/>
      <c r="K1493"/>
      <c r="L1493"/>
      <c r="M1493"/>
      <c r="N1493"/>
      <c r="O1493"/>
      <c r="P1493"/>
      <c r="Q1493"/>
    </row>
    <row r="1494" spans="8:17">
      <c r="H1494"/>
      <c r="I1494"/>
      <c r="J1494"/>
      <c r="K1494"/>
      <c r="L1494"/>
      <c r="M1494"/>
      <c r="N1494"/>
      <c r="O1494"/>
      <c r="P1494"/>
      <c r="Q1494"/>
    </row>
    <row r="1495" spans="8:17">
      <c r="H1495"/>
      <c r="I1495"/>
      <c r="J1495"/>
      <c r="K1495"/>
      <c r="L1495"/>
      <c r="M1495"/>
      <c r="N1495"/>
      <c r="O1495"/>
      <c r="P1495"/>
      <c r="Q1495"/>
    </row>
    <row r="1496" spans="8:17">
      <c r="H1496"/>
      <c r="I1496"/>
      <c r="J1496"/>
      <c r="K1496"/>
      <c r="L1496"/>
      <c r="M1496"/>
      <c r="N1496"/>
      <c r="O1496"/>
      <c r="P1496"/>
      <c r="Q1496"/>
    </row>
    <row r="1497" spans="8:17">
      <c r="H1497"/>
      <c r="I1497"/>
      <c r="J1497"/>
      <c r="K1497"/>
      <c r="L1497"/>
      <c r="M1497"/>
      <c r="N1497"/>
      <c r="O1497"/>
      <c r="P1497"/>
      <c r="Q1497"/>
    </row>
    <row r="1498" spans="8:17">
      <c r="H1498"/>
      <c r="I1498"/>
      <c r="J1498"/>
      <c r="K1498"/>
      <c r="L1498"/>
      <c r="M1498"/>
      <c r="N1498"/>
      <c r="O1498"/>
      <c r="P1498"/>
      <c r="Q1498"/>
    </row>
    <row r="1499" spans="8:17">
      <c r="H1499"/>
      <c r="I1499"/>
      <c r="J1499"/>
      <c r="K1499"/>
      <c r="L1499"/>
      <c r="M1499"/>
      <c r="N1499"/>
      <c r="O1499"/>
      <c r="P1499"/>
      <c r="Q1499"/>
    </row>
    <row r="1500" spans="8:17">
      <c r="H1500"/>
      <c r="I1500"/>
      <c r="J1500"/>
      <c r="K1500"/>
      <c r="L1500"/>
      <c r="M1500"/>
      <c r="N1500"/>
      <c r="O1500"/>
      <c r="P1500"/>
      <c r="Q1500"/>
    </row>
    <row r="1501" spans="8:17">
      <c r="H1501"/>
      <c r="I1501"/>
      <c r="J1501"/>
      <c r="K1501"/>
      <c r="L1501"/>
      <c r="M1501"/>
      <c r="N1501"/>
      <c r="O1501"/>
      <c r="P1501"/>
      <c r="Q1501"/>
    </row>
    <row r="1502" spans="8:17">
      <c r="H1502"/>
      <c r="I1502"/>
      <c r="J1502"/>
      <c r="K1502"/>
      <c r="L1502"/>
      <c r="M1502"/>
      <c r="N1502"/>
      <c r="O1502"/>
      <c r="P1502"/>
      <c r="Q1502"/>
    </row>
    <row r="1503" spans="8:17">
      <c r="H1503"/>
      <c r="I1503"/>
      <c r="J1503"/>
      <c r="K1503"/>
      <c r="L1503"/>
      <c r="M1503"/>
      <c r="N1503"/>
      <c r="O1503"/>
      <c r="P1503"/>
      <c r="Q1503"/>
    </row>
    <row r="1504" spans="8:17">
      <c r="H1504"/>
      <c r="I1504"/>
      <c r="J1504"/>
      <c r="K1504"/>
      <c r="L1504"/>
      <c r="M1504"/>
      <c r="N1504"/>
      <c r="O1504"/>
      <c r="P1504"/>
      <c r="Q1504"/>
    </row>
    <row r="1505" spans="8:17">
      <c r="H1505"/>
      <c r="I1505"/>
      <c r="J1505"/>
      <c r="K1505"/>
      <c r="L1505"/>
      <c r="M1505"/>
      <c r="N1505"/>
      <c r="O1505"/>
      <c r="P1505"/>
      <c r="Q1505"/>
    </row>
    <row r="1506" spans="8:17">
      <c r="H1506"/>
      <c r="I1506"/>
      <c r="J1506"/>
      <c r="K1506"/>
      <c r="L1506"/>
      <c r="M1506"/>
      <c r="N1506"/>
      <c r="O1506"/>
      <c r="P1506"/>
      <c r="Q1506"/>
    </row>
    <row r="1507" spans="8:17">
      <c r="H1507"/>
      <c r="I1507"/>
      <c r="J1507"/>
      <c r="K1507"/>
      <c r="L1507"/>
      <c r="M1507"/>
      <c r="N1507"/>
      <c r="O1507"/>
      <c r="P1507"/>
      <c r="Q1507"/>
    </row>
    <row r="1508" spans="8:17">
      <c r="H1508"/>
      <c r="I1508"/>
      <c r="J1508"/>
      <c r="K1508"/>
      <c r="L1508"/>
      <c r="M1508"/>
      <c r="N1508"/>
      <c r="O1508"/>
      <c r="P1508"/>
      <c r="Q1508"/>
    </row>
    <row r="1509" spans="8:17">
      <c r="H1509"/>
      <c r="I1509"/>
      <c r="J1509"/>
      <c r="K1509"/>
      <c r="L1509"/>
      <c r="M1509"/>
      <c r="N1509"/>
      <c r="O1509"/>
      <c r="P1509"/>
      <c r="Q1509"/>
    </row>
    <row r="1510" spans="8:17">
      <c r="H1510"/>
      <c r="I1510"/>
      <c r="J1510"/>
      <c r="K1510"/>
      <c r="L1510"/>
      <c r="M1510"/>
      <c r="N1510"/>
      <c r="O1510"/>
      <c r="P1510"/>
      <c r="Q1510"/>
    </row>
    <row r="1511" spans="8:17">
      <c r="H1511"/>
      <c r="I1511"/>
      <c r="J1511"/>
      <c r="K1511"/>
      <c r="L1511"/>
      <c r="M1511"/>
      <c r="N1511"/>
      <c r="O1511"/>
      <c r="P1511"/>
      <c r="Q1511"/>
    </row>
    <row r="1512" spans="8:17">
      <c r="H1512"/>
      <c r="I1512"/>
      <c r="J1512"/>
      <c r="K1512"/>
      <c r="L1512"/>
      <c r="M1512"/>
      <c r="N1512"/>
      <c r="O1512"/>
      <c r="P1512"/>
      <c r="Q1512"/>
    </row>
    <row r="1513" spans="8:17">
      <c r="H1513"/>
      <c r="I1513"/>
      <c r="J1513"/>
      <c r="K1513"/>
      <c r="L1513"/>
      <c r="M1513"/>
      <c r="N1513"/>
      <c r="O1513"/>
      <c r="P1513"/>
      <c r="Q1513"/>
    </row>
    <row r="1514" spans="8:17">
      <c r="H1514"/>
      <c r="I1514"/>
      <c r="J1514"/>
      <c r="K1514"/>
      <c r="L1514"/>
      <c r="M1514"/>
      <c r="N1514"/>
      <c r="O1514"/>
      <c r="P1514"/>
      <c r="Q1514"/>
    </row>
    <row r="1515" spans="8:17">
      <c r="H1515"/>
      <c r="I1515"/>
      <c r="J1515"/>
      <c r="K1515"/>
      <c r="L1515"/>
      <c r="M1515"/>
      <c r="N1515"/>
      <c r="O1515"/>
      <c r="P1515"/>
      <c r="Q1515"/>
    </row>
    <row r="1516" spans="8:17">
      <c r="H1516"/>
      <c r="I1516"/>
      <c r="J1516"/>
      <c r="K1516"/>
      <c r="L1516"/>
      <c r="M1516"/>
      <c r="N1516"/>
      <c r="O1516"/>
      <c r="P1516"/>
      <c r="Q1516"/>
    </row>
    <row r="1517" spans="8:17">
      <c r="H1517"/>
      <c r="I1517"/>
      <c r="J1517"/>
      <c r="K1517"/>
      <c r="L1517"/>
      <c r="M1517"/>
      <c r="N1517"/>
      <c r="O1517"/>
      <c r="P1517"/>
      <c r="Q1517"/>
    </row>
    <row r="1518" spans="8:17">
      <c r="H1518"/>
      <c r="I1518"/>
      <c r="J1518"/>
      <c r="K1518"/>
      <c r="L1518"/>
      <c r="M1518"/>
      <c r="N1518"/>
      <c r="O1518"/>
      <c r="P1518"/>
      <c r="Q1518"/>
    </row>
    <row r="1519" spans="8:17">
      <c r="H1519"/>
      <c r="I1519"/>
      <c r="J1519"/>
      <c r="K1519"/>
      <c r="L1519"/>
      <c r="M1519"/>
      <c r="N1519"/>
      <c r="O1519"/>
      <c r="P1519"/>
      <c r="Q1519"/>
    </row>
    <row r="1520" spans="8:17">
      <c r="H1520"/>
      <c r="I1520"/>
      <c r="J1520"/>
      <c r="K1520"/>
      <c r="L1520"/>
      <c r="M1520"/>
      <c r="N1520"/>
      <c r="O1520"/>
      <c r="P1520"/>
      <c r="Q1520"/>
    </row>
    <row r="1521" spans="8:17">
      <c r="H1521"/>
      <c r="I1521"/>
      <c r="J1521"/>
      <c r="K1521"/>
      <c r="L1521"/>
      <c r="M1521"/>
      <c r="N1521"/>
      <c r="O1521"/>
      <c r="P1521"/>
      <c r="Q1521"/>
    </row>
    <row r="1522" spans="8:17">
      <c r="H1522"/>
      <c r="I1522"/>
      <c r="J1522"/>
      <c r="K1522"/>
      <c r="L1522"/>
      <c r="M1522"/>
      <c r="N1522"/>
      <c r="O1522"/>
      <c r="P1522"/>
      <c r="Q1522"/>
    </row>
    <row r="1523" spans="8:17">
      <c r="H1523"/>
      <c r="I1523"/>
      <c r="J1523"/>
      <c r="K1523"/>
      <c r="L1523"/>
      <c r="M1523"/>
      <c r="N1523"/>
      <c r="O1523"/>
      <c r="P1523"/>
      <c r="Q1523"/>
    </row>
    <row r="1524" spans="8:17">
      <c r="H1524"/>
      <c r="I1524"/>
      <c r="J1524"/>
      <c r="K1524"/>
      <c r="L1524"/>
      <c r="M1524"/>
      <c r="N1524"/>
      <c r="O1524"/>
      <c r="P1524"/>
      <c r="Q1524"/>
    </row>
    <row r="1525" spans="8:17">
      <c r="H1525"/>
      <c r="I1525"/>
      <c r="J1525"/>
      <c r="K1525"/>
      <c r="L1525"/>
      <c r="M1525"/>
      <c r="N1525"/>
      <c r="O1525"/>
      <c r="P1525"/>
      <c r="Q1525"/>
    </row>
    <row r="1526" spans="8:17">
      <c r="H1526"/>
      <c r="I1526"/>
      <c r="J1526"/>
      <c r="K1526"/>
      <c r="L1526"/>
      <c r="M1526"/>
      <c r="N1526"/>
      <c r="O1526"/>
      <c r="P1526"/>
      <c r="Q1526"/>
    </row>
    <row r="1527" spans="8:17">
      <c r="H1527"/>
      <c r="I1527"/>
      <c r="J1527"/>
      <c r="K1527"/>
      <c r="L1527"/>
      <c r="M1527"/>
      <c r="N1527"/>
      <c r="O1527"/>
      <c r="P1527"/>
      <c r="Q1527"/>
    </row>
    <row r="1528" spans="8:17">
      <c r="H1528"/>
      <c r="I1528"/>
      <c r="J1528"/>
      <c r="K1528"/>
      <c r="L1528"/>
      <c r="M1528"/>
      <c r="N1528"/>
      <c r="O1528"/>
      <c r="P1528"/>
      <c r="Q1528"/>
    </row>
    <row r="1529" spans="8:17">
      <c r="H1529"/>
      <c r="I1529"/>
      <c r="J1529"/>
      <c r="K1529"/>
      <c r="L1529"/>
      <c r="M1529"/>
      <c r="N1529"/>
      <c r="O1529"/>
      <c r="P1529"/>
      <c r="Q1529"/>
    </row>
    <row r="1530" spans="8:17">
      <c r="H1530"/>
      <c r="I1530"/>
      <c r="J1530"/>
      <c r="K1530"/>
      <c r="L1530"/>
      <c r="M1530"/>
      <c r="N1530"/>
      <c r="O1530"/>
      <c r="P1530"/>
      <c r="Q1530"/>
    </row>
    <row r="1531" spans="8:17">
      <c r="H1531"/>
      <c r="I1531"/>
      <c r="J1531"/>
      <c r="K1531"/>
      <c r="L1531"/>
      <c r="M1531"/>
      <c r="N1531"/>
      <c r="O1531"/>
      <c r="P1531"/>
      <c r="Q1531"/>
    </row>
    <row r="1532" spans="8:17">
      <c r="H1532"/>
      <c r="I1532"/>
      <c r="J1532"/>
      <c r="K1532"/>
      <c r="L1532"/>
      <c r="M1532"/>
      <c r="N1532"/>
      <c r="O1532"/>
      <c r="P1532"/>
      <c r="Q1532"/>
    </row>
    <row r="1533" spans="8:17">
      <c r="H1533"/>
      <c r="I1533"/>
      <c r="J1533"/>
      <c r="K1533"/>
      <c r="L1533"/>
      <c r="M1533"/>
      <c r="N1533"/>
      <c r="O1533"/>
      <c r="P1533"/>
      <c r="Q1533"/>
    </row>
    <row r="1534" spans="8:17">
      <c r="H1534"/>
      <c r="I1534"/>
      <c r="J1534"/>
      <c r="K1534"/>
      <c r="L1534"/>
      <c r="M1534"/>
      <c r="N1534"/>
      <c r="O1534"/>
      <c r="P1534"/>
      <c r="Q1534"/>
    </row>
    <row r="1535" spans="8:17">
      <c r="H1535"/>
      <c r="I1535"/>
      <c r="J1535"/>
      <c r="K1535"/>
      <c r="L1535"/>
      <c r="M1535"/>
      <c r="N1535"/>
      <c r="O1535"/>
      <c r="P1535"/>
      <c r="Q1535"/>
    </row>
    <row r="1536" spans="8:17">
      <c r="H1536"/>
      <c r="I1536"/>
      <c r="J1536"/>
      <c r="K1536"/>
      <c r="L1536"/>
      <c r="M1536"/>
      <c r="N1536"/>
      <c r="O1536"/>
      <c r="P1536"/>
      <c r="Q1536"/>
    </row>
    <row r="1537" spans="8:17">
      <c r="H1537"/>
      <c r="I1537"/>
      <c r="J1537"/>
      <c r="K1537"/>
      <c r="L1537"/>
      <c r="M1537"/>
      <c r="N1537"/>
      <c r="O1537"/>
      <c r="P1537"/>
      <c r="Q1537"/>
    </row>
    <row r="1538" spans="8:17">
      <c r="H1538"/>
      <c r="I1538"/>
      <c r="J1538"/>
      <c r="K1538"/>
      <c r="L1538"/>
      <c r="M1538"/>
      <c r="N1538"/>
      <c r="O1538"/>
      <c r="P1538"/>
      <c r="Q1538"/>
    </row>
    <row r="1539" spans="8:17">
      <c r="H1539"/>
      <c r="I1539"/>
      <c r="J1539"/>
      <c r="K1539"/>
      <c r="L1539"/>
      <c r="M1539"/>
      <c r="N1539"/>
      <c r="O1539"/>
      <c r="P1539"/>
      <c r="Q1539"/>
    </row>
    <row r="1540" spans="8:17">
      <c r="H1540"/>
      <c r="I1540"/>
      <c r="J1540"/>
      <c r="K1540"/>
      <c r="L1540"/>
      <c r="M1540"/>
      <c r="N1540"/>
      <c r="O1540"/>
      <c r="P1540"/>
      <c r="Q1540"/>
    </row>
    <row r="1541" spans="8:17">
      <c r="H1541"/>
      <c r="I1541"/>
      <c r="J1541"/>
      <c r="K1541"/>
      <c r="L1541"/>
      <c r="M1541"/>
      <c r="N1541"/>
      <c r="O1541"/>
      <c r="P1541"/>
      <c r="Q1541"/>
    </row>
    <row r="1542" spans="8:17">
      <c r="H1542"/>
      <c r="I1542"/>
      <c r="J1542"/>
      <c r="K1542"/>
      <c r="L1542"/>
      <c r="M1542"/>
      <c r="N1542"/>
      <c r="O1542"/>
      <c r="P1542"/>
      <c r="Q1542"/>
    </row>
    <row r="1543" spans="8:17">
      <c r="H1543"/>
      <c r="I1543"/>
      <c r="J1543"/>
      <c r="K1543"/>
      <c r="L1543"/>
      <c r="M1543"/>
      <c r="N1543"/>
      <c r="O1543"/>
      <c r="P1543"/>
      <c r="Q1543"/>
    </row>
    <row r="1544" spans="8:17">
      <c r="H1544"/>
      <c r="I1544"/>
      <c r="J1544"/>
      <c r="K1544"/>
      <c r="L1544"/>
      <c r="M1544"/>
      <c r="N1544"/>
      <c r="O1544"/>
      <c r="P1544"/>
      <c r="Q1544"/>
    </row>
    <row r="1545" spans="8:17">
      <c r="H1545"/>
      <c r="I1545"/>
      <c r="J1545"/>
      <c r="K1545"/>
      <c r="L1545"/>
      <c r="M1545"/>
      <c r="N1545"/>
      <c r="O1545"/>
      <c r="P1545"/>
      <c r="Q1545"/>
    </row>
    <row r="1546" spans="8:17">
      <c r="H1546"/>
      <c r="I1546"/>
      <c r="J1546"/>
      <c r="K1546"/>
      <c r="L1546"/>
      <c r="M1546"/>
      <c r="N1546"/>
      <c r="O1546"/>
      <c r="P1546"/>
      <c r="Q1546"/>
    </row>
    <row r="1547" spans="8:17">
      <c r="H1547"/>
      <c r="I1547"/>
      <c r="J1547"/>
      <c r="K1547"/>
      <c r="L1547"/>
      <c r="M1547"/>
      <c r="N1547"/>
      <c r="O1547"/>
      <c r="P1547"/>
      <c r="Q1547"/>
    </row>
    <row r="1548" spans="8:17">
      <c r="H1548"/>
      <c r="I1548"/>
      <c r="J1548"/>
      <c r="K1548"/>
      <c r="L1548"/>
      <c r="M1548"/>
      <c r="N1548"/>
      <c r="O1548"/>
      <c r="P1548"/>
      <c r="Q1548"/>
    </row>
    <row r="1549" spans="8:17">
      <c r="H1549"/>
      <c r="I1549"/>
      <c r="J1549"/>
      <c r="K1549"/>
      <c r="L1549"/>
      <c r="M1549"/>
      <c r="N1549"/>
      <c r="O1549"/>
      <c r="P1549"/>
      <c r="Q1549"/>
    </row>
    <row r="1550" spans="8:17">
      <c r="H1550"/>
      <c r="I1550"/>
      <c r="J1550"/>
      <c r="K1550"/>
      <c r="L1550"/>
      <c r="M1550"/>
      <c r="N1550"/>
      <c r="O1550"/>
      <c r="P1550"/>
      <c r="Q1550"/>
    </row>
    <row r="1551" spans="8:17">
      <c r="H1551"/>
      <c r="I1551"/>
      <c r="J1551"/>
      <c r="K1551"/>
      <c r="L1551"/>
      <c r="M1551"/>
      <c r="N1551"/>
      <c r="O1551"/>
      <c r="P1551"/>
      <c r="Q1551"/>
    </row>
    <row r="1552" spans="8:17">
      <c r="H1552"/>
      <c r="I1552"/>
      <c r="J1552"/>
      <c r="K1552"/>
      <c r="L1552"/>
      <c r="M1552"/>
      <c r="N1552"/>
      <c r="O1552"/>
      <c r="P1552"/>
      <c r="Q1552"/>
    </row>
    <row r="1553" spans="8:17">
      <c r="H1553"/>
      <c r="I1553"/>
      <c r="J1553"/>
      <c r="K1553"/>
      <c r="L1553"/>
      <c r="M1553"/>
      <c r="N1553"/>
      <c r="O1553"/>
      <c r="P1553"/>
      <c r="Q1553"/>
    </row>
    <row r="1554" spans="8:17">
      <c r="H1554"/>
      <c r="I1554"/>
      <c r="J1554"/>
      <c r="K1554"/>
      <c r="L1554"/>
      <c r="M1554"/>
      <c r="N1554"/>
      <c r="O1554"/>
      <c r="P1554"/>
      <c r="Q1554"/>
    </row>
    <row r="1555" spans="8:17">
      <c r="H1555"/>
      <c r="I1555"/>
      <c r="J1555"/>
      <c r="K1555"/>
      <c r="L1555"/>
      <c r="M1555"/>
      <c r="N1555"/>
      <c r="O1555"/>
      <c r="P1555"/>
      <c r="Q1555"/>
    </row>
    <row r="1556" spans="8:17">
      <c r="H1556"/>
      <c r="I1556"/>
      <c r="J1556"/>
      <c r="K1556"/>
      <c r="L1556"/>
      <c r="M1556"/>
      <c r="N1556"/>
      <c r="O1556"/>
      <c r="P1556"/>
      <c r="Q1556"/>
    </row>
    <row r="1557" spans="8:17">
      <c r="H1557"/>
      <c r="I1557"/>
      <c r="J1557"/>
      <c r="K1557"/>
      <c r="L1557"/>
      <c r="M1557"/>
      <c r="N1557"/>
      <c r="O1557"/>
      <c r="P1557"/>
      <c r="Q1557"/>
    </row>
    <row r="1558" spans="8:17">
      <c r="H1558"/>
      <c r="I1558"/>
      <c r="J1558"/>
      <c r="K1558"/>
      <c r="L1558"/>
      <c r="M1558"/>
      <c r="N1558"/>
      <c r="O1558"/>
      <c r="P1558"/>
      <c r="Q1558"/>
    </row>
    <row r="1559" spans="8:17">
      <c r="H1559"/>
      <c r="I1559"/>
      <c r="J1559"/>
      <c r="K1559"/>
      <c r="L1559"/>
      <c r="M1559"/>
      <c r="N1559"/>
      <c r="O1559"/>
      <c r="P1559"/>
      <c r="Q1559"/>
    </row>
    <row r="1560" spans="8:17">
      <c r="H1560"/>
      <c r="I1560"/>
      <c r="J1560"/>
      <c r="K1560"/>
      <c r="L1560"/>
      <c r="M1560"/>
      <c r="N1560"/>
      <c r="O1560"/>
      <c r="P1560"/>
      <c r="Q1560"/>
    </row>
    <row r="1561" spans="8:17">
      <c r="H1561"/>
      <c r="I1561"/>
      <c r="J1561"/>
      <c r="K1561"/>
      <c r="L1561"/>
      <c r="M1561"/>
      <c r="N1561"/>
      <c r="O1561"/>
      <c r="P1561"/>
      <c r="Q1561"/>
    </row>
    <row r="1562" spans="8:17">
      <c r="H1562"/>
      <c r="I1562"/>
      <c r="J1562"/>
      <c r="K1562"/>
      <c r="L1562"/>
      <c r="M1562"/>
      <c r="N1562"/>
      <c r="O1562"/>
      <c r="P1562"/>
      <c r="Q1562"/>
    </row>
    <row r="1563" spans="8:17">
      <c r="H1563"/>
      <c r="I1563"/>
      <c r="J1563"/>
      <c r="K1563"/>
      <c r="L1563"/>
      <c r="M1563"/>
      <c r="N1563"/>
      <c r="O1563"/>
      <c r="P1563"/>
      <c r="Q1563"/>
    </row>
    <row r="1564" spans="8:17">
      <c r="H1564"/>
      <c r="I1564"/>
      <c r="J1564"/>
      <c r="K1564"/>
      <c r="L1564"/>
      <c r="M1564"/>
      <c r="N1564"/>
      <c r="O1564"/>
      <c r="P1564"/>
      <c r="Q1564"/>
    </row>
    <row r="1565" spans="8:17">
      <c r="H1565"/>
      <c r="I1565"/>
      <c r="J1565"/>
      <c r="K1565"/>
      <c r="L1565"/>
      <c r="M1565"/>
      <c r="N1565"/>
      <c r="O1565"/>
      <c r="P1565"/>
      <c r="Q1565"/>
    </row>
    <row r="1566" spans="8:17">
      <c r="H1566"/>
      <c r="I1566"/>
      <c r="J1566"/>
      <c r="K1566"/>
      <c r="L1566"/>
      <c r="M1566"/>
      <c r="N1566"/>
      <c r="O1566"/>
      <c r="P1566"/>
      <c r="Q1566"/>
    </row>
    <row r="1567" spans="8:17">
      <c r="H1567"/>
      <c r="I1567"/>
      <c r="J1567"/>
      <c r="K1567"/>
      <c r="L1567"/>
      <c r="M1567"/>
      <c r="N1567"/>
      <c r="O1567"/>
      <c r="P1567"/>
      <c r="Q1567"/>
    </row>
    <row r="1568" spans="8:17">
      <c r="H1568"/>
      <c r="I1568"/>
      <c r="J1568"/>
      <c r="K1568"/>
      <c r="L1568"/>
      <c r="M1568"/>
      <c r="N1568"/>
      <c r="O1568"/>
      <c r="P1568"/>
      <c r="Q1568"/>
    </row>
    <row r="1569" spans="8:17">
      <c r="H1569"/>
      <c r="I1569"/>
      <c r="J1569"/>
      <c r="K1569"/>
      <c r="L1569"/>
      <c r="M1569"/>
      <c r="N1569"/>
      <c r="O1569"/>
      <c r="P1569"/>
      <c r="Q1569"/>
    </row>
    <row r="1570" spans="8:17">
      <c r="H1570"/>
      <c r="I1570"/>
      <c r="J1570"/>
      <c r="K1570"/>
      <c r="L1570"/>
      <c r="M1570"/>
      <c r="N1570"/>
      <c r="O1570"/>
      <c r="P1570"/>
      <c r="Q1570"/>
    </row>
    <row r="1571" spans="8:17">
      <c r="H1571"/>
      <c r="I1571"/>
      <c r="J1571"/>
      <c r="K1571"/>
      <c r="L1571"/>
      <c r="M1571"/>
      <c r="N1571"/>
      <c r="O1571"/>
      <c r="P1571"/>
      <c r="Q1571"/>
    </row>
    <row r="1572" spans="8:17">
      <c r="H1572"/>
      <c r="I1572"/>
      <c r="J1572"/>
      <c r="K1572"/>
      <c r="L1572"/>
      <c r="M1572"/>
      <c r="N1572"/>
      <c r="O1572"/>
      <c r="P1572"/>
      <c r="Q1572"/>
    </row>
    <row r="1573" spans="8:17">
      <c r="H1573"/>
      <c r="I1573"/>
      <c r="J1573"/>
      <c r="K1573"/>
      <c r="L1573"/>
      <c r="M1573"/>
      <c r="N1573"/>
      <c r="O1573"/>
      <c r="P1573"/>
      <c r="Q1573"/>
    </row>
    <row r="1574" spans="8:17">
      <c r="H1574"/>
      <c r="I1574"/>
      <c r="J1574"/>
      <c r="K1574"/>
      <c r="L1574"/>
      <c r="M1574"/>
      <c r="N1574"/>
      <c r="O1574"/>
      <c r="P1574"/>
      <c r="Q1574"/>
    </row>
    <row r="1575" spans="8:17">
      <c r="H1575"/>
      <c r="I1575"/>
      <c r="J1575"/>
      <c r="K1575"/>
      <c r="L1575"/>
      <c r="M1575"/>
      <c r="N1575"/>
      <c r="O1575"/>
      <c r="P1575"/>
      <c r="Q1575"/>
    </row>
    <row r="1576" spans="8:17">
      <c r="H1576"/>
      <c r="I1576"/>
      <c r="J1576"/>
      <c r="K1576"/>
      <c r="L1576"/>
      <c r="M1576"/>
      <c r="N1576"/>
      <c r="O1576"/>
      <c r="P1576"/>
      <c r="Q1576"/>
    </row>
    <row r="1577" spans="8:17">
      <c r="H1577"/>
      <c r="I1577"/>
      <c r="J1577"/>
      <c r="K1577"/>
      <c r="L1577"/>
      <c r="M1577"/>
      <c r="N1577"/>
      <c r="O1577"/>
      <c r="P1577"/>
      <c r="Q1577"/>
    </row>
    <row r="1578" spans="8:17">
      <c r="H1578"/>
      <c r="I1578"/>
      <c r="J1578"/>
      <c r="K1578"/>
      <c r="L1578"/>
      <c r="M1578"/>
      <c r="N1578"/>
      <c r="O1578"/>
      <c r="P1578"/>
      <c r="Q1578"/>
    </row>
    <row r="1579" spans="8:17">
      <c r="H1579"/>
      <c r="I1579"/>
      <c r="J1579"/>
      <c r="K1579"/>
      <c r="L1579"/>
      <c r="M1579"/>
      <c r="N1579"/>
      <c r="O1579"/>
      <c r="P1579"/>
      <c r="Q1579"/>
    </row>
    <row r="1580" spans="8:17">
      <c r="H1580"/>
      <c r="I1580"/>
      <c r="J1580"/>
      <c r="K1580"/>
      <c r="L1580"/>
      <c r="M1580"/>
      <c r="N1580"/>
      <c r="O1580"/>
      <c r="P1580"/>
      <c r="Q1580"/>
    </row>
    <row r="1581" spans="8:17">
      <c r="H1581"/>
      <c r="I1581"/>
      <c r="J1581"/>
      <c r="K1581"/>
      <c r="L1581"/>
      <c r="M1581"/>
      <c r="N1581"/>
      <c r="O1581"/>
      <c r="P1581"/>
      <c r="Q1581"/>
    </row>
    <row r="1582" spans="8:17">
      <c r="H1582"/>
      <c r="I1582"/>
      <c r="J1582"/>
      <c r="K1582"/>
      <c r="L1582"/>
      <c r="M1582"/>
      <c r="N1582"/>
      <c r="O1582"/>
      <c r="P1582"/>
      <c r="Q1582"/>
    </row>
    <row r="1583" spans="8:17">
      <c r="H1583"/>
      <c r="I1583"/>
      <c r="J1583"/>
      <c r="K1583"/>
      <c r="L1583"/>
      <c r="M1583"/>
      <c r="N1583"/>
      <c r="O1583"/>
      <c r="P1583"/>
      <c r="Q1583"/>
    </row>
    <row r="1584" spans="8:17">
      <c r="H1584"/>
      <c r="I1584"/>
      <c r="J1584"/>
      <c r="K1584"/>
      <c r="L1584"/>
      <c r="M1584"/>
      <c r="N1584"/>
      <c r="O1584"/>
      <c r="P1584"/>
      <c r="Q1584"/>
    </row>
    <row r="1585" spans="8:17">
      <c r="H1585"/>
      <c r="I1585"/>
      <c r="J1585"/>
      <c r="K1585"/>
      <c r="L1585"/>
      <c r="M1585"/>
      <c r="N1585"/>
      <c r="O1585"/>
      <c r="P1585"/>
      <c r="Q1585"/>
    </row>
    <row r="1586" spans="8:17">
      <c r="H1586"/>
      <c r="I1586"/>
      <c r="J1586"/>
      <c r="K1586"/>
      <c r="L1586"/>
      <c r="M1586"/>
      <c r="N1586"/>
      <c r="O1586"/>
      <c r="P1586"/>
      <c r="Q1586"/>
    </row>
    <row r="1587" spans="8:17">
      <c r="H1587"/>
      <c r="I1587"/>
      <c r="J1587"/>
      <c r="K1587"/>
      <c r="L1587"/>
      <c r="M1587"/>
      <c r="N1587"/>
      <c r="O1587"/>
      <c r="P1587"/>
      <c r="Q1587"/>
    </row>
    <row r="1588" spans="8:17">
      <c r="H1588"/>
      <c r="I1588"/>
      <c r="J1588"/>
      <c r="K1588"/>
      <c r="L1588"/>
      <c r="M1588"/>
      <c r="N1588"/>
      <c r="O1588"/>
      <c r="P1588"/>
      <c r="Q1588"/>
    </row>
    <row r="1589" spans="8:17">
      <c r="H1589"/>
      <c r="I1589"/>
      <c r="J1589"/>
      <c r="K1589"/>
      <c r="L1589"/>
      <c r="M1589"/>
      <c r="N1589"/>
      <c r="O1589"/>
      <c r="P1589"/>
      <c r="Q1589"/>
    </row>
    <row r="1590" spans="8:17">
      <c r="H1590"/>
      <c r="I1590"/>
      <c r="J1590"/>
      <c r="K1590"/>
      <c r="L1590"/>
      <c r="M1590"/>
      <c r="N1590"/>
      <c r="O1590"/>
      <c r="P1590"/>
      <c r="Q1590"/>
    </row>
    <row r="1591" spans="8:17">
      <c r="H1591"/>
      <c r="I1591"/>
      <c r="J1591"/>
      <c r="K1591"/>
      <c r="L1591"/>
      <c r="M1591"/>
      <c r="N1591"/>
      <c r="O1591"/>
      <c r="P1591"/>
      <c r="Q1591"/>
    </row>
    <row r="1592" spans="8:17">
      <c r="H1592"/>
      <c r="I1592"/>
      <c r="J1592"/>
      <c r="K1592"/>
      <c r="L1592"/>
      <c r="M1592"/>
      <c r="N1592"/>
      <c r="O1592"/>
      <c r="P1592"/>
      <c r="Q1592"/>
    </row>
    <row r="1593" spans="8:17">
      <c r="H1593"/>
      <c r="I1593"/>
      <c r="J1593"/>
      <c r="K1593"/>
      <c r="L1593"/>
      <c r="M1593"/>
      <c r="N1593"/>
      <c r="O1593"/>
      <c r="P1593"/>
      <c r="Q1593"/>
    </row>
    <row r="1594" spans="8:17">
      <c r="H1594"/>
      <c r="I1594"/>
      <c r="J1594"/>
      <c r="K1594"/>
      <c r="L1594"/>
      <c r="M1594"/>
      <c r="N1594"/>
      <c r="O1594"/>
      <c r="P1594"/>
      <c r="Q1594"/>
    </row>
    <row r="1595" spans="8:17">
      <c r="H1595"/>
      <c r="I1595"/>
      <c r="J1595"/>
      <c r="K1595"/>
      <c r="L1595"/>
      <c r="M1595"/>
      <c r="N1595"/>
      <c r="O1595"/>
      <c r="P1595"/>
      <c r="Q1595"/>
    </row>
    <row r="1596" spans="8:17">
      <c r="H1596"/>
      <c r="I1596"/>
      <c r="J1596"/>
      <c r="K1596"/>
      <c r="L1596"/>
      <c r="M1596"/>
      <c r="N1596"/>
      <c r="O1596"/>
      <c r="P1596"/>
      <c r="Q1596"/>
    </row>
    <row r="1597" spans="8:17">
      <c r="H1597"/>
      <c r="I1597"/>
      <c r="J1597"/>
      <c r="K1597"/>
      <c r="L1597"/>
      <c r="M1597"/>
      <c r="N1597"/>
      <c r="O1597"/>
      <c r="P1597"/>
      <c r="Q1597"/>
    </row>
    <row r="1598" spans="8:17">
      <c r="H1598"/>
      <c r="I1598"/>
      <c r="J1598"/>
      <c r="K1598"/>
      <c r="L1598"/>
      <c r="M1598"/>
      <c r="N1598"/>
      <c r="O1598"/>
      <c r="P1598"/>
      <c r="Q1598"/>
    </row>
    <row r="1599" spans="8:17">
      <c r="H1599"/>
      <c r="I1599"/>
      <c r="J1599"/>
      <c r="K1599"/>
      <c r="L1599"/>
      <c r="M1599"/>
      <c r="N1599"/>
      <c r="O1599"/>
      <c r="P1599"/>
      <c r="Q1599"/>
    </row>
    <row r="1600" spans="8:17">
      <c r="H1600"/>
      <c r="I1600"/>
      <c r="J1600"/>
      <c r="K1600"/>
      <c r="L1600"/>
      <c r="M1600"/>
      <c r="N1600"/>
      <c r="O1600"/>
      <c r="P1600"/>
      <c r="Q1600"/>
    </row>
    <row r="1601" spans="8:17">
      <c r="H1601"/>
      <c r="I1601"/>
      <c r="J1601"/>
      <c r="K1601"/>
      <c r="L1601"/>
      <c r="M1601"/>
      <c r="N1601"/>
      <c r="O1601"/>
      <c r="P1601"/>
      <c r="Q1601"/>
    </row>
    <row r="1602" spans="8:17">
      <c r="H1602"/>
      <c r="I1602"/>
      <c r="J1602"/>
      <c r="K1602"/>
      <c r="L1602"/>
      <c r="M1602"/>
      <c r="N1602"/>
      <c r="O1602"/>
      <c r="P1602"/>
      <c r="Q1602"/>
    </row>
    <row r="1603" spans="8:17">
      <c r="H1603"/>
      <c r="I1603"/>
      <c r="J1603"/>
      <c r="K1603"/>
      <c r="L1603"/>
      <c r="M1603"/>
      <c r="N1603"/>
      <c r="O1603"/>
      <c r="P1603"/>
      <c r="Q1603"/>
    </row>
    <row r="1604" spans="8:17">
      <c r="H1604"/>
      <c r="I1604"/>
      <c r="J1604"/>
      <c r="K1604"/>
      <c r="L1604"/>
      <c r="M1604"/>
      <c r="N1604"/>
      <c r="O1604"/>
      <c r="P1604"/>
      <c r="Q1604"/>
    </row>
    <row r="1605" spans="8:17">
      <c r="H1605"/>
      <c r="I1605"/>
      <c r="J1605"/>
      <c r="K1605"/>
      <c r="L1605"/>
      <c r="M1605"/>
      <c r="N1605"/>
      <c r="O1605"/>
      <c r="P1605"/>
      <c r="Q1605"/>
    </row>
    <row r="1606" spans="8:17">
      <c r="H1606"/>
      <c r="I1606"/>
      <c r="J1606"/>
      <c r="K1606"/>
      <c r="L1606"/>
      <c r="M1606"/>
      <c r="N1606"/>
      <c r="O1606"/>
      <c r="P1606"/>
      <c r="Q1606"/>
    </row>
    <row r="1607" spans="8:17">
      <c r="H1607"/>
      <c r="I1607"/>
      <c r="J1607"/>
      <c r="K1607"/>
      <c r="L1607"/>
      <c r="M1607"/>
      <c r="N1607"/>
      <c r="O1607"/>
      <c r="P1607"/>
      <c r="Q1607"/>
    </row>
    <row r="1608" spans="8:17">
      <c r="H1608"/>
      <c r="I1608"/>
      <c r="J1608"/>
      <c r="K1608"/>
      <c r="L1608"/>
      <c r="M1608"/>
      <c r="N1608"/>
      <c r="O1608"/>
      <c r="P1608"/>
      <c r="Q1608"/>
    </row>
    <row r="1609" spans="8:17">
      <c r="H1609"/>
      <c r="I1609"/>
      <c r="J1609"/>
      <c r="K1609"/>
      <c r="L1609"/>
      <c r="M1609"/>
      <c r="N1609"/>
      <c r="O1609"/>
      <c r="P1609"/>
      <c r="Q1609"/>
    </row>
    <row r="1610" spans="8:17">
      <c r="H1610"/>
      <c r="I1610"/>
      <c r="J1610"/>
      <c r="K1610"/>
      <c r="L1610"/>
      <c r="M1610"/>
      <c r="N1610"/>
      <c r="O1610"/>
      <c r="P1610"/>
      <c r="Q1610"/>
    </row>
    <row r="1611" spans="8:17">
      <c r="H1611"/>
      <c r="I1611"/>
      <c r="J1611"/>
      <c r="K1611"/>
      <c r="L1611"/>
      <c r="M1611"/>
      <c r="N1611"/>
      <c r="O1611"/>
      <c r="P1611"/>
      <c r="Q1611"/>
    </row>
    <row r="1612" spans="8:17">
      <c r="H1612"/>
      <c r="I1612"/>
      <c r="J1612"/>
      <c r="K1612"/>
      <c r="L1612"/>
      <c r="M1612"/>
      <c r="N1612"/>
      <c r="O1612"/>
      <c r="P1612"/>
      <c r="Q1612"/>
    </row>
    <row r="1613" spans="8:17">
      <c r="H1613"/>
      <c r="I1613"/>
      <c r="J1613"/>
      <c r="K1613"/>
      <c r="L1613"/>
      <c r="M1613"/>
      <c r="N1613"/>
      <c r="O1613"/>
      <c r="P1613"/>
      <c r="Q1613"/>
    </row>
    <row r="1614" spans="8:17">
      <c r="H1614"/>
      <c r="I1614"/>
      <c r="J1614"/>
      <c r="K1614"/>
      <c r="L1614"/>
      <c r="M1614"/>
      <c r="N1614"/>
      <c r="O1614"/>
      <c r="P1614"/>
      <c r="Q1614"/>
    </row>
    <row r="1615" spans="8:17">
      <c r="H1615"/>
      <c r="I1615"/>
      <c r="J1615"/>
      <c r="K1615"/>
      <c r="L1615"/>
      <c r="M1615"/>
      <c r="N1615"/>
      <c r="O1615"/>
      <c r="P1615"/>
      <c r="Q1615"/>
    </row>
    <row r="1616" spans="8:17">
      <c r="H1616"/>
      <c r="I1616"/>
      <c r="J1616"/>
      <c r="K1616"/>
      <c r="L1616"/>
      <c r="M1616"/>
      <c r="N1616"/>
      <c r="O1616"/>
      <c r="P1616"/>
      <c r="Q1616"/>
    </row>
    <row r="1617" spans="8:17">
      <c r="H1617"/>
      <c r="I1617"/>
      <c r="J1617"/>
      <c r="K1617"/>
      <c r="L1617"/>
      <c r="M1617"/>
      <c r="N1617"/>
      <c r="O1617"/>
      <c r="P1617"/>
      <c r="Q1617"/>
    </row>
    <row r="1618" spans="8:17">
      <c r="H1618"/>
      <c r="I1618"/>
      <c r="J1618"/>
      <c r="K1618"/>
      <c r="L1618"/>
      <c r="M1618"/>
      <c r="N1618"/>
      <c r="O1618"/>
      <c r="P1618"/>
      <c r="Q1618"/>
    </row>
    <row r="1619" spans="8:17">
      <c r="H1619"/>
      <c r="I1619"/>
      <c r="J1619"/>
      <c r="K1619"/>
      <c r="L1619"/>
      <c r="M1619"/>
      <c r="N1619"/>
      <c r="O1619"/>
      <c r="P1619"/>
      <c r="Q1619"/>
    </row>
    <row r="1620" spans="8:17">
      <c r="H1620"/>
      <c r="I1620"/>
      <c r="J1620"/>
      <c r="K1620"/>
      <c r="L1620"/>
      <c r="M1620"/>
      <c r="N1620"/>
      <c r="O1620"/>
      <c r="P1620"/>
      <c r="Q1620"/>
    </row>
    <row r="1621" spans="8:17">
      <c r="H1621"/>
      <c r="I1621"/>
      <c r="J1621"/>
      <c r="K1621"/>
      <c r="L1621"/>
      <c r="M1621"/>
      <c r="N1621"/>
      <c r="O1621"/>
      <c r="P1621"/>
      <c r="Q1621"/>
    </row>
    <row r="1622" spans="8:17">
      <c r="H1622"/>
      <c r="I1622"/>
      <c r="J1622"/>
      <c r="K1622"/>
      <c r="L1622"/>
      <c r="M1622"/>
      <c r="N1622"/>
      <c r="O1622"/>
      <c r="P1622"/>
      <c r="Q1622"/>
    </row>
    <row r="1623" spans="8:17">
      <c r="H1623"/>
      <c r="I1623"/>
      <c r="J1623"/>
      <c r="K1623"/>
      <c r="L1623"/>
      <c r="M1623"/>
      <c r="N1623"/>
      <c r="O1623"/>
      <c r="P1623"/>
      <c r="Q1623"/>
    </row>
    <row r="1624" spans="8:17">
      <c r="H1624"/>
      <c r="I1624"/>
      <c r="J1624"/>
      <c r="K1624"/>
      <c r="L1624"/>
      <c r="M1624"/>
      <c r="N1624"/>
      <c r="O1624"/>
      <c r="P1624"/>
      <c r="Q1624"/>
    </row>
    <row r="1625" spans="8:17">
      <c r="H1625"/>
      <c r="I1625"/>
      <c r="J1625"/>
      <c r="K1625"/>
      <c r="L1625"/>
      <c r="M1625"/>
      <c r="N1625"/>
      <c r="O1625"/>
      <c r="P1625"/>
      <c r="Q1625"/>
    </row>
    <row r="1626" spans="8:17">
      <c r="H1626"/>
      <c r="I1626"/>
      <c r="J1626"/>
      <c r="K1626"/>
      <c r="L1626"/>
      <c r="M1626"/>
      <c r="N1626"/>
      <c r="O1626"/>
      <c r="P1626"/>
      <c r="Q1626"/>
    </row>
    <row r="1627" spans="8:17">
      <c r="H1627"/>
      <c r="I1627"/>
      <c r="J1627"/>
      <c r="K1627"/>
      <c r="L1627"/>
      <c r="M1627"/>
      <c r="N1627"/>
      <c r="O1627"/>
      <c r="P1627"/>
      <c r="Q1627"/>
    </row>
    <row r="1628" spans="8:17">
      <c r="H1628"/>
      <c r="I1628"/>
      <c r="J1628"/>
      <c r="K1628"/>
      <c r="L1628"/>
      <c r="M1628"/>
      <c r="N1628"/>
      <c r="O1628"/>
      <c r="P1628"/>
      <c r="Q1628"/>
    </row>
    <row r="1629" spans="8:17">
      <c r="H1629"/>
      <c r="I1629"/>
      <c r="J1629"/>
      <c r="K1629"/>
      <c r="L1629"/>
      <c r="M1629"/>
      <c r="N1629"/>
      <c r="O1629"/>
      <c r="P1629"/>
      <c r="Q1629"/>
    </row>
    <row r="1630" spans="8:17">
      <c r="H1630"/>
      <c r="I1630"/>
      <c r="J1630"/>
      <c r="K1630"/>
      <c r="L1630"/>
      <c r="M1630"/>
      <c r="N1630"/>
      <c r="O1630"/>
      <c r="P1630"/>
      <c r="Q1630"/>
    </row>
    <row r="1631" spans="8:17">
      <c r="H1631"/>
      <c r="I1631"/>
      <c r="J1631"/>
      <c r="K1631"/>
      <c r="L1631"/>
      <c r="M1631"/>
      <c r="N1631"/>
      <c r="O1631"/>
      <c r="P1631"/>
      <c r="Q1631"/>
    </row>
    <row r="1632" spans="8:17">
      <c r="H1632"/>
      <c r="I1632"/>
      <c r="J1632"/>
      <c r="K1632"/>
      <c r="L1632"/>
      <c r="M1632"/>
      <c r="N1632"/>
      <c r="O1632"/>
      <c r="P1632"/>
      <c r="Q1632"/>
    </row>
    <row r="1633" spans="8:17">
      <c r="H1633"/>
      <c r="I1633"/>
      <c r="J1633"/>
      <c r="K1633"/>
      <c r="L1633"/>
      <c r="M1633"/>
      <c r="N1633"/>
      <c r="O1633"/>
      <c r="P1633"/>
      <c r="Q1633"/>
    </row>
    <row r="1634" spans="8:17">
      <c r="H1634"/>
      <c r="I1634"/>
      <c r="J1634"/>
      <c r="K1634"/>
      <c r="L1634"/>
      <c r="M1634"/>
      <c r="N1634"/>
      <c r="O1634"/>
      <c r="P1634"/>
      <c r="Q1634"/>
    </row>
    <row r="1635" spans="8:17">
      <c r="H1635"/>
      <c r="I1635"/>
      <c r="J1635"/>
      <c r="K1635"/>
      <c r="L1635"/>
      <c r="M1635"/>
      <c r="N1635"/>
      <c r="O1635"/>
      <c r="P1635"/>
      <c r="Q1635"/>
    </row>
    <row r="1636" spans="8:17">
      <c r="H1636"/>
      <c r="I1636"/>
      <c r="J1636"/>
      <c r="K1636"/>
      <c r="L1636"/>
      <c r="M1636"/>
      <c r="N1636"/>
      <c r="O1636"/>
      <c r="P1636"/>
      <c r="Q1636"/>
    </row>
    <row r="1637" spans="8:17">
      <c r="H1637"/>
      <c r="I1637"/>
      <c r="J1637"/>
      <c r="K1637"/>
      <c r="L1637"/>
      <c r="M1637"/>
      <c r="N1637"/>
      <c r="O1637"/>
      <c r="P1637"/>
      <c r="Q1637"/>
    </row>
    <row r="1638" spans="8:17">
      <c r="H1638"/>
      <c r="I1638"/>
      <c r="J1638"/>
      <c r="K1638"/>
      <c r="L1638"/>
      <c r="M1638"/>
      <c r="N1638"/>
      <c r="O1638"/>
      <c r="P1638"/>
      <c r="Q1638"/>
    </row>
    <row r="1639" spans="8:17">
      <c r="H1639"/>
      <c r="I1639"/>
      <c r="J1639"/>
      <c r="K1639"/>
      <c r="L1639"/>
      <c r="M1639"/>
      <c r="N1639"/>
      <c r="O1639"/>
      <c r="P1639"/>
      <c r="Q1639"/>
    </row>
    <row r="1640" spans="8:17">
      <c r="H1640"/>
      <c r="I1640"/>
      <c r="J1640"/>
      <c r="K1640"/>
      <c r="L1640"/>
      <c r="M1640"/>
      <c r="N1640"/>
      <c r="O1640"/>
      <c r="P1640"/>
      <c r="Q1640"/>
    </row>
    <row r="1641" spans="8:17">
      <c r="H1641"/>
      <c r="I1641"/>
      <c r="J1641"/>
      <c r="K1641"/>
      <c r="L1641"/>
      <c r="M1641"/>
      <c r="N1641"/>
      <c r="O1641"/>
      <c r="P1641"/>
      <c r="Q1641"/>
    </row>
    <row r="1642" spans="8:17">
      <c r="H1642"/>
      <c r="I1642"/>
      <c r="J1642"/>
      <c r="K1642"/>
      <c r="L1642"/>
      <c r="M1642"/>
      <c r="N1642"/>
      <c r="O1642"/>
      <c r="P1642"/>
      <c r="Q1642"/>
    </row>
    <row r="1643" spans="8:17">
      <c r="H1643"/>
      <c r="I1643"/>
      <c r="J1643"/>
      <c r="K1643"/>
      <c r="L1643"/>
      <c r="M1643"/>
      <c r="N1643"/>
      <c r="O1643"/>
      <c r="P1643"/>
      <c r="Q1643"/>
    </row>
    <row r="1644" spans="8:17">
      <c r="H1644"/>
      <c r="I1644"/>
      <c r="J1644"/>
      <c r="K1644"/>
      <c r="L1644"/>
      <c r="M1644"/>
      <c r="N1644"/>
      <c r="O1644"/>
      <c r="P1644"/>
      <c r="Q1644"/>
    </row>
    <row r="1645" spans="8:17">
      <c r="H1645"/>
      <c r="I1645"/>
      <c r="J1645"/>
      <c r="K1645"/>
      <c r="L1645"/>
      <c r="M1645"/>
      <c r="N1645"/>
      <c r="O1645"/>
      <c r="P1645"/>
      <c r="Q1645"/>
    </row>
    <row r="1646" spans="8:17">
      <c r="H1646"/>
      <c r="I1646"/>
      <c r="J1646"/>
      <c r="K1646"/>
      <c r="L1646"/>
      <c r="M1646"/>
      <c r="N1646"/>
      <c r="O1646"/>
      <c r="P1646"/>
      <c r="Q1646"/>
    </row>
    <row r="1647" spans="8:17">
      <c r="H1647"/>
      <c r="I1647"/>
      <c r="J1647"/>
      <c r="K1647"/>
      <c r="L1647"/>
      <c r="M1647"/>
      <c r="N1647"/>
      <c r="O1647"/>
      <c r="P1647"/>
      <c r="Q1647"/>
    </row>
    <row r="1648" spans="8:17">
      <c r="H1648"/>
      <c r="I1648"/>
      <c r="J1648"/>
      <c r="K1648"/>
      <c r="L1648"/>
      <c r="M1648"/>
      <c r="N1648"/>
      <c r="O1648"/>
      <c r="P1648"/>
      <c r="Q1648"/>
    </row>
    <row r="1649" spans="8:17">
      <c r="H1649"/>
      <c r="I1649"/>
      <c r="J1649"/>
      <c r="K1649"/>
      <c r="L1649"/>
      <c r="M1649"/>
      <c r="N1649"/>
      <c r="O1649"/>
      <c r="P1649"/>
      <c r="Q1649"/>
    </row>
    <row r="1650" spans="8:17">
      <c r="H1650"/>
      <c r="I1650"/>
      <c r="J1650"/>
      <c r="K1650"/>
      <c r="L1650"/>
      <c r="M1650"/>
      <c r="N1650"/>
      <c r="O1650"/>
      <c r="P1650"/>
      <c r="Q1650"/>
    </row>
    <row r="1651" spans="8:17">
      <c r="H1651"/>
      <c r="I1651"/>
      <c r="J1651"/>
      <c r="K1651"/>
      <c r="L1651"/>
      <c r="M1651"/>
      <c r="N1651"/>
      <c r="O1651"/>
      <c r="P1651"/>
      <c r="Q1651"/>
    </row>
    <row r="1652" spans="8:17">
      <c r="H1652"/>
      <c r="I1652"/>
      <c r="J1652"/>
      <c r="K1652"/>
      <c r="L1652"/>
      <c r="M1652"/>
      <c r="N1652"/>
      <c r="O1652"/>
      <c r="P1652"/>
      <c r="Q1652"/>
    </row>
    <row r="1653" spans="8:17">
      <c r="H1653"/>
      <c r="I1653"/>
      <c r="J1653"/>
      <c r="K1653"/>
      <c r="L1653"/>
      <c r="M1653"/>
      <c r="N1653"/>
      <c r="O1653"/>
      <c r="P1653"/>
      <c r="Q1653"/>
    </row>
    <row r="1654" spans="8:17">
      <c r="H1654"/>
      <c r="I1654"/>
      <c r="J1654"/>
      <c r="K1654"/>
      <c r="L1654"/>
      <c r="M1654"/>
      <c r="N1654"/>
      <c r="O1654"/>
      <c r="P1654"/>
      <c r="Q1654"/>
    </row>
    <row r="1655" spans="8:17">
      <c r="H1655"/>
      <c r="I1655"/>
      <c r="J1655"/>
      <c r="K1655"/>
      <c r="L1655"/>
      <c r="M1655"/>
      <c r="N1655"/>
      <c r="O1655"/>
      <c r="P1655"/>
      <c r="Q1655"/>
    </row>
    <row r="1656" spans="8:17">
      <c r="H1656"/>
      <c r="I1656"/>
      <c r="J1656"/>
      <c r="K1656"/>
      <c r="L1656"/>
      <c r="M1656"/>
      <c r="N1656"/>
      <c r="O1656"/>
      <c r="P1656"/>
      <c r="Q1656"/>
    </row>
    <row r="1657" spans="8:17">
      <c r="H1657"/>
      <c r="I1657"/>
      <c r="J1657"/>
      <c r="K1657"/>
      <c r="L1657"/>
      <c r="M1657"/>
      <c r="N1657"/>
      <c r="O1657"/>
      <c r="P1657"/>
      <c r="Q1657"/>
    </row>
    <row r="1658" spans="8:17">
      <c r="H1658"/>
      <c r="I1658"/>
      <c r="J1658"/>
      <c r="K1658"/>
      <c r="L1658"/>
      <c r="M1658"/>
      <c r="N1658"/>
      <c r="O1658"/>
      <c r="P1658"/>
      <c r="Q1658"/>
    </row>
    <row r="1659" spans="8:17">
      <c r="H1659"/>
      <c r="I1659"/>
      <c r="J1659"/>
      <c r="K1659"/>
      <c r="L1659"/>
      <c r="M1659"/>
      <c r="N1659"/>
      <c r="O1659"/>
      <c r="P1659"/>
      <c r="Q1659"/>
    </row>
    <row r="1660" spans="8:17">
      <c r="H1660"/>
      <c r="I1660"/>
      <c r="J1660"/>
      <c r="K1660"/>
      <c r="L1660"/>
      <c r="M1660"/>
      <c r="N1660"/>
      <c r="O1660"/>
      <c r="P1660"/>
      <c r="Q1660"/>
    </row>
    <row r="1661" spans="8:17">
      <c r="H1661"/>
      <c r="I1661"/>
      <c r="J1661"/>
      <c r="K1661"/>
      <c r="L1661"/>
      <c r="M1661"/>
      <c r="N1661"/>
      <c r="O1661"/>
      <c r="P1661"/>
      <c r="Q1661"/>
    </row>
    <row r="1662" spans="8:17">
      <c r="H1662"/>
      <c r="I1662"/>
      <c r="J1662"/>
      <c r="K1662"/>
      <c r="L1662"/>
      <c r="M1662"/>
      <c r="N1662"/>
      <c r="O1662"/>
      <c r="P1662"/>
      <c r="Q1662"/>
    </row>
    <row r="1663" spans="8:17">
      <c r="H1663"/>
      <c r="I1663"/>
      <c r="J1663"/>
      <c r="K1663"/>
      <c r="L1663"/>
      <c r="M1663"/>
      <c r="N1663"/>
      <c r="O1663"/>
      <c r="P1663"/>
      <c r="Q1663"/>
    </row>
    <row r="1664" spans="8:17">
      <c r="H1664"/>
      <c r="I1664"/>
      <c r="J1664"/>
      <c r="K1664"/>
      <c r="L1664"/>
      <c r="M1664"/>
      <c r="N1664"/>
      <c r="O1664"/>
      <c r="P1664"/>
      <c r="Q1664"/>
    </row>
    <row r="1665" spans="8:17">
      <c r="H1665"/>
      <c r="I1665"/>
      <c r="J1665"/>
      <c r="K1665"/>
      <c r="L1665"/>
      <c r="M1665"/>
      <c r="N1665"/>
      <c r="O1665"/>
      <c r="P1665"/>
      <c r="Q1665"/>
    </row>
    <row r="1666" spans="8:17">
      <c r="H1666"/>
      <c r="I1666"/>
      <c r="J1666"/>
      <c r="K1666"/>
      <c r="L1666"/>
      <c r="M1666"/>
      <c r="N1666"/>
      <c r="O1666"/>
      <c r="P1666"/>
      <c r="Q1666"/>
    </row>
    <row r="1667" spans="8:17">
      <c r="H1667"/>
      <c r="I1667"/>
      <c r="J1667"/>
      <c r="K1667"/>
      <c r="L1667"/>
      <c r="M1667"/>
      <c r="N1667"/>
      <c r="O1667"/>
      <c r="P1667"/>
      <c r="Q1667"/>
    </row>
    <row r="1668" spans="8:17">
      <c r="H1668"/>
      <c r="I1668"/>
      <c r="J1668"/>
      <c r="K1668"/>
      <c r="L1668"/>
      <c r="M1668"/>
      <c r="N1668"/>
      <c r="O1668"/>
      <c r="P1668"/>
      <c r="Q1668"/>
    </row>
    <row r="1669" spans="8:17">
      <c r="H1669"/>
      <c r="I1669"/>
      <c r="J1669"/>
      <c r="K1669"/>
      <c r="L1669"/>
      <c r="M1669"/>
      <c r="N1669"/>
      <c r="O1669"/>
      <c r="P1669"/>
      <c r="Q1669"/>
    </row>
    <row r="1670" spans="8:17">
      <c r="H1670"/>
      <c r="I1670"/>
      <c r="J1670"/>
      <c r="K1670"/>
      <c r="L1670"/>
      <c r="M1670"/>
      <c r="N1670"/>
      <c r="O1670"/>
      <c r="P1670"/>
      <c r="Q1670"/>
    </row>
    <row r="1671" spans="8:17">
      <c r="H1671"/>
      <c r="I1671"/>
      <c r="J1671"/>
      <c r="K1671"/>
      <c r="L1671"/>
      <c r="M1671"/>
      <c r="N1671"/>
      <c r="O1671"/>
      <c r="P1671"/>
      <c r="Q1671"/>
    </row>
    <row r="1672" spans="8:17">
      <c r="H1672"/>
      <c r="I1672"/>
      <c r="J1672"/>
      <c r="K1672"/>
      <c r="L1672"/>
      <c r="M1672"/>
      <c r="N1672"/>
      <c r="O1672"/>
      <c r="P1672"/>
      <c r="Q1672"/>
    </row>
    <row r="1673" spans="8:17">
      <c r="H1673"/>
      <c r="I1673"/>
      <c r="J1673"/>
      <c r="K1673"/>
      <c r="L1673"/>
      <c r="M1673"/>
      <c r="N1673"/>
      <c r="O1673"/>
      <c r="P1673"/>
      <c r="Q1673"/>
    </row>
    <row r="1674" spans="8:17">
      <c r="H1674"/>
      <c r="I1674"/>
      <c r="J1674"/>
      <c r="K1674"/>
      <c r="L1674"/>
      <c r="M1674"/>
      <c r="N1674"/>
      <c r="O1674"/>
      <c r="P1674"/>
      <c r="Q1674"/>
    </row>
    <row r="1675" spans="8:17">
      <c r="H1675"/>
      <c r="I1675"/>
      <c r="J1675"/>
      <c r="K1675"/>
      <c r="L1675"/>
      <c r="M1675"/>
      <c r="N1675"/>
      <c r="O1675"/>
      <c r="P1675"/>
      <c r="Q1675"/>
    </row>
    <row r="1676" spans="8:17">
      <c r="H1676"/>
      <c r="I1676"/>
      <c r="J1676"/>
      <c r="K1676"/>
      <c r="L1676"/>
      <c r="M1676"/>
      <c r="N1676"/>
      <c r="O1676"/>
      <c r="P1676"/>
      <c r="Q1676"/>
    </row>
    <row r="1677" spans="8:17">
      <c r="H1677"/>
      <c r="I1677"/>
      <c r="J1677"/>
      <c r="K1677"/>
      <c r="L1677"/>
      <c r="M1677"/>
      <c r="N1677"/>
      <c r="O1677"/>
      <c r="P1677"/>
      <c r="Q1677"/>
    </row>
    <row r="1678" spans="8:17">
      <c r="H1678"/>
      <c r="I1678"/>
      <c r="J1678"/>
      <c r="K1678"/>
      <c r="L1678"/>
      <c r="M1678"/>
      <c r="N1678"/>
      <c r="O1678"/>
      <c r="P1678"/>
      <c r="Q1678"/>
    </row>
    <row r="1679" spans="8:17">
      <c r="H1679"/>
      <c r="I1679"/>
      <c r="J1679"/>
      <c r="K1679"/>
      <c r="L1679"/>
      <c r="M1679"/>
      <c r="N1679"/>
      <c r="O1679"/>
      <c r="P1679"/>
      <c r="Q1679"/>
    </row>
    <row r="1680" spans="8:17">
      <c r="H1680"/>
      <c r="I1680"/>
      <c r="J1680"/>
      <c r="K1680"/>
      <c r="L1680"/>
      <c r="M1680"/>
      <c r="N1680"/>
      <c r="O1680"/>
      <c r="P1680"/>
      <c r="Q1680"/>
    </row>
    <row r="1681" spans="8:17">
      <c r="H1681"/>
      <c r="I1681"/>
      <c r="J1681"/>
      <c r="K1681"/>
      <c r="L1681"/>
      <c r="M1681"/>
      <c r="N1681"/>
      <c r="O1681"/>
      <c r="P1681"/>
      <c r="Q1681"/>
    </row>
    <row r="1682" spans="8:17">
      <c r="H1682"/>
      <c r="I1682"/>
      <c r="J1682"/>
      <c r="K1682"/>
      <c r="L1682"/>
      <c r="M1682"/>
      <c r="N1682"/>
      <c r="O1682"/>
      <c r="P1682"/>
      <c r="Q1682"/>
    </row>
    <row r="1683" spans="8:17">
      <c r="H1683"/>
      <c r="I1683"/>
      <c r="J1683"/>
      <c r="K1683"/>
      <c r="L1683"/>
      <c r="M1683"/>
      <c r="N1683"/>
      <c r="O1683"/>
      <c r="P1683"/>
      <c r="Q1683"/>
    </row>
    <row r="1684" spans="8:17">
      <c r="H1684"/>
      <c r="I1684"/>
      <c r="J1684"/>
      <c r="K1684"/>
      <c r="L1684"/>
      <c r="M1684"/>
      <c r="N1684"/>
      <c r="O1684"/>
      <c r="P1684"/>
      <c r="Q1684"/>
    </row>
    <row r="1685" spans="8:17">
      <c r="H1685"/>
      <c r="I1685"/>
      <c r="J1685"/>
      <c r="K1685"/>
      <c r="L1685"/>
      <c r="M1685"/>
      <c r="N1685"/>
      <c r="O1685"/>
      <c r="P1685"/>
      <c r="Q1685"/>
    </row>
    <row r="1686" spans="8:17">
      <c r="H1686"/>
      <c r="I1686"/>
      <c r="J1686"/>
      <c r="K1686"/>
      <c r="L1686"/>
      <c r="M1686"/>
      <c r="N1686"/>
      <c r="O1686"/>
      <c r="P1686"/>
      <c r="Q1686"/>
    </row>
    <row r="1687" spans="8:17">
      <c r="H1687"/>
      <c r="I1687"/>
      <c r="J1687"/>
      <c r="K1687"/>
      <c r="L1687"/>
      <c r="M1687"/>
      <c r="N1687"/>
      <c r="O1687"/>
      <c r="P1687"/>
      <c r="Q1687"/>
    </row>
    <row r="1688" spans="8:17">
      <c r="H1688"/>
      <c r="I1688"/>
      <c r="J1688"/>
      <c r="K1688"/>
      <c r="L1688"/>
      <c r="M1688"/>
      <c r="N1688"/>
      <c r="O1688"/>
      <c r="P1688"/>
      <c r="Q1688"/>
    </row>
    <row r="1689" spans="8:17">
      <c r="H1689"/>
      <c r="I1689"/>
      <c r="J1689"/>
      <c r="K1689"/>
      <c r="L1689"/>
      <c r="M1689"/>
      <c r="N1689"/>
      <c r="O1689"/>
      <c r="P1689"/>
      <c r="Q1689"/>
    </row>
    <row r="1690" spans="8:17">
      <c r="H1690"/>
      <c r="I1690"/>
      <c r="J1690"/>
      <c r="K1690"/>
      <c r="L1690"/>
      <c r="M1690"/>
      <c r="N1690"/>
      <c r="O1690"/>
      <c r="P1690"/>
      <c r="Q1690"/>
    </row>
    <row r="1691" spans="8:17">
      <c r="H1691"/>
      <c r="I1691"/>
      <c r="J1691"/>
      <c r="K1691"/>
      <c r="L1691"/>
      <c r="M1691"/>
      <c r="N1691"/>
      <c r="O1691"/>
      <c r="P1691"/>
      <c r="Q1691"/>
    </row>
    <row r="1692" spans="8:17">
      <c r="H1692"/>
      <c r="I1692"/>
      <c r="J1692"/>
      <c r="K1692"/>
      <c r="L1692"/>
      <c r="M1692"/>
      <c r="N1692"/>
      <c r="O1692"/>
      <c r="P1692"/>
      <c r="Q1692"/>
    </row>
    <row r="1693" spans="8:17">
      <c r="H1693"/>
      <c r="I1693"/>
      <c r="J1693"/>
      <c r="K1693"/>
      <c r="L1693"/>
      <c r="M1693"/>
      <c r="N1693"/>
      <c r="O1693"/>
      <c r="P1693"/>
      <c r="Q1693"/>
    </row>
    <row r="1694" spans="8:17">
      <c r="H1694"/>
      <c r="I1694"/>
      <c r="J1694"/>
      <c r="K1694"/>
      <c r="L1694"/>
      <c r="M1694"/>
      <c r="N1694"/>
      <c r="O1694"/>
      <c r="P1694"/>
      <c r="Q1694"/>
    </row>
    <row r="1695" spans="8:17">
      <c r="H1695"/>
      <c r="I1695"/>
      <c r="J1695"/>
      <c r="K1695"/>
      <c r="L1695"/>
      <c r="M1695"/>
      <c r="N1695"/>
      <c r="O1695"/>
      <c r="P1695"/>
      <c r="Q1695"/>
    </row>
    <row r="1696" spans="8:17">
      <c r="H1696"/>
      <c r="I1696"/>
      <c r="J1696"/>
      <c r="K1696"/>
      <c r="L1696"/>
      <c r="M1696"/>
      <c r="N1696"/>
      <c r="O1696"/>
      <c r="P1696"/>
      <c r="Q1696"/>
    </row>
    <row r="1697" spans="8:17">
      <c r="H1697"/>
      <c r="I1697"/>
      <c r="J1697"/>
      <c r="K1697"/>
      <c r="L1697"/>
      <c r="M1697"/>
      <c r="N1697"/>
      <c r="O1697"/>
      <c r="P1697"/>
      <c r="Q1697"/>
    </row>
    <row r="1698" spans="8:17">
      <c r="H1698"/>
      <c r="I1698"/>
      <c r="J1698"/>
      <c r="K1698"/>
      <c r="L1698"/>
      <c r="M1698"/>
      <c r="N1698"/>
      <c r="O1698"/>
      <c r="P1698"/>
      <c r="Q1698"/>
    </row>
    <row r="1699" spans="8:17">
      <c r="H1699"/>
      <c r="I1699"/>
      <c r="J1699"/>
      <c r="K1699"/>
      <c r="L1699"/>
      <c r="M1699"/>
      <c r="N1699"/>
      <c r="O1699"/>
      <c r="P1699"/>
      <c r="Q1699"/>
    </row>
    <row r="1700" spans="8:17">
      <c r="H1700"/>
      <c r="I1700"/>
      <c r="J1700"/>
      <c r="K1700"/>
      <c r="L1700"/>
      <c r="M1700"/>
      <c r="N1700"/>
      <c r="O1700"/>
      <c r="P1700"/>
      <c r="Q1700"/>
    </row>
    <row r="1701" spans="8:17">
      <c r="H1701"/>
      <c r="I1701"/>
      <c r="J1701"/>
      <c r="K1701"/>
      <c r="L1701"/>
      <c r="M1701"/>
      <c r="N1701"/>
      <c r="O1701"/>
      <c r="P1701"/>
      <c r="Q1701"/>
    </row>
    <row r="1702" spans="8:17">
      <c r="H1702"/>
      <c r="I1702"/>
      <c r="J1702"/>
      <c r="K1702"/>
      <c r="L1702"/>
      <c r="M1702"/>
      <c r="N1702"/>
      <c r="O1702"/>
      <c r="P1702"/>
      <c r="Q1702"/>
    </row>
    <row r="1703" spans="8:17">
      <c r="H1703"/>
      <c r="I1703"/>
      <c r="J1703"/>
      <c r="K1703"/>
      <c r="L1703"/>
      <c r="M1703"/>
      <c r="N1703"/>
      <c r="O1703"/>
      <c r="P1703"/>
      <c r="Q1703"/>
    </row>
    <row r="1704" spans="8:17">
      <c r="H1704"/>
      <c r="I1704"/>
      <c r="J1704"/>
      <c r="K1704"/>
      <c r="L1704"/>
      <c r="M1704"/>
      <c r="N1704"/>
      <c r="O1704"/>
      <c r="P1704"/>
      <c r="Q1704"/>
    </row>
    <row r="1705" spans="8:17">
      <c r="H1705"/>
      <c r="I1705"/>
      <c r="J1705"/>
      <c r="K1705"/>
      <c r="L1705"/>
      <c r="M1705"/>
      <c r="N1705"/>
      <c r="O1705"/>
      <c r="P1705"/>
      <c r="Q1705"/>
    </row>
    <row r="1706" spans="8:17">
      <c r="H1706"/>
      <c r="I1706"/>
      <c r="J1706"/>
      <c r="K1706"/>
      <c r="L1706"/>
      <c r="M1706"/>
      <c r="N1706"/>
      <c r="O1706"/>
      <c r="P1706"/>
      <c r="Q1706"/>
    </row>
    <row r="1707" spans="8:17">
      <c r="H1707"/>
      <c r="I1707"/>
      <c r="J1707"/>
      <c r="K1707"/>
      <c r="L1707"/>
      <c r="M1707"/>
      <c r="N1707"/>
      <c r="O1707"/>
      <c r="P1707"/>
      <c r="Q1707"/>
    </row>
    <row r="1708" spans="8:17">
      <c r="H1708"/>
      <c r="I1708"/>
      <c r="J1708"/>
      <c r="K1708"/>
      <c r="L1708"/>
      <c r="M1708"/>
      <c r="N1708"/>
      <c r="O1708"/>
      <c r="P1708"/>
      <c r="Q1708"/>
    </row>
    <row r="1709" spans="8:17">
      <c r="H1709"/>
      <c r="I1709"/>
      <c r="J1709"/>
      <c r="K1709"/>
      <c r="L1709"/>
      <c r="M1709"/>
      <c r="N1709"/>
      <c r="O1709"/>
      <c r="P1709"/>
      <c r="Q1709"/>
    </row>
    <row r="1710" spans="8:17">
      <c r="H1710"/>
      <c r="I1710"/>
      <c r="J1710"/>
      <c r="K1710"/>
      <c r="L1710"/>
      <c r="M1710"/>
      <c r="N1710"/>
      <c r="O1710"/>
      <c r="P1710"/>
      <c r="Q1710"/>
    </row>
    <row r="1711" spans="8:17">
      <c r="H1711"/>
      <c r="I1711"/>
      <c r="J1711"/>
      <c r="K1711"/>
      <c r="L1711"/>
      <c r="M1711"/>
      <c r="N1711"/>
      <c r="O1711"/>
      <c r="P1711"/>
      <c r="Q1711"/>
    </row>
    <row r="1712" spans="8:17">
      <c r="H1712"/>
      <c r="I1712"/>
      <c r="J1712"/>
      <c r="K1712"/>
      <c r="L1712"/>
      <c r="M1712"/>
      <c r="N1712"/>
      <c r="O1712"/>
      <c r="P1712"/>
      <c r="Q1712"/>
    </row>
    <row r="1713" spans="8:17">
      <c r="H1713"/>
      <c r="I1713"/>
      <c r="J1713"/>
      <c r="K1713"/>
      <c r="L1713"/>
      <c r="M1713"/>
      <c r="N1713"/>
      <c r="O1713"/>
      <c r="P1713"/>
      <c r="Q1713"/>
    </row>
    <row r="1714" spans="8:17">
      <c r="H1714"/>
      <c r="I1714"/>
      <c r="J1714"/>
      <c r="K1714"/>
      <c r="L1714"/>
      <c r="M1714"/>
      <c r="N1714"/>
      <c r="O1714"/>
      <c r="P1714"/>
      <c r="Q1714"/>
    </row>
    <row r="1715" spans="8:17">
      <c r="H1715"/>
      <c r="I1715"/>
      <c r="J1715"/>
      <c r="K1715"/>
      <c r="L1715"/>
      <c r="M1715"/>
      <c r="N1715"/>
      <c r="O1715"/>
      <c r="P1715"/>
      <c r="Q1715"/>
    </row>
    <row r="1716" spans="8:17">
      <c r="H1716"/>
      <c r="I1716"/>
      <c r="J1716"/>
      <c r="K1716"/>
      <c r="L1716"/>
      <c r="M1716"/>
      <c r="N1716"/>
      <c r="O1716"/>
      <c r="P1716"/>
      <c r="Q1716"/>
    </row>
    <row r="1717" spans="8:17">
      <c r="H1717"/>
      <c r="I1717"/>
      <c r="J1717"/>
      <c r="K1717"/>
      <c r="L1717"/>
      <c r="M1717"/>
      <c r="N1717"/>
      <c r="O1717"/>
      <c r="P1717"/>
      <c r="Q1717"/>
    </row>
    <row r="1718" spans="8:17">
      <c r="H1718"/>
      <c r="I1718"/>
      <c r="J1718"/>
      <c r="K1718"/>
      <c r="L1718"/>
      <c r="M1718"/>
      <c r="N1718"/>
      <c r="O1718"/>
      <c r="P1718"/>
      <c r="Q1718"/>
    </row>
    <row r="1719" spans="8:17">
      <c r="H1719"/>
      <c r="I1719"/>
      <c r="J1719"/>
      <c r="K1719"/>
      <c r="L1719"/>
      <c r="M1719"/>
      <c r="N1719"/>
      <c r="O1719"/>
      <c r="P1719"/>
      <c r="Q1719"/>
    </row>
    <row r="1720" spans="8:17">
      <c r="H1720"/>
      <c r="I1720"/>
      <c r="J1720"/>
      <c r="K1720"/>
      <c r="L1720"/>
      <c r="M1720"/>
      <c r="N1720"/>
      <c r="O1720"/>
      <c r="P1720"/>
      <c r="Q1720"/>
    </row>
    <row r="1721" spans="8:17">
      <c r="H1721"/>
      <c r="I1721"/>
      <c r="J1721"/>
      <c r="K1721"/>
      <c r="L1721"/>
      <c r="M1721"/>
      <c r="N1721"/>
      <c r="O1721"/>
      <c r="P1721"/>
      <c r="Q1721"/>
    </row>
    <row r="1722" spans="8:17">
      <c r="H1722"/>
      <c r="I1722"/>
      <c r="J1722"/>
      <c r="K1722"/>
      <c r="L1722"/>
      <c r="M1722"/>
      <c r="N1722"/>
      <c r="O1722"/>
      <c r="P1722"/>
      <c r="Q1722"/>
    </row>
    <row r="1723" spans="8:17">
      <c r="H1723"/>
      <c r="I1723"/>
      <c r="J1723"/>
      <c r="K1723"/>
      <c r="L1723"/>
      <c r="M1723"/>
      <c r="N1723"/>
      <c r="O1723"/>
      <c r="P1723"/>
      <c r="Q1723"/>
    </row>
    <row r="1724" spans="8:17">
      <c r="H1724"/>
      <c r="I1724"/>
      <c r="J1724"/>
      <c r="K1724"/>
      <c r="L1724"/>
      <c r="M1724"/>
      <c r="N1724"/>
      <c r="O1724"/>
      <c r="P1724"/>
      <c r="Q1724"/>
    </row>
    <row r="1725" spans="8:17">
      <c r="H1725"/>
      <c r="I1725"/>
      <c r="J1725"/>
      <c r="K1725"/>
      <c r="L1725"/>
      <c r="M1725"/>
      <c r="N1725"/>
      <c r="O1725"/>
      <c r="P1725"/>
      <c r="Q1725"/>
    </row>
    <row r="1726" spans="8:17">
      <c r="H1726"/>
      <c r="I1726"/>
      <c r="J1726"/>
      <c r="K1726"/>
      <c r="L1726"/>
      <c r="M1726"/>
      <c r="N1726"/>
      <c r="O1726"/>
      <c r="P1726"/>
      <c r="Q1726"/>
    </row>
    <row r="1727" spans="8:17">
      <c r="H1727"/>
      <c r="I1727"/>
      <c r="J1727"/>
      <c r="K1727"/>
      <c r="L1727"/>
      <c r="M1727"/>
      <c r="N1727"/>
      <c r="O1727"/>
      <c r="P1727"/>
      <c r="Q1727"/>
    </row>
    <row r="1728" spans="8:17">
      <c r="H1728"/>
      <c r="I1728"/>
      <c r="J1728"/>
      <c r="K1728"/>
      <c r="L1728"/>
      <c r="M1728"/>
      <c r="N1728"/>
      <c r="O1728"/>
      <c r="P1728"/>
      <c r="Q1728"/>
    </row>
    <row r="1729" spans="8:17">
      <c r="H1729"/>
      <c r="I1729"/>
      <c r="J1729"/>
      <c r="K1729"/>
      <c r="L1729"/>
      <c r="M1729"/>
      <c r="N1729"/>
      <c r="O1729"/>
      <c r="P1729"/>
      <c r="Q1729"/>
    </row>
    <row r="1730" spans="8:17">
      <c r="H1730"/>
      <c r="I1730"/>
      <c r="J1730"/>
      <c r="K1730"/>
      <c r="L1730"/>
      <c r="M1730"/>
      <c r="N1730"/>
      <c r="O1730"/>
      <c r="P1730"/>
      <c r="Q1730"/>
    </row>
    <row r="1731" spans="8:17">
      <c r="H1731"/>
      <c r="I1731"/>
      <c r="J1731"/>
      <c r="K1731"/>
      <c r="L1731"/>
      <c r="M1731"/>
      <c r="N1731"/>
      <c r="O1731"/>
      <c r="P1731"/>
      <c r="Q1731"/>
    </row>
    <row r="1732" spans="8:17">
      <c r="H1732"/>
      <c r="I1732"/>
      <c r="J1732"/>
      <c r="K1732"/>
      <c r="L1732"/>
      <c r="M1732"/>
      <c r="N1732"/>
      <c r="O1732"/>
      <c r="P1732"/>
      <c r="Q1732"/>
    </row>
    <row r="1733" spans="8:17">
      <c r="H1733"/>
      <c r="I1733"/>
      <c r="J1733"/>
      <c r="K1733"/>
      <c r="L1733"/>
      <c r="M1733"/>
      <c r="N1733"/>
      <c r="O1733"/>
      <c r="P1733"/>
      <c r="Q1733"/>
    </row>
    <row r="1734" spans="8:17">
      <c r="H1734"/>
      <c r="I1734"/>
      <c r="J1734"/>
      <c r="K1734"/>
      <c r="L1734"/>
      <c r="M1734"/>
      <c r="N1734"/>
      <c r="O1734"/>
      <c r="P1734"/>
      <c r="Q1734"/>
    </row>
    <row r="1735" spans="8:17">
      <c r="H1735"/>
      <c r="I1735"/>
      <c r="J1735"/>
      <c r="K1735"/>
      <c r="L1735"/>
      <c r="M1735"/>
      <c r="N1735"/>
      <c r="O1735"/>
      <c r="P1735"/>
      <c r="Q1735"/>
    </row>
    <row r="1736" spans="8:17">
      <c r="H1736"/>
      <c r="I1736"/>
      <c r="J1736"/>
      <c r="K1736"/>
      <c r="L1736"/>
      <c r="M1736"/>
      <c r="N1736"/>
      <c r="O1736"/>
      <c r="P1736"/>
      <c r="Q1736"/>
    </row>
    <row r="1737" spans="8:17">
      <c r="H1737"/>
      <c r="I1737"/>
      <c r="J1737"/>
      <c r="K1737"/>
      <c r="L1737"/>
      <c r="M1737"/>
      <c r="N1737"/>
      <c r="O1737"/>
      <c r="P1737"/>
      <c r="Q1737"/>
    </row>
    <row r="1738" spans="8:17">
      <c r="H1738"/>
      <c r="I1738"/>
      <c r="J1738"/>
      <c r="K1738"/>
      <c r="L1738"/>
      <c r="M1738"/>
      <c r="N1738"/>
      <c r="O1738"/>
      <c r="P1738"/>
      <c r="Q1738"/>
    </row>
    <row r="1739" spans="8:17">
      <c r="H1739"/>
      <c r="I1739"/>
      <c r="J1739"/>
      <c r="K1739"/>
      <c r="L1739"/>
      <c r="M1739"/>
      <c r="N1739"/>
      <c r="O1739"/>
      <c r="P1739"/>
      <c r="Q1739"/>
    </row>
    <row r="1740" spans="8:17">
      <c r="H1740"/>
      <c r="I1740"/>
      <c r="J1740"/>
      <c r="K1740"/>
      <c r="L1740"/>
      <c r="M1740"/>
      <c r="N1740"/>
      <c r="O1740"/>
      <c r="P1740"/>
      <c r="Q1740"/>
    </row>
    <row r="1741" spans="8:17">
      <c r="H1741"/>
      <c r="I1741"/>
      <c r="J1741"/>
      <c r="K1741"/>
      <c r="L1741"/>
      <c r="M1741"/>
      <c r="N1741"/>
      <c r="O1741"/>
      <c r="P1741"/>
      <c r="Q1741"/>
    </row>
    <row r="1742" spans="8:17">
      <c r="H1742"/>
      <c r="I1742"/>
      <c r="J1742"/>
      <c r="K1742"/>
      <c r="L1742"/>
      <c r="M1742"/>
      <c r="N1742"/>
      <c r="O1742"/>
      <c r="P1742"/>
      <c r="Q1742"/>
    </row>
    <row r="1743" spans="8:17">
      <c r="H1743"/>
      <c r="I1743"/>
      <c r="J1743"/>
      <c r="K1743"/>
      <c r="L1743"/>
      <c r="M1743"/>
      <c r="N1743"/>
      <c r="O1743"/>
      <c r="P1743"/>
      <c r="Q1743"/>
    </row>
    <row r="1744" spans="8:17">
      <c r="H1744"/>
      <c r="I1744"/>
      <c r="J1744"/>
      <c r="K1744"/>
      <c r="L1744"/>
      <c r="M1744"/>
      <c r="N1744"/>
      <c r="O1744"/>
      <c r="P1744"/>
      <c r="Q1744"/>
    </row>
    <row r="1745" spans="8:17">
      <c r="H1745"/>
      <c r="I1745"/>
      <c r="J1745"/>
      <c r="K1745"/>
      <c r="L1745"/>
      <c r="M1745"/>
      <c r="N1745"/>
      <c r="O1745"/>
      <c r="P1745"/>
      <c r="Q1745"/>
    </row>
    <row r="1746" spans="8:17">
      <c r="H1746"/>
      <c r="I1746"/>
      <c r="J1746"/>
      <c r="K1746"/>
      <c r="L1746"/>
      <c r="M1746"/>
      <c r="N1746"/>
      <c r="O1746"/>
      <c r="P1746"/>
      <c r="Q1746"/>
    </row>
    <row r="1747" spans="8:17">
      <c r="H1747"/>
      <c r="I1747"/>
      <c r="J1747"/>
      <c r="K1747"/>
      <c r="L1747"/>
      <c r="M1747"/>
      <c r="N1747"/>
      <c r="O1747"/>
      <c r="P1747"/>
      <c r="Q1747"/>
    </row>
    <row r="1748" spans="8:17">
      <c r="H1748"/>
      <c r="I1748"/>
      <c r="J1748"/>
      <c r="K1748"/>
      <c r="L1748"/>
      <c r="M1748"/>
      <c r="N1748"/>
      <c r="O1748"/>
      <c r="P1748"/>
      <c r="Q1748"/>
    </row>
    <row r="1749" spans="8:17">
      <c r="H1749"/>
      <c r="I1749"/>
      <c r="J1749"/>
      <c r="K1749"/>
      <c r="L1749"/>
      <c r="M1749"/>
      <c r="N1749"/>
      <c r="O1749"/>
      <c r="P1749"/>
      <c r="Q1749"/>
    </row>
    <row r="1750" spans="8:17">
      <c r="H1750"/>
      <c r="I1750"/>
      <c r="J1750"/>
      <c r="K1750"/>
      <c r="L1750"/>
      <c r="M1750"/>
      <c r="N1750"/>
      <c r="O1750"/>
      <c r="P1750"/>
      <c r="Q1750"/>
    </row>
    <row r="1751" spans="8:17">
      <c r="H1751"/>
      <c r="I1751"/>
      <c r="J1751"/>
      <c r="K1751"/>
      <c r="L1751"/>
      <c r="M1751"/>
      <c r="N1751"/>
      <c r="O1751"/>
      <c r="P1751"/>
      <c r="Q1751"/>
    </row>
    <row r="1752" spans="8:17">
      <c r="H1752"/>
      <c r="I1752"/>
      <c r="J1752"/>
      <c r="K1752"/>
      <c r="L1752"/>
      <c r="M1752"/>
      <c r="N1752"/>
      <c r="O1752"/>
      <c r="P1752"/>
      <c r="Q1752"/>
    </row>
    <row r="1753" spans="8:17">
      <c r="H1753"/>
      <c r="I1753"/>
      <c r="J1753"/>
      <c r="K1753"/>
      <c r="L1753"/>
      <c r="M1753"/>
      <c r="N1753"/>
      <c r="O1753"/>
      <c r="P1753"/>
      <c r="Q1753"/>
    </row>
    <row r="1754" spans="8:17">
      <c r="H1754"/>
      <c r="I1754"/>
      <c r="J1754"/>
      <c r="K1754"/>
      <c r="L1754"/>
      <c r="M1754"/>
      <c r="N1754"/>
      <c r="O1754"/>
      <c r="P1754"/>
      <c r="Q1754"/>
    </row>
    <row r="1755" spans="8:17">
      <c r="H1755"/>
      <c r="I1755"/>
      <c r="J1755"/>
      <c r="K1755"/>
      <c r="L1755"/>
      <c r="M1755"/>
      <c r="N1755"/>
      <c r="O1755"/>
      <c r="P1755"/>
      <c r="Q1755"/>
    </row>
    <row r="1756" spans="8:17">
      <c r="H1756"/>
      <c r="I1756"/>
      <c r="J1756"/>
      <c r="K1756"/>
      <c r="L1756"/>
      <c r="M1756"/>
      <c r="N1756"/>
      <c r="O1756"/>
      <c r="P1756"/>
      <c r="Q1756"/>
    </row>
    <row r="1757" spans="8:17">
      <c r="H1757"/>
      <c r="I1757"/>
      <c r="J1757"/>
      <c r="K1757"/>
      <c r="L1757"/>
      <c r="M1757"/>
      <c r="N1757"/>
      <c r="O1757"/>
      <c r="P1757"/>
      <c r="Q1757"/>
    </row>
    <row r="1758" spans="8:17">
      <c r="H1758"/>
      <c r="I1758"/>
      <c r="J1758"/>
      <c r="K1758"/>
      <c r="L1758"/>
      <c r="M1758"/>
      <c r="N1758"/>
      <c r="O1758"/>
      <c r="P1758"/>
      <c r="Q1758"/>
    </row>
    <row r="1759" spans="8:17">
      <c r="H1759"/>
      <c r="I1759"/>
      <c r="J1759"/>
      <c r="K1759"/>
      <c r="L1759"/>
      <c r="M1759"/>
      <c r="N1759"/>
      <c r="O1759"/>
      <c r="P1759"/>
      <c r="Q1759"/>
    </row>
    <row r="1760" spans="8:17">
      <c r="H1760"/>
      <c r="I1760"/>
      <c r="J1760"/>
      <c r="K1760"/>
      <c r="L1760"/>
      <c r="M1760"/>
      <c r="N1760"/>
      <c r="O1760"/>
      <c r="P1760"/>
      <c r="Q1760"/>
    </row>
    <row r="1761" spans="8:17">
      <c r="H1761"/>
      <c r="I1761"/>
      <c r="J1761"/>
      <c r="K1761"/>
      <c r="L1761"/>
      <c r="M1761"/>
      <c r="N1761"/>
      <c r="O1761"/>
      <c r="P1761"/>
      <c r="Q1761"/>
    </row>
    <row r="1762" spans="8:17">
      <c r="H1762"/>
      <c r="I1762"/>
      <c r="J1762"/>
      <c r="K1762"/>
      <c r="L1762"/>
      <c r="M1762"/>
      <c r="N1762"/>
      <c r="O1762"/>
      <c r="P1762"/>
      <c r="Q1762"/>
    </row>
    <row r="1763" spans="8:17">
      <c r="H1763"/>
      <c r="I1763"/>
      <c r="J1763"/>
      <c r="K1763"/>
      <c r="L1763"/>
      <c r="M1763"/>
      <c r="N1763"/>
      <c r="O1763"/>
      <c r="P1763"/>
      <c r="Q1763"/>
    </row>
    <row r="1764" spans="8:17">
      <c r="H1764"/>
      <c r="I1764"/>
      <c r="J1764"/>
      <c r="K1764"/>
      <c r="L1764"/>
      <c r="M1764"/>
      <c r="N1764"/>
      <c r="O1764"/>
      <c r="P1764"/>
      <c r="Q1764"/>
    </row>
    <row r="1765" spans="8:17">
      <c r="H1765"/>
      <c r="I1765"/>
      <c r="J1765"/>
      <c r="K1765"/>
      <c r="L1765"/>
      <c r="M1765"/>
      <c r="N1765"/>
      <c r="O1765"/>
      <c r="P1765"/>
      <c r="Q1765"/>
    </row>
    <row r="1766" spans="8:17">
      <c r="H1766"/>
      <c r="I1766"/>
      <c r="J1766"/>
      <c r="K1766"/>
      <c r="L1766"/>
      <c r="M1766"/>
      <c r="N1766"/>
      <c r="O1766"/>
      <c r="P1766"/>
      <c r="Q1766"/>
    </row>
    <row r="1767" spans="8:17">
      <c r="H1767"/>
      <c r="I1767"/>
      <c r="J1767"/>
      <c r="K1767"/>
      <c r="L1767"/>
      <c r="M1767"/>
      <c r="N1767"/>
      <c r="O1767"/>
      <c r="P1767"/>
      <c r="Q1767"/>
    </row>
    <row r="1768" spans="8:17">
      <c r="H1768"/>
      <c r="I1768"/>
      <c r="J1768"/>
      <c r="K1768"/>
      <c r="L1768"/>
      <c r="M1768"/>
      <c r="N1768"/>
      <c r="O1768"/>
      <c r="P1768"/>
      <c r="Q1768"/>
    </row>
    <row r="1769" spans="8:17">
      <c r="H1769"/>
      <c r="I1769"/>
      <c r="J1769"/>
      <c r="K1769"/>
      <c r="L1769"/>
      <c r="M1769"/>
      <c r="N1769"/>
      <c r="O1769"/>
      <c r="P1769"/>
      <c r="Q1769"/>
    </row>
    <row r="1770" spans="8:17">
      <c r="H1770"/>
      <c r="I1770"/>
      <c r="J1770"/>
      <c r="K1770"/>
      <c r="L1770"/>
      <c r="M1770"/>
      <c r="N1770"/>
      <c r="O1770"/>
      <c r="P1770"/>
      <c r="Q1770"/>
    </row>
    <row r="1771" spans="8:17">
      <c r="H1771"/>
      <c r="I1771"/>
      <c r="J1771"/>
      <c r="K1771"/>
      <c r="L1771"/>
      <c r="M1771"/>
      <c r="N1771"/>
      <c r="O1771"/>
      <c r="P1771"/>
      <c r="Q1771"/>
    </row>
    <row r="1772" spans="8:17">
      <c r="H1772"/>
      <c r="I1772"/>
      <c r="J1772"/>
      <c r="K1772"/>
      <c r="L1772"/>
      <c r="M1772"/>
      <c r="N1772"/>
      <c r="O1772"/>
      <c r="P1772"/>
      <c r="Q1772"/>
    </row>
    <row r="1773" spans="8:17">
      <c r="H1773"/>
      <c r="I1773"/>
      <c r="J1773"/>
      <c r="K1773"/>
      <c r="L1773"/>
      <c r="M1773"/>
      <c r="N1773"/>
      <c r="O1773"/>
      <c r="P1773"/>
      <c r="Q1773"/>
    </row>
    <row r="1774" spans="8:17">
      <c r="H1774"/>
      <c r="I1774"/>
      <c r="J1774"/>
      <c r="K1774"/>
      <c r="L1774"/>
      <c r="M1774"/>
      <c r="N1774"/>
      <c r="O1774"/>
      <c r="P1774"/>
      <c r="Q1774"/>
    </row>
    <row r="1775" spans="8:17">
      <c r="H1775"/>
      <c r="I1775"/>
      <c r="J1775"/>
      <c r="K1775"/>
      <c r="L1775"/>
      <c r="M1775"/>
      <c r="N1775"/>
      <c r="O1775"/>
      <c r="P1775"/>
      <c r="Q1775"/>
    </row>
    <row r="1776" spans="8:17">
      <c r="H1776"/>
      <c r="I1776"/>
      <c r="J1776"/>
      <c r="K1776"/>
      <c r="L1776"/>
      <c r="M1776"/>
      <c r="N1776"/>
      <c r="O1776"/>
      <c r="P1776"/>
      <c r="Q1776"/>
    </row>
    <row r="1777" spans="8:17">
      <c r="H1777"/>
      <c r="I1777"/>
      <c r="J1777"/>
      <c r="K1777"/>
      <c r="L1777"/>
      <c r="M1777"/>
      <c r="N1777"/>
      <c r="O1777"/>
      <c r="P1777"/>
      <c r="Q1777"/>
    </row>
    <row r="1778" spans="8:17">
      <c r="H1778"/>
      <c r="I1778"/>
      <c r="J1778"/>
      <c r="K1778"/>
      <c r="L1778"/>
      <c r="M1778"/>
      <c r="N1778"/>
      <c r="O1778"/>
      <c r="P1778"/>
      <c r="Q1778"/>
    </row>
    <row r="1779" spans="8:17">
      <c r="H1779"/>
      <c r="I1779"/>
      <c r="J1779"/>
      <c r="K1779"/>
      <c r="L1779"/>
      <c r="M1779"/>
      <c r="N1779"/>
      <c r="O1779"/>
      <c r="P1779"/>
      <c r="Q1779"/>
    </row>
    <row r="1780" spans="8:17">
      <c r="H1780"/>
      <c r="I1780"/>
      <c r="J1780"/>
      <c r="K1780"/>
      <c r="L1780"/>
      <c r="M1780"/>
      <c r="N1780"/>
      <c r="O1780"/>
      <c r="P1780"/>
      <c r="Q1780"/>
    </row>
    <row r="1781" spans="8:17">
      <c r="H1781"/>
      <c r="I1781"/>
      <c r="J1781"/>
      <c r="K1781"/>
      <c r="L1781"/>
      <c r="M1781"/>
      <c r="N1781"/>
      <c r="O1781"/>
      <c r="P1781"/>
      <c r="Q1781"/>
    </row>
    <row r="1782" spans="8:17">
      <c r="H1782"/>
      <c r="I1782"/>
      <c r="J1782"/>
      <c r="K1782"/>
      <c r="L1782"/>
      <c r="M1782"/>
      <c r="N1782"/>
      <c r="O1782"/>
      <c r="P1782"/>
      <c r="Q1782"/>
    </row>
    <row r="1783" spans="8:17">
      <c r="H1783"/>
      <c r="I1783"/>
      <c r="J1783"/>
      <c r="K1783"/>
      <c r="L1783"/>
      <c r="M1783"/>
      <c r="N1783"/>
      <c r="O1783"/>
      <c r="P1783"/>
      <c r="Q1783"/>
    </row>
    <row r="1784" spans="8:17">
      <c r="H1784"/>
      <c r="I1784"/>
      <c r="J1784"/>
      <c r="K1784"/>
      <c r="L1784"/>
      <c r="M1784"/>
      <c r="N1784"/>
      <c r="O1784"/>
      <c r="P1784"/>
      <c r="Q1784"/>
    </row>
    <row r="1785" spans="8:17">
      <c r="H1785"/>
      <c r="I1785"/>
      <c r="J1785"/>
      <c r="K1785"/>
      <c r="L1785"/>
      <c r="M1785"/>
      <c r="N1785"/>
      <c r="O1785"/>
      <c r="P1785"/>
      <c r="Q1785"/>
    </row>
    <row r="1786" spans="8:17">
      <c r="H1786"/>
      <c r="I1786"/>
      <c r="J1786"/>
      <c r="K1786"/>
      <c r="L1786"/>
      <c r="M1786"/>
      <c r="N1786"/>
      <c r="O1786"/>
      <c r="P1786"/>
      <c r="Q1786"/>
    </row>
    <row r="1787" spans="8:17">
      <c r="H1787"/>
      <c r="I1787"/>
      <c r="J1787"/>
      <c r="K1787"/>
      <c r="L1787"/>
      <c r="M1787"/>
      <c r="N1787"/>
      <c r="O1787"/>
      <c r="P1787"/>
      <c r="Q1787"/>
    </row>
    <row r="1788" spans="8:17">
      <c r="H1788"/>
      <c r="I1788"/>
      <c r="J1788"/>
      <c r="K1788"/>
      <c r="L1788"/>
      <c r="M1788"/>
      <c r="N1788"/>
      <c r="O1788"/>
      <c r="P1788"/>
      <c r="Q1788"/>
    </row>
    <row r="1789" spans="8:17">
      <c r="H1789"/>
      <c r="I1789"/>
      <c r="J1789"/>
      <c r="K1789"/>
      <c r="L1789"/>
      <c r="M1789"/>
      <c r="N1789"/>
      <c r="O1789"/>
      <c r="P1789"/>
      <c r="Q1789"/>
    </row>
    <row r="1790" spans="8:17">
      <c r="H1790"/>
      <c r="I1790"/>
      <c r="J1790"/>
      <c r="K1790"/>
      <c r="L1790"/>
      <c r="M1790"/>
      <c r="N1790"/>
      <c r="O1790"/>
      <c r="P1790"/>
      <c r="Q1790"/>
    </row>
    <row r="1791" spans="8:17">
      <c r="H1791"/>
      <c r="I1791"/>
      <c r="J1791"/>
      <c r="K1791"/>
      <c r="L1791"/>
      <c r="M1791"/>
      <c r="N1791"/>
      <c r="O1791"/>
      <c r="P1791"/>
      <c r="Q1791"/>
    </row>
    <row r="1792" spans="8:17">
      <c r="H1792"/>
      <c r="I1792"/>
      <c r="J1792"/>
      <c r="K1792"/>
      <c r="L1792"/>
      <c r="M1792"/>
      <c r="N1792"/>
      <c r="O1792"/>
      <c r="P1792"/>
      <c r="Q1792"/>
    </row>
    <row r="1793" spans="8:17">
      <c r="H1793"/>
      <c r="I1793"/>
      <c r="J1793"/>
      <c r="K1793"/>
      <c r="L1793"/>
      <c r="M1793"/>
      <c r="N1793"/>
      <c r="O1793"/>
      <c r="P1793"/>
      <c r="Q1793"/>
    </row>
    <row r="1794" spans="8:17">
      <c r="H1794"/>
      <c r="I1794"/>
      <c r="J1794"/>
      <c r="K1794"/>
      <c r="L1794"/>
      <c r="M1794"/>
      <c r="N1794"/>
      <c r="O1794"/>
      <c r="P1794"/>
      <c r="Q1794"/>
    </row>
    <row r="1795" spans="8:17">
      <c r="H1795"/>
      <c r="I1795"/>
      <c r="J1795"/>
      <c r="K1795"/>
      <c r="L1795"/>
      <c r="M1795"/>
      <c r="N1795"/>
      <c r="O1795"/>
      <c r="P1795"/>
      <c r="Q1795"/>
    </row>
    <row r="1796" spans="8:17">
      <c r="H1796"/>
      <c r="I1796"/>
      <c r="J1796"/>
      <c r="K1796"/>
      <c r="L1796"/>
      <c r="M1796"/>
      <c r="N1796"/>
      <c r="O1796"/>
      <c r="P1796"/>
      <c r="Q1796"/>
    </row>
    <row r="1797" spans="8:17">
      <c r="H1797"/>
      <c r="I1797"/>
      <c r="J1797"/>
      <c r="K1797"/>
      <c r="L1797"/>
      <c r="M1797"/>
      <c r="N1797"/>
      <c r="O1797"/>
      <c r="P1797"/>
      <c r="Q1797"/>
    </row>
    <row r="1798" spans="8:17">
      <c r="H1798"/>
      <c r="I1798"/>
      <c r="J1798"/>
      <c r="K1798"/>
      <c r="L1798"/>
      <c r="M1798"/>
      <c r="N1798"/>
      <c r="O1798"/>
      <c r="P1798"/>
      <c r="Q1798"/>
    </row>
    <row r="1799" spans="8:17">
      <c r="H1799"/>
      <c r="I1799"/>
      <c r="J1799"/>
      <c r="K1799"/>
      <c r="L1799"/>
      <c r="M1799"/>
      <c r="N1799"/>
      <c r="O1799"/>
      <c r="P1799"/>
      <c r="Q1799"/>
    </row>
    <row r="1800" spans="8:17">
      <c r="H1800"/>
      <c r="I1800"/>
      <c r="J1800"/>
      <c r="K1800"/>
      <c r="L1800"/>
      <c r="M1800"/>
      <c r="N1800"/>
      <c r="O1800"/>
      <c r="P1800"/>
      <c r="Q1800"/>
    </row>
    <row r="1801" spans="8:17">
      <c r="H1801"/>
      <c r="I1801"/>
      <c r="J1801"/>
      <c r="K1801"/>
      <c r="L1801"/>
      <c r="M1801"/>
      <c r="N1801"/>
      <c r="O1801"/>
      <c r="P1801"/>
      <c r="Q1801"/>
    </row>
    <row r="1802" spans="8:17">
      <c r="H1802"/>
      <c r="I1802"/>
      <c r="J1802"/>
      <c r="K1802"/>
      <c r="L1802"/>
      <c r="M1802"/>
      <c r="N1802"/>
      <c r="O1802"/>
      <c r="P1802"/>
      <c r="Q1802"/>
    </row>
    <row r="1803" spans="8:17">
      <c r="H1803"/>
      <c r="I1803"/>
      <c r="J1803"/>
      <c r="K1803"/>
      <c r="L1803"/>
      <c r="M1803"/>
      <c r="N1803"/>
      <c r="O1803"/>
      <c r="P1803"/>
      <c r="Q1803"/>
    </row>
    <row r="1804" spans="8:17">
      <c r="H1804"/>
      <c r="I1804"/>
      <c r="J1804"/>
      <c r="K1804"/>
      <c r="L1804"/>
      <c r="M1804"/>
      <c r="N1804"/>
      <c r="O1804"/>
      <c r="P1804"/>
      <c r="Q1804"/>
    </row>
    <row r="1805" spans="8:17">
      <c r="H1805"/>
      <c r="I1805"/>
      <c r="J1805"/>
      <c r="K1805"/>
      <c r="L1805"/>
      <c r="M1805"/>
      <c r="N1805"/>
      <c r="O1805"/>
      <c r="P1805"/>
      <c r="Q1805"/>
    </row>
    <row r="1806" spans="8:17">
      <c r="H1806"/>
      <c r="I1806"/>
      <c r="J1806"/>
      <c r="K1806"/>
      <c r="L1806"/>
      <c r="M1806"/>
      <c r="N1806"/>
      <c r="O1806"/>
      <c r="P1806"/>
      <c r="Q1806"/>
    </row>
    <row r="1807" spans="8:17">
      <c r="H1807"/>
      <c r="I1807"/>
      <c r="J1807"/>
      <c r="K1807"/>
      <c r="L1807"/>
      <c r="M1807"/>
      <c r="N1807"/>
      <c r="O1807"/>
      <c r="P1807"/>
      <c r="Q1807"/>
    </row>
    <row r="1808" spans="8:17">
      <c r="H1808"/>
      <c r="I1808"/>
      <c r="J1808"/>
      <c r="K1808"/>
      <c r="L1808"/>
      <c r="M1808"/>
      <c r="N1808"/>
      <c r="O1808"/>
      <c r="P1808"/>
      <c r="Q1808"/>
    </row>
    <row r="1809" spans="8:17">
      <c r="H1809"/>
      <c r="I1809"/>
      <c r="J1809"/>
      <c r="K1809"/>
      <c r="L1809"/>
      <c r="M1809"/>
      <c r="N1809"/>
      <c r="O1809"/>
      <c r="P1809"/>
      <c r="Q1809"/>
    </row>
    <row r="1810" spans="8:17">
      <c r="H1810"/>
      <c r="I1810"/>
      <c r="J1810"/>
      <c r="K1810"/>
      <c r="L1810"/>
      <c r="M1810"/>
      <c r="N1810"/>
      <c r="O1810"/>
      <c r="P1810"/>
      <c r="Q1810"/>
    </row>
    <row r="1811" spans="8:17">
      <c r="H1811"/>
      <c r="I1811"/>
      <c r="J1811"/>
      <c r="K1811"/>
      <c r="L1811"/>
      <c r="M1811"/>
      <c r="N1811"/>
      <c r="O1811"/>
      <c r="P1811"/>
      <c r="Q1811"/>
    </row>
    <row r="1812" spans="8:17">
      <c r="H1812"/>
      <c r="I1812"/>
      <c r="J1812"/>
      <c r="K1812"/>
      <c r="L1812"/>
      <c r="M1812"/>
      <c r="N1812"/>
      <c r="O1812"/>
      <c r="P1812"/>
      <c r="Q1812"/>
    </row>
    <row r="1813" spans="8:17">
      <c r="H1813"/>
      <c r="I1813"/>
      <c r="J1813"/>
      <c r="K1813"/>
      <c r="L1813"/>
      <c r="M1813"/>
      <c r="N1813"/>
      <c r="O1813"/>
      <c r="P1813"/>
      <c r="Q1813"/>
    </row>
    <row r="1814" spans="8:17">
      <c r="H1814"/>
      <c r="I1814"/>
      <c r="J1814"/>
      <c r="K1814"/>
      <c r="L1814"/>
      <c r="M1814"/>
      <c r="N1814"/>
      <c r="O1814"/>
      <c r="P1814"/>
      <c r="Q1814"/>
    </row>
    <row r="1815" spans="8:17">
      <c r="H1815"/>
      <c r="I1815"/>
      <c r="J1815"/>
      <c r="K1815"/>
      <c r="L1815"/>
      <c r="M1815"/>
      <c r="N1815"/>
      <c r="O1815"/>
      <c r="P1815"/>
      <c r="Q1815"/>
    </row>
    <row r="1816" spans="8:17">
      <c r="H1816"/>
      <c r="I1816"/>
      <c r="J1816"/>
      <c r="K1816"/>
      <c r="L1816"/>
      <c r="M1816"/>
      <c r="N1816"/>
      <c r="O1816"/>
      <c r="P1816"/>
      <c r="Q1816"/>
    </row>
    <row r="1817" spans="8:17">
      <c r="H1817"/>
      <c r="I1817"/>
      <c r="J1817"/>
      <c r="K1817"/>
      <c r="L1817"/>
      <c r="M1817"/>
      <c r="N1817"/>
      <c r="O1817"/>
      <c r="P1817"/>
      <c r="Q1817"/>
    </row>
    <row r="1818" spans="8:17">
      <c r="H1818"/>
      <c r="I1818"/>
      <c r="J1818"/>
      <c r="K1818"/>
      <c r="L1818"/>
      <c r="M1818"/>
      <c r="N1818"/>
      <c r="O1818"/>
      <c r="P1818"/>
      <c r="Q1818"/>
    </row>
    <row r="1819" spans="8:17">
      <c r="H1819"/>
      <c r="I1819"/>
      <c r="J1819"/>
      <c r="K1819"/>
      <c r="L1819"/>
      <c r="M1819"/>
      <c r="N1819"/>
      <c r="O1819"/>
      <c r="P1819"/>
      <c r="Q1819"/>
    </row>
    <row r="1820" spans="8:17">
      <c r="H1820"/>
      <c r="I1820"/>
      <c r="J1820"/>
      <c r="K1820"/>
      <c r="L1820"/>
      <c r="M1820"/>
      <c r="N1820"/>
      <c r="O1820"/>
      <c r="P1820"/>
      <c r="Q1820"/>
    </row>
    <row r="1821" spans="8:17">
      <c r="H1821"/>
      <c r="I1821"/>
      <c r="J1821"/>
      <c r="K1821"/>
      <c r="L1821"/>
      <c r="M1821"/>
      <c r="N1821"/>
      <c r="O1821"/>
      <c r="P1821"/>
      <c r="Q1821"/>
    </row>
    <row r="1822" spans="8:17">
      <c r="H1822"/>
      <c r="I1822"/>
      <c r="J1822"/>
      <c r="K1822"/>
      <c r="L1822"/>
      <c r="M1822"/>
      <c r="N1822"/>
      <c r="O1822"/>
      <c r="P1822"/>
      <c r="Q1822"/>
    </row>
    <row r="1823" spans="8:17">
      <c r="H1823"/>
      <c r="I1823"/>
      <c r="J1823"/>
      <c r="K1823"/>
      <c r="L1823"/>
      <c r="M1823"/>
      <c r="N1823"/>
      <c r="O1823"/>
      <c r="P1823"/>
      <c r="Q1823"/>
    </row>
    <row r="1824" spans="8:17">
      <c r="H1824"/>
      <c r="I1824"/>
      <c r="J1824"/>
      <c r="K1824"/>
      <c r="L1824"/>
      <c r="M1824"/>
      <c r="N1824"/>
      <c r="O1824"/>
      <c r="P1824"/>
      <c r="Q1824"/>
    </row>
    <row r="1825" spans="8:17">
      <c r="H1825"/>
      <c r="I1825"/>
      <c r="J1825"/>
      <c r="K1825"/>
      <c r="L1825"/>
      <c r="M1825"/>
      <c r="N1825"/>
      <c r="O1825"/>
      <c r="P1825"/>
      <c r="Q1825"/>
    </row>
    <row r="1826" spans="8:17">
      <c r="H1826"/>
      <c r="I1826"/>
      <c r="J1826"/>
      <c r="K1826"/>
      <c r="L1826"/>
      <c r="M1826"/>
      <c r="N1826"/>
      <c r="O1826"/>
      <c r="P1826"/>
      <c r="Q1826"/>
    </row>
    <row r="1827" spans="8:17">
      <c r="H1827"/>
      <c r="I1827"/>
      <c r="J1827"/>
      <c r="K1827"/>
      <c r="L1827"/>
      <c r="M1827"/>
      <c r="N1827"/>
      <c r="O1827"/>
      <c r="P1827"/>
      <c r="Q1827"/>
    </row>
    <row r="1828" spans="8:17">
      <c r="H1828"/>
      <c r="I1828"/>
      <c r="J1828"/>
      <c r="K1828"/>
      <c r="L1828"/>
      <c r="M1828"/>
      <c r="N1828"/>
      <c r="O1828"/>
      <c r="P1828"/>
      <c r="Q1828"/>
    </row>
    <row r="1829" spans="8:17">
      <c r="H1829"/>
      <c r="I1829"/>
      <c r="J1829"/>
      <c r="K1829"/>
      <c r="L1829"/>
      <c r="M1829"/>
      <c r="N1829"/>
      <c r="O1829"/>
      <c r="P1829"/>
      <c r="Q1829"/>
    </row>
    <row r="1830" spans="8:17">
      <c r="H1830"/>
      <c r="I1830"/>
      <c r="J1830"/>
      <c r="K1830"/>
      <c r="L1830"/>
      <c r="M1830"/>
      <c r="N1830"/>
      <c r="O1830"/>
      <c r="P1830"/>
      <c r="Q1830"/>
    </row>
    <row r="1831" spans="8:17">
      <c r="H1831"/>
      <c r="I1831"/>
      <c r="J1831"/>
      <c r="K1831"/>
      <c r="L1831"/>
      <c r="M1831"/>
      <c r="N1831"/>
      <c r="O1831"/>
      <c r="P1831"/>
      <c r="Q1831"/>
    </row>
    <row r="1832" spans="8:17">
      <c r="H1832"/>
      <c r="I1832"/>
      <c r="J1832"/>
      <c r="K1832"/>
      <c r="L1832"/>
      <c r="M1832"/>
      <c r="N1832"/>
      <c r="O1832"/>
      <c r="P1832"/>
      <c r="Q1832"/>
    </row>
    <row r="1833" spans="8:17">
      <c r="H1833"/>
      <c r="I1833"/>
      <c r="J1833"/>
      <c r="K1833"/>
      <c r="L1833"/>
      <c r="M1833"/>
      <c r="N1833"/>
      <c r="O1833"/>
      <c r="P1833"/>
      <c r="Q1833"/>
    </row>
    <row r="1834" spans="8:17">
      <c r="H1834"/>
      <c r="I1834"/>
      <c r="J1834"/>
      <c r="K1834"/>
      <c r="L1834"/>
      <c r="M1834"/>
      <c r="N1834"/>
      <c r="O1834"/>
      <c r="P1834"/>
      <c r="Q1834"/>
    </row>
    <row r="1835" spans="8:17">
      <c r="H1835"/>
      <c r="I1835"/>
      <c r="J1835"/>
      <c r="K1835"/>
      <c r="L1835"/>
      <c r="M1835"/>
      <c r="N1835"/>
      <c r="O1835"/>
      <c r="P1835"/>
      <c r="Q1835"/>
    </row>
    <row r="1836" spans="8:17">
      <c r="H1836"/>
      <c r="I1836"/>
      <c r="J1836"/>
      <c r="K1836"/>
      <c r="L1836"/>
      <c r="M1836"/>
      <c r="N1836"/>
      <c r="O1836"/>
      <c r="P1836"/>
      <c r="Q1836"/>
    </row>
    <row r="1837" spans="8:17">
      <c r="H1837"/>
      <c r="I1837"/>
      <c r="J1837"/>
      <c r="K1837"/>
      <c r="L1837"/>
      <c r="M1837"/>
      <c r="N1837"/>
      <c r="O1837"/>
      <c r="P1837"/>
      <c r="Q1837"/>
    </row>
    <row r="1838" spans="8:17">
      <c r="H1838"/>
      <c r="I1838"/>
      <c r="J1838"/>
      <c r="K1838"/>
      <c r="L1838"/>
      <c r="M1838"/>
      <c r="N1838"/>
      <c r="O1838"/>
      <c r="P1838"/>
      <c r="Q1838"/>
    </row>
    <row r="1839" spans="8:17">
      <c r="H1839"/>
      <c r="I1839"/>
      <c r="J1839"/>
      <c r="K1839"/>
      <c r="L1839"/>
      <c r="M1839"/>
      <c r="N1839"/>
      <c r="O1839"/>
      <c r="P1839"/>
      <c r="Q1839"/>
    </row>
    <row r="1840" spans="8:17">
      <c r="H1840"/>
      <c r="I1840"/>
      <c r="J1840"/>
      <c r="K1840"/>
      <c r="L1840"/>
      <c r="M1840"/>
      <c r="N1840"/>
      <c r="O1840"/>
      <c r="P1840"/>
      <c r="Q1840"/>
    </row>
    <row r="1841" spans="8:17">
      <c r="H1841"/>
      <c r="I1841"/>
      <c r="J1841"/>
      <c r="K1841"/>
      <c r="L1841"/>
      <c r="M1841"/>
      <c r="N1841"/>
      <c r="O1841"/>
      <c r="P1841"/>
      <c r="Q1841"/>
    </row>
    <row r="1842" spans="8:17">
      <c r="H1842"/>
      <c r="I1842"/>
      <c r="J1842"/>
      <c r="K1842"/>
      <c r="L1842"/>
      <c r="M1842"/>
      <c r="N1842"/>
      <c r="O1842"/>
      <c r="P1842"/>
      <c r="Q1842"/>
    </row>
    <row r="1843" spans="8:17">
      <c r="H1843"/>
      <c r="I1843"/>
      <c r="J1843"/>
      <c r="K1843"/>
      <c r="L1843"/>
      <c r="M1843"/>
      <c r="N1843"/>
      <c r="O1843"/>
      <c r="P1843"/>
      <c r="Q1843"/>
    </row>
    <row r="1844" spans="8:17">
      <c r="H1844"/>
      <c r="I1844"/>
      <c r="J1844"/>
      <c r="K1844"/>
      <c r="L1844"/>
      <c r="M1844"/>
      <c r="N1844"/>
      <c r="O1844"/>
      <c r="P1844"/>
      <c r="Q1844"/>
    </row>
    <row r="1845" spans="8:17">
      <c r="H1845"/>
      <c r="I1845"/>
      <c r="J1845"/>
      <c r="K1845"/>
      <c r="L1845"/>
      <c r="M1845"/>
      <c r="N1845"/>
      <c r="O1845"/>
      <c r="P1845"/>
      <c r="Q1845"/>
    </row>
    <row r="1846" spans="8:17">
      <c r="H1846"/>
      <c r="I1846"/>
      <c r="J1846"/>
      <c r="K1846"/>
      <c r="L1846"/>
      <c r="M1846"/>
      <c r="N1846"/>
      <c r="O1846"/>
      <c r="P1846"/>
      <c r="Q1846"/>
    </row>
    <row r="1847" spans="8:17">
      <c r="H1847"/>
      <c r="I1847"/>
      <c r="J1847"/>
      <c r="K1847"/>
      <c r="L1847"/>
      <c r="M1847"/>
      <c r="N1847"/>
      <c r="O1847"/>
      <c r="P1847"/>
      <c r="Q1847"/>
    </row>
    <row r="1848" spans="8:17">
      <c r="H1848"/>
      <c r="I1848"/>
      <c r="J1848"/>
      <c r="K1848"/>
      <c r="L1848"/>
      <c r="M1848"/>
      <c r="N1848"/>
      <c r="O1848"/>
      <c r="P1848"/>
      <c r="Q1848"/>
    </row>
    <row r="1849" spans="8:17">
      <c r="H1849"/>
      <c r="I1849"/>
      <c r="J1849"/>
      <c r="K1849"/>
      <c r="L1849"/>
      <c r="M1849"/>
      <c r="N1849"/>
      <c r="O1849"/>
      <c r="P1849"/>
      <c r="Q1849"/>
    </row>
    <row r="1850" spans="8:17">
      <c r="H1850"/>
      <c r="I1850"/>
      <c r="J1850"/>
      <c r="K1850"/>
      <c r="L1850"/>
      <c r="M1850"/>
      <c r="N1850"/>
      <c r="O1850"/>
      <c r="P1850"/>
      <c r="Q1850"/>
    </row>
    <row r="1851" spans="8:17">
      <c r="H1851"/>
      <c r="I1851"/>
      <c r="J1851"/>
      <c r="K1851"/>
      <c r="L1851"/>
      <c r="M1851"/>
      <c r="N1851"/>
      <c r="O1851"/>
      <c r="P1851"/>
      <c r="Q1851"/>
    </row>
    <row r="1852" spans="8:17">
      <c r="H1852"/>
      <c r="I1852"/>
      <c r="J1852"/>
      <c r="K1852"/>
      <c r="L1852"/>
      <c r="M1852"/>
      <c r="N1852"/>
      <c r="O1852"/>
      <c r="P1852"/>
      <c r="Q1852"/>
    </row>
    <row r="1853" spans="8:17">
      <c r="H1853"/>
      <c r="I1853"/>
      <c r="J1853"/>
      <c r="K1853"/>
      <c r="L1853"/>
      <c r="M1853"/>
      <c r="N1853"/>
      <c r="O1853"/>
      <c r="P1853"/>
      <c r="Q1853"/>
    </row>
    <row r="1854" spans="8:17">
      <c r="H1854"/>
      <c r="I1854"/>
      <c r="J1854"/>
      <c r="K1854"/>
      <c r="L1854"/>
      <c r="M1854"/>
      <c r="N1854"/>
      <c r="O1854"/>
      <c r="P1854"/>
      <c r="Q1854"/>
    </row>
    <row r="1855" spans="8:17">
      <c r="H1855"/>
      <c r="I1855"/>
      <c r="J1855"/>
      <c r="K1855"/>
      <c r="L1855"/>
      <c r="M1855"/>
      <c r="N1855"/>
      <c r="O1855"/>
      <c r="P1855"/>
      <c r="Q1855"/>
    </row>
    <row r="1856" spans="8:17">
      <c r="H1856"/>
      <c r="I1856"/>
      <c r="J1856"/>
      <c r="K1856"/>
      <c r="L1856"/>
      <c r="M1856"/>
      <c r="N1856"/>
      <c r="O1856"/>
      <c r="P1856"/>
      <c r="Q1856"/>
    </row>
    <row r="1857" spans="8:17">
      <c r="H1857"/>
      <c r="I1857"/>
      <c r="J1857"/>
      <c r="K1857"/>
      <c r="L1857"/>
      <c r="M1857"/>
      <c r="N1857"/>
      <c r="O1857"/>
      <c r="P1857"/>
      <c r="Q1857"/>
    </row>
    <row r="1858" spans="8:17">
      <c r="H1858"/>
      <c r="I1858"/>
      <c r="J1858"/>
      <c r="K1858"/>
      <c r="L1858"/>
      <c r="M1858"/>
      <c r="N1858"/>
      <c r="O1858"/>
      <c r="P1858"/>
      <c r="Q1858"/>
    </row>
    <row r="1859" spans="8:17">
      <c r="H1859"/>
      <c r="I1859"/>
      <c r="J1859"/>
      <c r="K1859"/>
      <c r="L1859"/>
      <c r="M1859"/>
      <c r="N1859"/>
      <c r="O1859"/>
      <c r="P1859"/>
      <c r="Q1859"/>
    </row>
    <row r="1860" spans="8:17">
      <c r="H1860"/>
      <c r="I1860"/>
      <c r="J1860"/>
      <c r="K1860"/>
      <c r="L1860"/>
      <c r="M1860"/>
      <c r="N1860"/>
      <c r="O1860"/>
      <c r="P1860"/>
      <c r="Q1860"/>
    </row>
    <row r="1861" spans="8:17">
      <c r="H1861"/>
      <c r="I1861"/>
      <c r="J1861"/>
      <c r="K1861"/>
      <c r="L1861"/>
      <c r="M1861"/>
      <c r="N1861"/>
      <c r="O1861"/>
      <c r="P1861"/>
      <c r="Q1861"/>
    </row>
    <row r="1862" spans="8:17">
      <c r="H1862"/>
      <c r="I1862"/>
      <c r="J1862"/>
      <c r="K1862"/>
      <c r="L1862"/>
      <c r="M1862"/>
      <c r="N1862"/>
      <c r="O1862"/>
      <c r="P1862"/>
      <c r="Q1862"/>
    </row>
    <row r="1863" spans="8:17">
      <c r="H1863"/>
      <c r="I1863"/>
      <c r="J1863"/>
      <c r="K1863"/>
      <c r="L1863"/>
      <c r="M1863"/>
      <c r="N1863"/>
      <c r="O1863"/>
      <c r="P1863"/>
      <c r="Q1863"/>
    </row>
    <row r="1864" spans="8:17">
      <c r="H1864"/>
      <c r="I1864"/>
      <c r="J1864"/>
      <c r="K1864"/>
      <c r="L1864"/>
      <c r="M1864"/>
      <c r="N1864"/>
      <c r="O1864"/>
      <c r="P1864"/>
      <c r="Q1864"/>
    </row>
    <row r="1865" spans="8:17">
      <c r="H1865"/>
      <c r="I1865"/>
      <c r="J1865"/>
      <c r="K1865"/>
      <c r="L1865"/>
      <c r="M1865"/>
      <c r="N1865"/>
      <c r="O1865"/>
      <c r="P1865"/>
      <c r="Q1865"/>
    </row>
    <row r="1866" spans="8:17">
      <c r="H1866"/>
      <c r="I1866"/>
      <c r="J1866"/>
      <c r="K1866"/>
      <c r="L1866"/>
      <c r="M1866"/>
      <c r="N1866"/>
      <c r="O1866"/>
      <c r="P1866"/>
      <c r="Q1866"/>
    </row>
    <row r="1867" spans="8:17">
      <c r="H1867"/>
      <c r="I1867"/>
      <c r="J1867"/>
      <c r="K1867"/>
      <c r="L1867"/>
      <c r="M1867"/>
      <c r="N1867"/>
      <c r="O1867"/>
      <c r="P1867"/>
      <c r="Q1867"/>
    </row>
    <row r="1868" spans="8:17">
      <c r="H1868"/>
      <c r="I1868"/>
      <c r="J1868"/>
      <c r="K1868"/>
      <c r="L1868"/>
      <c r="M1868"/>
      <c r="N1868"/>
      <c r="O1868"/>
      <c r="P1868"/>
      <c r="Q1868"/>
    </row>
    <row r="1869" spans="8:17">
      <c r="H1869"/>
      <c r="I1869"/>
      <c r="J1869"/>
      <c r="K1869"/>
      <c r="L1869"/>
      <c r="M1869"/>
      <c r="N1869"/>
      <c r="O1869"/>
      <c r="P1869"/>
      <c r="Q1869"/>
    </row>
    <row r="1870" spans="8:17">
      <c r="H1870"/>
      <c r="I1870"/>
      <c r="J1870"/>
      <c r="K1870"/>
      <c r="L1870"/>
      <c r="M1870"/>
      <c r="N1870"/>
      <c r="O1870"/>
      <c r="P1870"/>
      <c r="Q1870"/>
    </row>
    <row r="1871" spans="8:17">
      <c r="H1871"/>
      <c r="I1871"/>
      <c r="J1871"/>
      <c r="K1871"/>
      <c r="L1871"/>
      <c r="M1871"/>
      <c r="N1871"/>
      <c r="O1871"/>
      <c r="P1871"/>
      <c r="Q1871"/>
    </row>
    <row r="1872" spans="8:17">
      <c r="H1872"/>
      <c r="I1872"/>
      <c r="J1872"/>
      <c r="K1872"/>
      <c r="L1872"/>
      <c r="M1872"/>
      <c r="N1872"/>
      <c r="O1872"/>
      <c r="P1872"/>
      <c r="Q1872"/>
    </row>
    <row r="1873" spans="8:17">
      <c r="H1873"/>
      <c r="I1873"/>
      <c r="J1873"/>
      <c r="K1873"/>
      <c r="L1873"/>
      <c r="M1873"/>
      <c r="N1873"/>
      <c r="O1873"/>
      <c r="P1873"/>
      <c r="Q1873"/>
    </row>
    <row r="1874" spans="8:17">
      <c r="H1874"/>
      <c r="I1874"/>
      <c r="J1874"/>
      <c r="K1874"/>
      <c r="L1874"/>
      <c r="M1874"/>
      <c r="N1874"/>
      <c r="O1874"/>
      <c r="P1874"/>
      <c r="Q1874"/>
    </row>
    <row r="1875" spans="8:17">
      <c r="H1875"/>
      <c r="I1875"/>
      <c r="J1875"/>
      <c r="K1875"/>
      <c r="L1875"/>
      <c r="M1875"/>
      <c r="N1875"/>
      <c r="O1875"/>
      <c r="P1875"/>
      <c r="Q1875"/>
    </row>
    <row r="1876" spans="8:17">
      <c r="H1876"/>
      <c r="I1876"/>
      <c r="J1876"/>
      <c r="K1876"/>
      <c r="L1876"/>
      <c r="M1876"/>
      <c r="N1876"/>
      <c r="O1876"/>
      <c r="P1876"/>
      <c r="Q1876"/>
    </row>
    <row r="1877" spans="8:17">
      <c r="H1877"/>
      <c r="I1877"/>
      <c r="J1877"/>
      <c r="K1877"/>
      <c r="L1877"/>
      <c r="M1877"/>
      <c r="N1877"/>
      <c r="O1877"/>
      <c r="P1877"/>
      <c r="Q1877"/>
    </row>
    <row r="1878" spans="8:17">
      <c r="H1878"/>
      <c r="I1878"/>
      <c r="J1878"/>
      <c r="K1878"/>
      <c r="L1878"/>
      <c r="M1878"/>
      <c r="N1878"/>
      <c r="O1878"/>
      <c r="P1878"/>
      <c r="Q1878"/>
    </row>
    <row r="1879" spans="8:17">
      <c r="H1879"/>
      <c r="I1879"/>
      <c r="J1879"/>
      <c r="K1879"/>
      <c r="L1879"/>
      <c r="M1879"/>
      <c r="N1879"/>
      <c r="O1879"/>
      <c r="P1879"/>
      <c r="Q1879"/>
    </row>
    <row r="1880" spans="8:17">
      <c r="H1880"/>
      <c r="I1880"/>
      <c r="J1880"/>
      <c r="K1880"/>
      <c r="L1880"/>
      <c r="M1880"/>
      <c r="N1880"/>
      <c r="O1880"/>
      <c r="P1880"/>
      <c r="Q1880"/>
    </row>
    <row r="1881" spans="8:17">
      <c r="H1881"/>
      <c r="I1881"/>
      <c r="J1881"/>
      <c r="K1881"/>
      <c r="L1881"/>
      <c r="M1881"/>
      <c r="N1881"/>
      <c r="O1881"/>
      <c r="P1881"/>
      <c r="Q1881"/>
    </row>
    <row r="1882" spans="8:17">
      <c r="H1882"/>
      <c r="I1882"/>
      <c r="J1882"/>
      <c r="K1882"/>
      <c r="L1882"/>
      <c r="M1882"/>
      <c r="N1882"/>
      <c r="O1882"/>
      <c r="P1882"/>
      <c r="Q1882"/>
    </row>
    <row r="1883" spans="8:17">
      <c r="H1883"/>
      <c r="I1883"/>
      <c r="J1883"/>
      <c r="K1883"/>
      <c r="L1883"/>
      <c r="M1883"/>
      <c r="N1883"/>
      <c r="O1883"/>
      <c r="P1883"/>
      <c r="Q1883"/>
    </row>
    <row r="1884" spans="8:17">
      <c r="H1884"/>
      <c r="I1884"/>
      <c r="J1884"/>
      <c r="K1884"/>
      <c r="L1884"/>
      <c r="M1884"/>
      <c r="N1884"/>
      <c r="O1884"/>
      <c r="P1884"/>
      <c r="Q1884"/>
    </row>
    <row r="1885" spans="8:17">
      <c r="H1885"/>
      <c r="I1885"/>
      <c r="J1885"/>
      <c r="K1885"/>
      <c r="L1885"/>
      <c r="M1885"/>
      <c r="N1885"/>
      <c r="O1885"/>
      <c r="P1885"/>
      <c r="Q1885"/>
    </row>
    <row r="1886" spans="8:17">
      <c r="H1886"/>
      <c r="I1886"/>
      <c r="J1886"/>
      <c r="K1886"/>
      <c r="L1886"/>
      <c r="M1886"/>
      <c r="N1886"/>
      <c r="O1886"/>
      <c r="P1886"/>
      <c r="Q1886"/>
    </row>
    <row r="1887" spans="8:17">
      <c r="H1887"/>
      <c r="I1887"/>
      <c r="J1887"/>
      <c r="K1887"/>
      <c r="L1887"/>
      <c r="M1887"/>
      <c r="N1887"/>
      <c r="O1887"/>
      <c r="P1887"/>
      <c r="Q1887"/>
    </row>
    <row r="1888" spans="8:17">
      <c r="H1888"/>
      <c r="I1888"/>
      <c r="J1888"/>
      <c r="K1888"/>
      <c r="L1888"/>
      <c r="M1888"/>
      <c r="N1888"/>
      <c r="O1888"/>
      <c r="P1888"/>
      <c r="Q1888"/>
    </row>
    <row r="1889" spans="8:17">
      <c r="H1889"/>
      <c r="I1889"/>
      <c r="J1889"/>
      <c r="K1889"/>
      <c r="L1889"/>
      <c r="M1889"/>
      <c r="N1889"/>
      <c r="O1889"/>
      <c r="P1889"/>
      <c r="Q1889"/>
    </row>
    <row r="1890" spans="8:17">
      <c r="H1890"/>
      <c r="I1890"/>
      <c r="J1890"/>
      <c r="K1890"/>
      <c r="L1890"/>
      <c r="M1890"/>
      <c r="N1890"/>
      <c r="O1890"/>
      <c r="P1890"/>
      <c r="Q1890"/>
    </row>
    <row r="1891" spans="8:17">
      <c r="H1891"/>
      <c r="I1891"/>
      <c r="J1891"/>
      <c r="K1891"/>
      <c r="L1891"/>
      <c r="M1891"/>
      <c r="N1891"/>
      <c r="O1891"/>
      <c r="P1891"/>
      <c r="Q1891"/>
    </row>
    <row r="1892" spans="8:17">
      <c r="H1892"/>
      <c r="I1892"/>
      <c r="J1892"/>
      <c r="K1892"/>
      <c r="L1892"/>
      <c r="M1892"/>
      <c r="N1892"/>
      <c r="O1892"/>
      <c r="P1892"/>
      <c r="Q1892"/>
    </row>
    <row r="1893" spans="8:17">
      <c r="H1893"/>
      <c r="I1893"/>
      <c r="J1893"/>
      <c r="K1893"/>
      <c r="L1893"/>
      <c r="M1893"/>
      <c r="N1893"/>
      <c r="O1893"/>
      <c r="P1893"/>
      <c r="Q1893"/>
    </row>
    <row r="1894" spans="8:17">
      <c r="H1894"/>
      <c r="I1894"/>
      <c r="J1894"/>
      <c r="K1894"/>
      <c r="L1894"/>
      <c r="M1894"/>
      <c r="N1894"/>
      <c r="O1894"/>
      <c r="P1894"/>
      <c r="Q1894"/>
    </row>
    <row r="1895" spans="8:17">
      <c r="H1895"/>
      <c r="I1895"/>
      <c r="J1895"/>
      <c r="K1895"/>
      <c r="L1895"/>
      <c r="M1895"/>
      <c r="N1895"/>
      <c r="O1895"/>
      <c r="P1895"/>
      <c r="Q1895"/>
    </row>
    <row r="1896" spans="8:17">
      <c r="H1896"/>
      <c r="I1896"/>
      <c r="J1896"/>
      <c r="K1896"/>
      <c r="L1896"/>
      <c r="M1896"/>
      <c r="N1896"/>
      <c r="O1896"/>
      <c r="P1896"/>
      <c r="Q1896"/>
    </row>
    <row r="1897" spans="8:17">
      <c r="H1897"/>
      <c r="I1897"/>
      <c r="J1897"/>
      <c r="K1897"/>
      <c r="L1897"/>
      <c r="M1897"/>
      <c r="N1897"/>
      <c r="O1897"/>
      <c r="P1897"/>
      <c r="Q1897"/>
    </row>
    <row r="1898" spans="8:17">
      <c r="H1898"/>
      <c r="I1898"/>
      <c r="J1898"/>
      <c r="K1898"/>
      <c r="L1898"/>
      <c r="M1898"/>
      <c r="N1898"/>
      <c r="O1898"/>
      <c r="P1898"/>
      <c r="Q1898"/>
    </row>
    <row r="1899" spans="8:17">
      <c r="H1899"/>
      <c r="I1899"/>
      <c r="J1899"/>
      <c r="K1899"/>
      <c r="L1899"/>
      <c r="M1899"/>
      <c r="N1899"/>
      <c r="O1899"/>
      <c r="P1899"/>
      <c r="Q1899"/>
    </row>
    <row r="1900" spans="8:17">
      <c r="H1900"/>
      <c r="I1900"/>
      <c r="J1900"/>
      <c r="K1900"/>
      <c r="L1900"/>
      <c r="M1900"/>
      <c r="N1900"/>
      <c r="O1900"/>
      <c r="P1900"/>
      <c r="Q1900"/>
    </row>
    <row r="1901" spans="8:17">
      <c r="H1901"/>
      <c r="I1901"/>
      <c r="J1901"/>
      <c r="K1901"/>
      <c r="L1901"/>
      <c r="M1901"/>
      <c r="N1901"/>
      <c r="O1901"/>
      <c r="P1901"/>
      <c r="Q1901"/>
    </row>
    <row r="1902" spans="8:17">
      <c r="H1902"/>
      <c r="I1902"/>
      <c r="J1902"/>
      <c r="K1902"/>
      <c r="L1902"/>
      <c r="M1902"/>
      <c r="N1902"/>
      <c r="O1902"/>
      <c r="P1902"/>
      <c r="Q1902"/>
    </row>
    <row r="1903" spans="8:17">
      <c r="H1903"/>
      <c r="I1903"/>
      <c r="J1903"/>
      <c r="K1903"/>
      <c r="L1903"/>
      <c r="M1903"/>
      <c r="N1903"/>
      <c r="O1903"/>
      <c r="P1903"/>
      <c r="Q1903"/>
    </row>
    <row r="1904" spans="8:17">
      <c r="H1904"/>
      <c r="I1904"/>
      <c r="J1904"/>
      <c r="K1904"/>
      <c r="L1904"/>
      <c r="M1904"/>
      <c r="N1904"/>
      <c r="O1904"/>
      <c r="P1904"/>
      <c r="Q1904"/>
    </row>
    <row r="1905" spans="8:17">
      <c r="H1905"/>
      <c r="I1905"/>
      <c r="J1905"/>
      <c r="K1905"/>
      <c r="L1905"/>
      <c r="M1905"/>
      <c r="N1905"/>
      <c r="O1905"/>
      <c r="P1905"/>
      <c r="Q1905"/>
    </row>
    <row r="1906" spans="8:17">
      <c r="H1906"/>
      <c r="I1906"/>
      <c r="J1906"/>
      <c r="K1906"/>
      <c r="L1906"/>
      <c r="M1906"/>
      <c r="N1906"/>
      <c r="O1906"/>
      <c r="P1906"/>
      <c r="Q1906"/>
    </row>
    <row r="1907" spans="8:17">
      <c r="H1907"/>
      <c r="I1907"/>
      <c r="J1907"/>
      <c r="K1907"/>
      <c r="L1907"/>
      <c r="M1907"/>
      <c r="N1907"/>
      <c r="O1907"/>
      <c r="P1907"/>
      <c r="Q1907"/>
    </row>
    <row r="1908" spans="8:17">
      <c r="H1908"/>
      <c r="I1908"/>
      <c r="J1908"/>
      <c r="K1908"/>
      <c r="L1908"/>
      <c r="M1908"/>
      <c r="N1908"/>
      <c r="O1908"/>
      <c r="P1908"/>
      <c r="Q1908"/>
    </row>
    <row r="1909" spans="8:17">
      <c r="H1909"/>
      <c r="I1909"/>
      <c r="J1909"/>
      <c r="K1909"/>
      <c r="L1909"/>
      <c r="M1909"/>
      <c r="N1909"/>
      <c r="O1909"/>
      <c r="P1909"/>
      <c r="Q1909"/>
    </row>
    <row r="1910" spans="8:17">
      <c r="H1910"/>
      <c r="I1910"/>
      <c r="J1910"/>
      <c r="K1910"/>
      <c r="L1910"/>
      <c r="M1910"/>
      <c r="N1910"/>
      <c r="O1910"/>
      <c r="P1910"/>
      <c r="Q1910"/>
    </row>
    <row r="1911" spans="8:17">
      <c r="H1911"/>
      <c r="I1911"/>
      <c r="J1911"/>
      <c r="K1911"/>
      <c r="L1911"/>
      <c r="M1911"/>
      <c r="N1911"/>
      <c r="O1911"/>
      <c r="P1911"/>
      <c r="Q1911"/>
    </row>
    <row r="1912" spans="8:17">
      <c r="H1912"/>
      <c r="I1912"/>
      <c r="J1912"/>
      <c r="K1912"/>
      <c r="L1912"/>
      <c r="M1912"/>
      <c r="N1912"/>
      <c r="O1912"/>
      <c r="P1912"/>
      <c r="Q1912"/>
    </row>
    <row r="1913" spans="8:17">
      <c r="H1913"/>
      <c r="I1913"/>
      <c r="J1913"/>
      <c r="K1913"/>
      <c r="L1913"/>
      <c r="M1913"/>
      <c r="N1913"/>
      <c r="O1913"/>
      <c r="P1913"/>
      <c r="Q1913"/>
    </row>
    <row r="1914" spans="8:17">
      <c r="H1914"/>
      <c r="I1914"/>
      <c r="J1914"/>
      <c r="K1914"/>
      <c r="L1914"/>
      <c r="M1914"/>
      <c r="N1914"/>
      <c r="O1914"/>
      <c r="P1914"/>
      <c r="Q1914"/>
    </row>
    <row r="1915" spans="8:17">
      <c r="H1915"/>
      <c r="I1915"/>
      <c r="J1915"/>
      <c r="K1915"/>
      <c r="L1915"/>
      <c r="M1915"/>
      <c r="N1915"/>
      <c r="O1915"/>
      <c r="P1915"/>
      <c r="Q1915"/>
    </row>
    <row r="1916" spans="8:17">
      <c r="H1916"/>
      <c r="I1916"/>
      <c r="J1916"/>
      <c r="K1916"/>
      <c r="L1916"/>
      <c r="M1916"/>
      <c r="N1916"/>
      <c r="O1916"/>
      <c r="P1916"/>
      <c r="Q1916"/>
    </row>
    <row r="1917" spans="8:17">
      <c r="H1917"/>
      <c r="I1917"/>
      <c r="J1917"/>
      <c r="K1917"/>
      <c r="L1917"/>
      <c r="M1917"/>
      <c r="N1917"/>
      <c r="O1917"/>
      <c r="P1917"/>
      <c r="Q1917"/>
    </row>
    <row r="1918" spans="8:17">
      <c r="H1918"/>
      <c r="I1918"/>
      <c r="J1918"/>
      <c r="K1918"/>
      <c r="L1918"/>
      <c r="M1918"/>
      <c r="N1918"/>
      <c r="O1918"/>
      <c r="P1918"/>
      <c r="Q1918"/>
    </row>
    <row r="1919" spans="8:17">
      <c r="H1919"/>
      <c r="I1919"/>
      <c r="J1919"/>
      <c r="K1919"/>
      <c r="L1919"/>
      <c r="M1919"/>
      <c r="N1919"/>
      <c r="O1919"/>
      <c r="P1919"/>
      <c r="Q1919"/>
    </row>
    <row r="1920" spans="8:17">
      <c r="H1920"/>
      <c r="I1920"/>
      <c r="J1920"/>
      <c r="K1920"/>
      <c r="L1920"/>
      <c r="M1920"/>
      <c r="N1920"/>
      <c r="O1920"/>
      <c r="P1920"/>
      <c r="Q1920"/>
    </row>
    <row r="1921" spans="8:17">
      <c r="H1921"/>
      <c r="I1921"/>
      <c r="J1921"/>
      <c r="K1921"/>
      <c r="L1921"/>
      <c r="M1921"/>
      <c r="N1921"/>
      <c r="O1921"/>
      <c r="P1921"/>
      <c r="Q1921"/>
    </row>
    <row r="1922" spans="8:17">
      <c r="H1922"/>
      <c r="I1922"/>
      <c r="J1922"/>
      <c r="K1922"/>
      <c r="L1922"/>
      <c r="M1922"/>
      <c r="N1922"/>
      <c r="O1922"/>
      <c r="P1922"/>
      <c r="Q1922"/>
    </row>
    <row r="1923" spans="8:17">
      <c r="H1923"/>
      <c r="I1923"/>
      <c r="J1923"/>
      <c r="K1923"/>
      <c r="L1923"/>
      <c r="M1923"/>
      <c r="N1923"/>
      <c r="O1923"/>
      <c r="P1923"/>
      <c r="Q1923"/>
    </row>
    <row r="1924" spans="8:17">
      <c r="H1924"/>
      <c r="I1924"/>
      <c r="J1924"/>
      <c r="K1924"/>
      <c r="L1924"/>
      <c r="M1924"/>
      <c r="N1924"/>
      <c r="O1924"/>
      <c r="P1924"/>
      <c r="Q1924"/>
    </row>
    <row r="1925" spans="8:17">
      <c r="H1925"/>
      <c r="I1925"/>
      <c r="J1925"/>
      <c r="K1925"/>
      <c r="L1925"/>
      <c r="M1925"/>
      <c r="N1925"/>
      <c r="O1925"/>
      <c r="P1925"/>
      <c r="Q1925"/>
    </row>
    <row r="1926" spans="8:17">
      <c r="H1926"/>
      <c r="I1926"/>
      <c r="J1926"/>
      <c r="K1926"/>
      <c r="L1926"/>
      <c r="M1926"/>
      <c r="N1926"/>
      <c r="O1926"/>
      <c r="P1926"/>
      <c r="Q1926"/>
    </row>
    <row r="1927" spans="8:17">
      <c r="H1927"/>
      <c r="I1927"/>
      <c r="J1927"/>
      <c r="K1927"/>
      <c r="L1927"/>
      <c r="M1927"/>
      <c r="N1927"/>
      <c r="O1927"/>
      <c r="P1927"/>
      <c r="Q1927"/>
    </row>
    <row r="1928" spans="8:17">
      <c r="H1928"/>
      <c r="I1928"/>
      <c r="J1928"/>
      <c r="K1928"/>
      <c r="L1928"/>
      <c r="M1928"/>
      <c r="N1928"/>
      <c r="O1928"/>
      <c r="P1928"/>
      <c r="Q1928"/>
    </row>
    <row r="1929" spans="8:17">
      <c r="H1929"/>
      <c r="I1929"/>
      <c r="J1929"/>
      <c r="K1929"/>
      <c r="L1929"/>
      <c r="M1929"/>
      <c r="N1929"/>
      <c r="O1929"/>
      <c r="P1929"/>
      <c r="Q1929"/>
    </row>
    <row r="1930" spans="8:17">
      <c r="H1930"/>
      <c r="I1930"/>
      <c r="J1930"/>
      <c r="K1930"/>
      <c r="L1930"/>
      <c r="M1930"/>
      <c r="N1930"/>
      <c r="O1930"/>
      <c r="P1930"/>
      <c r="Q1930"/>
    </row>
    <row r="1931" spans="8:17">
      <c r="H1931"/>
      <c r="I1931"/>
      <c r="J1931"/>
      <c r="K1931"/>
      <c r="L1931"/>
      <c r="M1931"/>
      <c r="N1931"/>
      <c r="O1931"/>
      <c r="P1931"/>
      <c r="Q1931"/>
    </row>
    <row r="1932" spans="8:17">
      <c r="H1932"/>
      <c r="I1932"/>
      <c r="J1932"/>
      <c r="K1932"/>
      <c r="L1932"/>
      <c r="M1932"/>
      <c r="N1932"/>
      <c r="O1932"/>
      <c r="P1932"/>
      <c r="Q1932"/>
    </row>
    <row r="1933" spans="8:17">
      <c r="H1933"/>
      <c r="I1933"/>
      <c r="J1933"/>
      <c r="K1933"/>
      <c r="L1933"/>
      <c r="M1933"/>
      <c r="N1933"/>
      <c r="O1933"/>
      <c r="P1933"/>
      <c r="Q1933"/>
    </row>
    <row r="1934" spans="8:17">
      <c r="H1934"/>
      <c r="I1934"/>
      <c r="J1934"/>
      <c r="K1934"/>
      <c r="L1934"/>
      <c r="M1934"/>
      <c r="N1934"/>
      <c r="O1934"/>
      <c r="P1934"/>
      <c r="Q1934"/>
    </row>
    <row r="1935" spans="8:17">
      <c r="H1935"/>
      <c r="I1935"/>
      <c r="J1935"/>
      <c r="K1935"/>
      <c r="L1935"/>
      <c r="M1935"/>
      <c r="N1935"/>
      <c r="O1935"/>
      <c r="P1935"/>
      <c r="Q1935"/>
    </row>
    <row r="1936" spans="8:17">
      <c r="H1936"/>
      <c r="I1936"/>
      <c r="J1936"/>
      <c r="K1936"/>
      <c r="L1936"/>
      <c r="M1936"/>
      <c r="N1936"/>
      <c r="O1936"/>
      <c r="P1936"/>
      <c r="Q1936"/>
    </row>
    <row r="1937" spans="8:17">
      <c r="H1937"/>
      <c r="I1937"/>
      <c r="J1937"/>
      <c r="K1937"/>
      <c r="L1937"/>
      <c r="M1937"/>
      <c r="N1937"/>
      <c r="O1937"/>
      <c r="P1937"/>
      <c r="Q1937"/>
    </row>
    <row r="1938" spans="8:17">
      <c r="H1938"/>
      <c r="I1938"/>
      <c r="J1938"/>
      <c r="K1938"/>
      <c r="L1938"/>
      <c r="M1938"/>
      <c r="N1938"/>
      <c r="O1938"/>
      <c r="P1938"/>
      <c r="Q1938"/>
    </row>
    <row r="1939" spans="8:17">
      <c r="H1939"/>
      <c r="I1939"/>
      <c r="J1939"/>
      <c r="K1939"/>
      <c r="L1939"/>
      <c r="M1939"/>
      <c r="N1939"/>
      <c r="O1939"/>
      <c r="P1939"/>
      <c r="Q1939"/>
    </row>
    <row r="1940" spans="8:17">
      <c r="H1940"/>
      <c r="I1940"/>
      <c r="J1940"/>
      <c r="K1940"/>
      <c r="L1940"/>
      <c r="M1940"/>
      <c r="N1940"/>
      <c r="O1940"/>
      <c r="P1940"/>
      <c r="Q1940"/>
    </row>
    <row r="1941" spans="8:17">
      <c r="H1941"/>
      <c r="I1941"/>
      <c r="J1941"/>
      <c r="K1941"/>
      <c r="L1941"/>
      <c r="M1941"/>
      <c r="N1941"/>
      <c r="O1941"/>
      <c r="P1941"/>
      <c r="Q1941"/>
    </row>
    <row r="1942" spans="8:17">
      <c r="H1942"/>
      <c r="I1942"/>
      <c r="J1942"/>
      <c r="K1942"/>
      <c r="L1942"/>
      <c r="M1942"/>
      <c r="N1942"/>
      <c r="O1942"/>
      <c r="P1942"/>
      <c r="Q1942"/>
    </row>
    <row r="1943" spans="8:17">
      <c r="H1943"/>
      <c r="I1943"/>
      <c r="J1943"/>
      <c r="K1943"/>
      <c r="L1943"/>
      <c r="M1943"/>
      <c r="N1943"/>
      <c r="O1943"/>
      <c r="P1943"/>
      <c r="Q1943"/>
    </row>
    <row r="1944" spans="8:17">
      <c r="H1944"/>
      <c r="I1944"/>
      <c r="J1944"/>
      <c r="K1944"/>
      <c r="L1944"/>
      <c r="M1944"/>
      <c r="N1944"/>
      <c r="O1944"/>
      <c r="P1944"/>
      <c r="Q1944"/>
    </row>
    <row r="1945" spans="8:17">
      <c r="H1945"/>
      <c r="I1945"/>
      <c r="J1945"/>
      <c r="K1945"/>
      <c r="L1945"/>
      <c r="M1945"/>
      <c r="N1945"/>
      <c r="O1945"/>
      <c r="P1945"/>
      <c r="Q1945"/>
    </row>
    <row r="1946" spans="8:17">
      <c r="H1946"/>
      <c r="I1946"/>
      <c r="J1946"/>
      <c r="K1946"/>
      <c r="L1946"/>
      <c r="M1946"/>
      <c r="N1946"/>
      <c r="O1946"/>
      <c r="P1946"/>
      <c r="Q1946"/>
    </row>
    <row r="1947" spans="8:17">
      <c r="H1947"/>
      <c r="I1947"/>
      <c r="J1947"/>
      <c r="K1947"/>
      <c r="L1947"/>
      <c r="M1947"/>
      <c r="N1947"/>
      <c r="O1947"/>
      <c r="P1947"/>
      <c r="Q1947"/>
    </row>
    <row r="1948" spans="8:17">
      <c r="H1948"/>
      <c r="I1948"/>
      <c r="J1948"/>
      <c r="K1948"/>
      <c r="L1948"/>
      <c r="M1948"/>
      <c r="N1948"/>
      <c r="O1948"/>
      <c r="P1948"/>
      <c r="Q1948"/>
    </row>
    <row r="1949" spans="8:17">
      <c r="H1949"/>
      <c r="I1949"/>
      <c r="J1949"/>
      <c r="K1949"/>
      <c r="L1949"/>
      <c r="M1949"/>
      <c r="N1949"/>
      <c r="O1949"/>
      <c r="P1949"/>
      <c r="Q1949"/>
    </row>
    <row r="1950" spans="8:17">
      <c r="H1950"/>
      <c r="I1950"/>
      <c r="J1950"/>
      <c r="K1950"/>
      <c r="L1950"/>
      <c r="M1950"/>
      <c r="N1950"/>
      <c r="O1950"/>
      <c r="P1950"/>
      <c r="Q1950"/>
    </row>
    <row r="1951" spans="8:17">
      <c r="H1951"/>
      <c r="I1951"/>
      <c r="J1951"/>
      <c r="K1951"/>
      <c r="L1951"/>
      <c r="M1951"/>
      <c r="N1951"/>
      <c r="O1951"/>
      <c r="P1951"/>
      <c r="Q1951"/>
    </row>
    <row r="1952" spans="8:17">
      <c r="H1952"/>
      <c r="I1952"/>
      <c r="J1952"/>
      <c r="K1952"/>
      <c r="L1952"/>
      <c r="M1952"/>
      <c r="N1952"/>
      <c r="O1952"/>
      <c r="P1952"/>
      <c r="Q1952"/>
    </row>
    <row r="1953" spans="8:17">
      <c r="H1953"/>
      <c r="I1953"/>
      <c r="J1953"/>
      <c r="K1953"/>
      <c r="L1953"/>
      <c r="M1953"/>
      <c r="N1953"/>
      <c r="O1953"/>
      <c r="P1953"/>
      <c r="Q1953"/>
    </row>
    <row r="1954" spans="8:17">
      <c r="H1954"/>
      <c r="I1954"/>
      <c r="J1954"/>
      <c r="K1954"/>
      <c r="L1954"/>
      <c r="M1954"/>
      <c r="N1954"/>
      <c r="O1954"/>
      <c r="P1954"/>
      <c r="Q1954"/>
    </row>
    <row r="1955" spans="8:17">
      <c r="H1955"/>
      <c r="I1955"/>
      <c r="J1955"/>
      <c r="K1955"/>
      <c r="L1955"/>
      <c r="M1955"/>
      <c r="N1955"/>
      <c r="O1955"/>
      <c r="P1955"/>
      <c r="Q1955"/>
    </row>
    <row r="1956" spans="8:17">
      <c r="H1956"/>
      <c r="I1956"/>
      <c r="J1956"/>
      <c r="K1956"/>
      <c r="L1956"/>
      <c r="M1956"/>
      <c r="N1956"/>
      <c r="O1956"/>
      <c r="P1956"/>
      <c r="Q1956"/>
    </row>
    <row r="1957" spans="8:17">
      <c r="H1957"/>
      <c r="I1957"/>
      <c r="J1957"/>
      <c r="K1957"/>
      <c r="L1957"/>
      <c r="M1957"/>
      <c r="N1957"/>
      <c r="O1957"/>
      <c r="P1957"/>
      <c r="Q1957"/>
    </row>
    <row r="1958" spans="8:17">
      <c r="H1958"/>
      <c r="I1958"/>
      <c r="J1958"/>
      <c r="K1958"/>
      <c r="L1958"/>
      <c r="M1958"/>
      <c r="N1958"/>
      <c r="O1958"/>
      <c r="P1958"/>
      <c r="Q1958"/>
    </row>
    <row r="1959" spans="8:17">
      <c r="H1959"/>
      <c r="I1959"/>
      <c r="J1959"/>
      <c r="K1959"/>
      <c r="L1959"/>
      <c r="M1959"/>
      <c r="N1959"/>
      <c r="O1959"/>
      <c r="P1959"/>
      <c r="Q1959"/>
    </row>
    <row r="1960" spans="8:17">
      <c r="H1960"/>
      <c r="I1960"/>
      <c r="J1960"/>
      <c r="K1960"/>
      <c r="L1960"/>
      <c r="M1960"/>
      <c r="N1960"/>
      <c r="O1960"/>
      <c r="P1960"/>
      <c r="Q1960"/>
    </row>
    <row r="1961" spans="8:17">
      <c r="H1961"/>
      <c r="I1961"/>
      <c r="J1961"/>
      <c r="K1961"/>
      <c r="L1961"/>
      <c r="M1961"/>
      <c r="N1961"/>
      <c r="O1961"/>
      <c r="P1961"/>
      <c r="Q1961"/>
    </row>
    <row r="1962" spans="8:17">
      <c r="H1962"/>
      <c r="I1962"/>
      <c r="J1962"/>
      <c r="K1962"/>
      <c r="L1962"/>
      <c r="M1962"/>
      <c r="N1962"/>
      <c r="O1962"/>
      <c r="P1962"/>
      <c r="Q1962"/>
    </row>
    <row r="1963" spans="8:17">
      <c r="H1963"/>
      <c r="I1963"/>
      <c r="J1963"/>
      <c r="K1963"/>
      <c r="L1963"/>
      <c r="M1963"/>
      <c r="N1963"/>
      <c r="O1963"/>
      <c r="P1963"/>
      <c r="Q1963"/>
    </row>
    <row r="1964" spans="8:17">
      <c r="H1964"/>
      <c r="I1964"/>
      <c r="J1964"/>
      <c r="K1964"/>
      <c r="L1964"/>
      <c r="M1964"/>
      <c r="N1964"/>
      <c r="O1964"/>
      <c r="P1964"/>
      <c r="Q1964"/>
    </row>
    <row r="1965" spans="8:17">
      <c r="H1965"/>
      <c r="I1965"/>
      <c r="J1965"/>
      <c r="K1965"/>
      <c r="L1965"/>
      <c r="M1965"/>
      <c r="N1965"/>
      <c r="O1965"/>
      <c r="P1965"/>
      <c r="Q1965"/>
    </row>
    <row r="1966" spans="8:17">
      <c r="H1966"/>
      <c r="I1966"/>
      <c r="J1966"/>
      <c r="K1966"/>
      <c r="L1966"/>
      <c r="M1966"/>
      <c r="N1966"/>
      <c r="O1966"/>
      <c r="P1966"/>
      <c r="Q1966"/>
    </row>
    <row r="1967" spans="8:17">
      <c r="H1967"/>
      <c r="I1967"/>
      <c r="J1967"/>
      <c r="K1967"/>
      <c r="L1967"/>
      <c r="M1967"/>
      <c r="N1967"/>
      <c r="O1967"/>
      <c r="P1967"/>
      <c r="Q1967"/>
    </row>
    <row r="1968" spans="8:17">
      <c r="H1968"/>
      <c r="I1968"/>
      <c r="J1968"/>
      <c r="K1968"/>
      <c r="L1968"/>
      <c r="M1968"/>
      <c r="N1968"/>
      <c r="O1968"/>
      <c r="P1968"/>
      <c r="Q1968"/>
    </row>
    <row r="1969" spans="8:17">
      <c r="H1969"/>
      <c r="I1969"/>
      <c r="J1969"/>
      <c r="K1969"/>
      <c r="L1969"/>
      <c r="M1969"/>
      <c r="N1969"/>
      <c r="O1969"/>
      <c r="P1969"/>
      <c r="Q1969"/>
    </row>
    <row r="1970" spans="8:17">
      <c r="H1970"/>
      <c r="I1970"/>
      <c r="J1970"/>
      <c r="K1970"/>
      <c r="L1970"/>
      <c r="M1970"/>
      <c r="N1970"/>
      <c r="O1970"/>
      <c r="P1970"/>
      <c r="Q1970"/>
    </row>
    <row r="1971" spans="8:17">
      <c r="H1971"/>
      <c r="I1971"/>
      <c r="J1971"/>
      <c r="K1971"/>
      <c r="L1971"/>
      <c r="M1971"/>
      <c r="N1971"/>
      <c r="O1971"/>
      <c r="P1971"/>
      <c r="Q1971"/>
    </row>
    <row r="1972" spans="8:17">
      <c r="H1972"/>
      <c r="I1972"/>
      <c r="J1972"/>
      <c r="K1972"/>
      <c r="L1972"/>
      <c r="M1972"/>
      <c r="N1972"/>
      <c r="O1972"/>
      <c r="P1972"/>
      <c r="Q1972"/>
    </row>
    <row r="1973" spans="8:17">
      <c r="H1973"/>
      <c r="I1973"/>
      <c r="J1973"/>
      <c r="K1973"/>
      <c r="L1973"/>
      <c r="M1973"/>
      <c r="N1973"/>
      <c r="O1973"/>
      <c r="P1973"/>
      <c r="Q1973"/>
    </row>
    <row r="1974" spans="8:17">
      <c r="H1974"/>
      <c r="I1974"/>
      <c r="J1974"/>
      <c r="K1974"/>
      <c r="L1974"/>
      <c r="M1974"/>
      <c r="N1974"/>
      <c r="O1974"/>
      <c r="P1974"/>
      <c r="Q1974"/>
    </row>
    <row r="1975" spans="8:17">
      <c r="H1975"/>
      <c r="I1975"/>
      <c r="J1975"/>
      <c r="K1975"/>
      <c r="L1975"/>
      <c r="M1975"/>
      <c r="N1975"/>
      <c r="O1975"/>
      <c r="P1975"/>
      <c r="Q1975"/>
    </row>
    <row r="1976" spans="8:17">
      <c r="H1976"/>
      <c r="I1976"/>
      <c r="J1976"/>
      <c r="K1976"/>
      <c r="L1976"/>
      <c r="M1976"/>
      <c r="N1976"/>
      <c r="O1976"/>
      <c r="P1976"/>
      <c r="Q1976"/>
    </row>
    <row r="1977" spans="8:17">
      <c r="H1977"/>
      <c r="I1977"/>
      <c r="J1977"/>
      <c r="K1977"/>
      <c r="L1977"/>
      <c r="M1977"/>
      <c r="N1977"/>
      <c r="O1977"/>
      <c r="P1977"/>
      <c r="Q1977"/>
    </row>
    <row r="1978" spans="8:17">
      <c r="H1978"/>
      <c r="I1978"/>
      <c r="J1978"/>
      <c r="K1978"/>
      <c r="L1978"/>
      <c r="M1978"/>
      <c r="N1978"/>
      <c r="O1978"/>
      <c r="P1978"/>
      <c r="Q1978"/>
    </row>
    <row r="1979" spans="8:17">
      <c r="H1979"/>
      <c r="I1979"/>
      <c r="J1979"/>
      <c r="K1979"/>
      <c r="L1979"/>
      <c r="M1979"/>
      <c r="N1979"/>
      <c r="O1979"/>
      <c r="P1979"/>
      <c r="Q1979"/>
    </row>
    <row r="1980" spans="8:17">
      <c r="H1980"/>
      <c r="I1980"/>
      <c r="J1980"/>
      <c r="K1980"/>
      <c r="L1980"/>
      <c r="M1980"/>
      <c r="N1980"/>
      <c r="O1980"/>
      <c r="P1980"/>
      <c r="Q1980"/>
    </row>
    <row r="1981" spans="8:17">
      <c r="H1981"/>
      <c r="I1981"/>
      <c r="J1981"/>
      <c r="K1981"/>
      <c r="L1981"/>
      <c r="M1981"/>
      <c r="N1981"/>
      <c r="O1981"/>
      <c r="P1981"/>
      <c r="Q1981"/>
    </row>
    <row r="1982" spans="8:17">
      <c r="H1982"/>
      <c r="I1982"/>
      <c r="J1982"/>
      <c r="K1982"/>
      <c r="L1982"/>
      <c r="M1982"/>
      <c r="N1982"/>
      <c r="O1982"/>
      <c r="P1982"/>
      <c r="Q1982"/>
    </row>
    <row r="1983" spans="8:17">
      <c r="H1983"/>
      <c r="I1983"/>
      <c r="J1983"/>
      <c r="K1983"/>
      <c r="L1983"/>
      <c r="M1983"/>
      <c r="N1983"/>
      <c r="O1983"/>
      <c r="P1983"/>
      <c r="Q1983"/>
    </row>
    <row r="1984" spans="8:17">
      <c r="H1984"/>
      <c r="I1984"/>
      <c r="J1984"/>
      <c r="K1984"/>
      <c r="L1984"/>
      <c r="M1984"/>
      <c r="N1984"/>
      <c r="O1984"/>
      <c r="P1984"/>
      <c r="Q1984"/>
    </row>
    <row r="1985" spans="8:17">
      <c r="H1985"/>
      <c r="I1985"/>
      <c r="J1985"/>
      <c r="K1985"/>
      <c r="L1985"/>
      <c r="M1985"/>
      <c r="N1985"/>
      <c r="O1985"/>
      <c r="P1985"/>
      <c r="Q1985"/>
    </row>
    <row r="1986" spans="8:17">
      <c r="H1986"/>
      <c r="I1986"/>
      <c r="J1986"/>
      <c r="K1986"/>
      <c r="L1986"/>
      <c r="M1986"/>
      <c r="N1986"/>
      <c r="O1986"/>
      <c r="P1986"/>
      <c r="Q1986"/>
    </row>
    <row r="1987" spans="8:17">
      <c r="H1987"/>
      <c r="I1987"/>
      <c r="J1987"/>
      <c r="K1987"/>
      <c r="L1987"/>
      <c r="M1987"/>
      <c r="N1987"/>
      <c r="O1987"/>
      <c r="P1987"/>
      <c r="Q1987"/>
    </row>
    <row r="1988" spans="8:17">
      <c r="H1988"/>
      <c r="I1988"/>
      <c r="J1988"/>
      <c r="K1988"/>
      <c r="L1988"/>
      <c r="M1988"/>
      <c r="N1988"/>
      <c r="O1988"/>
      <c r="P1988"/>
      <c r="Q1988"/>
    </row>
    <row r="1989" spans="8:17">
      <c r="H1989"/>
      <c r="I1989"/>
      <c r="J1989"/>
      <c r="K1989"/>
      <c r="L1989"/>
      <c r="M1989"/>
      <c r="N1989"/>
      <c r="O1989"/>
      <c r="P1989"/>
      <c r="Q1989"/>
    </row>
    <row r="1990" spans="8:17">
      <c r="H1990"/>
      <c r="I1990"/>
      <c r="J1990"/>
      <c r="K1990"/>
      <c r="L1990"/>
      <c r="M1990"/>
      <c r="N1990"/>
      <c r="O1990"/>
      <c r="P1990"/>
      <c r="Q1990"/>
    </row>
    <row r="1991" spans="8:17">
      <c r="H1991"/>
      <c r="I1991"/>
      <c r="J1991"/>
      <c r="K1991"/>
      <c r="L1991"/>
      <c r="M1991"/>
      <c r="N1991"/>
      <c r="O1991"/>
      <c r="P1991"/>
      <c r="Q1991"/>
    </row>
    <row r="1992" spans="8:17">
      <c r="H1992"/>
      <c r="I1992"/>
      <c r="J1992"/>
      <c r="K1992"/>
      <c r="L1992"/>
      <c r="M1992"/>
      <c r="N1992"/>
      <c r="O1992"/>
      <c r="P1992"/>
      <c r="Q1992"/>
    </row>
    <row r="1993" spans="8:17">
      <c r="H1993"/>
      <c r="I1993"/>
      <c r="J1993"/>
      <c r="K1993"/>
      <c r="L1993"/>
      <c r="M1993"/>
      <c r="N1993"/>
      <c r="O1993"/>
      <c r="P1993"/>
      <c r="Q1993"/>
    </row>
    <row r="1994" spans="8:17">
      <c r="H1994"/>
      <c r="I1994"/>
      <c r="J1994"/>
      <c r="K1994"/>
      <c r="L1994"/>
      <c r="M1994"/>
      <c r="N1994"/>
      <c r="O1994"/>
      <c r="P1994"/>
      <c r="Q1994"/>
    </row>
    <row r="1995" spans="8:17">
      <c r="H1995"/>
      <c r="I1995"/>
      <c r="J1995"/>
      <c r="K1995"/>
      <c r="L1995"/>
      <c r="M1995"/>
      <c r="N1995"/>
      <c r="O1995"/>
      <c r="P1995"/>
      <c r="Q1995"/>
    </row>
    <row r="1996" spans="8:17">
      <c r="H1996"/>
      <c r="I1996"/>
      <c r="J1996"/>
      <c r="K1996"/>
      <c r="L1996"/>
      <c r="M1996"/>
      <c r="N1996"/>
      <c r="O1996"/>
      <c r="P1996"/>
      <c r="Q1996"/>
    </row>
    <row r="1997" spans="8:17">
      <c r="H1997"/>
      <c r="I1997"/>
      <c r="J1997"/>
      <c r="K1997"/>
      <c r="L1997"/>
      <c r="M1997"/>
      <c r="N1997"/>
      <c r="O1997"/>
      <c r="P1997"/>
      <c r="Q1997"/>
    </row>
    <row r="1998" spans="8:17">
      <c r="H1998"/>
      <c r="I1998"/>
      <c r="J1998"/>
      <c r="K1998"/>
      <c r="L1998"/>
      <c r="M1998"/>
      <c r="N1998"/>
      <c r="O1998"/>
      <c r="P1998"/>
      <c r="Q1998"/>
    </row>
    <row r="1999" spans="8:17">
      <c r="H1999"/>
      <c r="I1999"/>
      <c r="J1999"/>
      <c r="K1999"/>
      <c r="L1999"/>
      <c r="M1999"/>
      <c r="N1999"/>
      <c r="O1999"/>
      <c r="P1999"/>
      <c r="Q1999"/>
    </row>
    <row r="2000" spans="8:17">
      <c r="H2000"/>
      <c r="I2000"/>
      <c r="J2000"/>
      <c r="K2000"/>
      <c r="L2000"/>
      <c r="M2000"/>
      <c r="N2000"/>
      <c r="O2000"/>
      <c r="P2000"/>
      <c r="Q2000"/>
    </row>
    <row r="2001" spans="8:17">
      <c r="H2001"/>
      <c r="I2001"/>
      <c r="J2001"/>
      <c r="K2001"/>
      <c r="L2001"/>
      <c r="M2001"/>
      <c r="N2001"/>
      <c r="O2001"/>
      <c r="P2001"/>
      <c r="Q2001"/>
    </row>
    <row r="2002" spans="8:17">
      <c r="H2002"/>
      <c r="I2002"/>
      <c r="J2002"/>
      <c r="K2002"/>
      <c r="L2002"/>
      <c r="M2002"/>
      <c r="N2002"/>
      <c r="O2002"/>
      <c r="P2002"/>
      <c r="Q2002"/>
    </row>
    <row r="2003" spans="8:17">
      <c r="H2003"/>
      <c r="I2003"/>
      <c r="J2003"/>
      <c r="K2003"/>
      <c r="L2003"/>
      <c r="M2003"/>
      <c r="N2003"/>
      <c r="O2003"/>
      <c r="P2003"/>
      <c r="Q2003"/>
    </row>
    <row r="2004" spans="8:17">
      <c r="H2004"/>
      <c r="I2004"/>
      <c r="J2004"/>
      <c r="K2004"/>
      <c r="L2004"/>
      <c r="M2004"/>
      <c r="N2004"/>
      <c r="O2004"/>
      <c r="P2004"/>
      <c r="Q2004"/>
    </row>
    <row r="2005" spans="8:17">
      <c r="H2005"/>
      <c r="I2005"/>
      <c r="J2005"/>
      <c r="K2005"/>
      <c r="L2005"/>
      <c r="M2005"/>
      <c r="N2005"/>
      <c r="O2005"/>
      <c r="P2005"/>
      <c r="Q2005"/>
    </row>
    <row r="2006" spans="8:17">
      <c r="H2006"/>
      <c r="I2006"/>
      <c r="J2006"/>
      <c r="K2006"/>
      <c r="L2006"/>
      <c r="M2006"/>
      <c r="N2006"/>
      <c r="O2006"/>
      <c r="P2006"/>
      <c r="Q2006"/>
    </row>
    <row r="2007" spans="8:17">
      <c r="H2007"/>
      <c r="I2007"/>
      <c r="J2007"/>
      <c r="K2007"/>
      <c r="L2007"/>
      <c r="M2007"/>
      <c r="N2007"/>
      <c r="O2007"/>
      <c r="P2007"/>
      <c r="Q2007"/>
    </row>
    <row r="2008" spans="8:17">
      <c r="H2008"/>
      <c r="I2008"/>
      <c r="J2008"/>
      <c r="K2008"/>
      <c r="L2008"/>
      <c r="M2008"/>
      <c r="N2008"/>
      <c r="O2008"/>
      <c r="P2008"/>
      <c r="Q2008"/>
    </row>
    <row r="2009" spans="8:17">
      <c r="H2009"/>
      <c r="I2009"/>
      <c r="J2009"/>
      <c r="K2009"/>
      <c r="L2009"/>
      <c r="M2009"/>
      <c r="N2009"/>
      <c r="O2009"/>
      <c r="P2009"/>
      <c r="Q2009"/>
    </row>
    <row r="2010" spans="8:17">
      <c r="H2010"/>
      <c r="I2010"/>
      <c r="J2010"/>
      <c r="K2010"/>
      <c r="L2010"/>
      <c r="M2010"/>
      <c r="N2010"/>
      <c r="O2010"/>
      <c r="P2010"/>
      <c r="Q2010"/>
    </row>
    <row r="2011" spans="8:17">
      <c r="H2011"/>
      <c r="I2011"/>
      <c r="J2011"/>
      <c r="K2011"/>
      <c r="L2011"/>
      <c r="M2011"/>
      <c r="N2011"/>
      <c r="O2011"/>
      <c r="P2011"/>
      <c r="Q2011"/>
    </row>
    <row r="2012" spans="8:17">
      <c r="H2012"/>
      <c r="I2012"/>
      <c r="J2012"/>
      <c r="K2012"/>
      <c r="L2012"/>
      <c r="M2012"/>
      <c r="N2012"/>
      <c r="O2012"/>
      <c r="P2012"/>
      <c r="Q2012"/>
    </row>
    <row r="2013" spans="8:17">
      <c r="H2013"/>
      <c r="I2013"/>
      <c r="J2013"/>
      <c r="K2013"/>
      <c r="L2013"/>
      <c r="M2013"/>
      <c r="N2013"/>
      <c r="O2013"/>
      <c r="P2013"/>
      <c r="Q2013"/>
    </row>
    <row r="2014" spans="8:17">
      <c r="H2014"/>
      <c r="I2014"/>
      <c r="J2014"/>
      <c r="K2014"/>
      <c r="L2014"/>
      <c r="M2014"/>
      <c r="N2014"/>
      <c r="O2014"/>
      <c r="P2014"/>
      <c r="Q2014"/>
    </row>
    <row r="2015" spans="8:17">
      <c r="H2015"/>
      <c r="I2015"/>
      <c r="J2015"/>
      <c r="K2015"/>
      <c r="L2015"/>
      <c r="M2015"/>
      <c r="N2015"/>
      <c r="O2015"/>
      <c r="P2015"/>
      <c r="Q2015"/>
    </row>
    <row r="2016" spans="8:17">
      <c r="H2016"/>
      <c r="I2016"/>
      <c r="J2016"/>
      <c r="K2016"/>
      <c r="L2016"/>
      <c r="M2016"/>
      <c r="N2016"/>
      <c r="O2016"/>
      <c r="P2016"/>
      <c r="Q2016"/>
    </row>
    <row r="2017" spans="8:17">
      <c r="H2017"/>
      <c r="I2017"/>
      <c r="J2017"/>
      <c r="K2017"/>
      <c r="L2017"/>
      <c r="M2017"/>
      <c r="N2017"/>
      <c r="O2017"/>
      <c r="P2017"/>
      <c r="Q2017"/>
    </row>
    <row r="2018" spans="8:17">
      <c r="H2018"/>
      <c r="I2018"/>
      <c r="J2018"/>
      <c r="K2018"/>
      <c r="L2018"/>
      <c r="M2018"/>
      <c r="N2018"/>
      <c r="O2018"/>
      <c r="P2018"/>
      <c r="Q2018"/>
    </row>
    <row r="2019" spans="8:17">
      <c r="H2019"/>
      <c r="I2019"/>
      <c r="J2019"/>
      <c r="K2019"/>
      <c r="L2019"/>
      <c r="M2019"/>
      <c r="N2019"/>
      <c r="O2019"/>
      <c r="P2019"/>
      <c r="Q2019"/>
    </row>
    <row r="2020" spans="8:17">
      <c r="H2020"/>
      <c r="I2020"/>
      <c r="J2020"/>
      <c r="K2020"/>
      <c r="L2020"/>
      <c r="M2020"/>
      <c r="N2020"/>
      <c r="O2020"/>
      <c r="P2020"/>
      <c r="Q2020"/>
    </row>
    <row r="2021" spans="8:17">
      <c r="H2021"/>
      <c r="I2021"/>
      <c r="J2021"/>
      <c r="K2021"/>
      <c r="L2021"/>
      <c r="M2021"/>
      <c r="N2021"/>
      <c r="O2021"/>
      <c r="P2021"/>
      <c r="Q2021"/>
    </row>
    <row r="2022" spans="8:17">
      <c r="H2022"/>
      <c r="I2022"/>
      <c r="J2022"/>
      <c r="K2022"/>
      <c r="L2022"/>
      <c r="M2022"/>
      <c r="N2022"/>
      <c r="O2022"/>
      <c r="P2022"/>
      <c r="Q2022"/>
    </row>
    <row r="2023" spans="8:17">
      <c r="H2023"/>
      <c r="I2023"/>
      <c r="J2023"/>
      <c r="K2023"/>
      <c r="L2023"/>
      <c r="M2023"/>
      <c r="N2023"/>
      <c r="O2023"/>
      <c r="P2023"/>
      <c r="Q2023"/>
    </row>
    <row r="2024" spans="8:17">
      <c r="H2024"/>
      <c r="I2024"/>
      <c r="J2024"/>
      <c r="K2024"/>
      <c r="L2024"/>
      <c r="M2024"/>
      <c r="N2024"/>
      <c r="O2024"/>
      <c r="P2024"/>
      <c r="Q2024"/>
    </row>
    <row r="2025" spans="8:17">
      <c r="H2025"/>
      <c r="I2025"/>
      <c r="J2025"/>
      <c r="K2025"/>
      <c r="L2025"/>
      <c r="M2025"/>
      <c r="N2025"/>
      <c r="O2025"/>
      <c r="P2025"/>
      <c r="Q2025"/>
    </row>
    <row r="2026" spans="8:17">
      <c r="H2026"/>
      <c r="I2026"/>
      <c r="J2026"/>
      <c r="K2026"/>
      <c r="L2026"/>
      <c r="M2026"/>
      <c r="N2026"/>
      <c r="O2026"/>
      <c r="P2026"/>
      <c r="Q2026"/>
    </row>
    <row r="2027" spans="8:17">
      <c r="H2027"/>
      <c r="I2027"/>
      <c r="J2027"/>
      <c r="K2027"/>
      <c r="L2027"/>
      <c r="M2027"/>
      <c r="N2027"/>
      <c r="O2027"/>
      <c r="P2027"/>
      <c r="Q2027"/>
    </row>
    <row r="2028" spans="8:17">
      <c r="H2028"/>
      <c r="I2028"/>
      <c r="J2028"/>
      <c r="K2028"/>
      <c r="L2028"/>
      <c r="M2028"/>
      <c r="N2028"/>
      <c r="O2028"/>
      <c r="P2028"/>
      <c r="Q2028"/>
    </row>
    <row r="2029" spans="8:17">
      <c r="H2029"/>
      <c r="I2029"/>
      <c r="J2029"/>
      <c r="K2029"/>
      <c r="L2029"/>
      <c r="M2029"/>
      <c r="N2029"/>
      <c r="O2029"/>
      <c r="P2029"/>
      <c r="Q2029"/>
    </row>
    <row r="2030" spans="8:17">
      <c r="H2030"/>
      <c r="I2030"/>
      <c r="J2030"/>
      <c r="K2030"/>
      <c r="L2030"/>
      <c r="M2030"/>
      <c r="N2030"/>
      <c r="O2030"/>
      <c r="P2030"/>
      <c r="Q2030"/>
    </row>
    <row r="2031" spans="8:17">
      <c r="H2031"/>
      <c r="I2031"/>
      <c r="J2031"/>
      <c r="K2031"/>
      <c r="L2031"/>
      <c r="M2031"/>
      <c r="N2031"/>
      <c r="O2031"/>
      <c r="P2031"/>
      <c r="Q2031"/>
    </row>
    <row r="2032" spans="8:17">
      <c r="H2032"/>
      <c r="I2032"/>
      <c r="J2032"/>
      <c r="K2032"/>
      <c r="L2032"/>
      <c r="M2032"/>
      <c r="N2032"/>
      <c r="O2032"/>
      <c r="P2032"/>
      <c r="Q2032"/>
    </row>
    <row r="2033" spans="8:17">
      <c r="H2033"/>
      <c r="I2033"/>
      <c r="J2033"/>
      <c r="K2033"/>
      <c r="L2033"/>
      <c r="M2033"/>
      <c r="N2033"/>
      <c r="O2033"/>
      <c r="P2033"/>
      <c r="Q2033"/>
    </row>
    <row r="2034" spans="8:17">
      <c r="H2034"/>
      <c r="I2034"/>
      <c r="J2034"/>
      <c r="K2034"/>
      <c r="L2034"/>
      <c r="M2034"/>
      <c r="N2034"/>
      <c r="O2034"/>
      <c r="P2034"/>
      <c r="Q2034"/>
    </row>
    <row r="2035" spans="8:17">
      <c r="H2035"/>
      <c r="I2035"/>
      <c r="J2035"/>
      <c r="K2035"/>
      <c r="L2035"/>
      <c r="M2035"/>
      <c r="N2035"/>
      <c r="O2035"/>
      <c r="P2035"/>
      <c r="Q2035"/>
    </row>
    <row r="2036" spans="8:17">
      <c r="H2036"/>
      <c r="I2036"/>
      <c r="J2036"/>
      <c r="K2036"/>
      <c r="L2036"/>
      <c r="M2036"/>
      <c r="N2036"/>
      <c r="O2036"/>
      <c r="P2036"/>
      <c r="Q2036"/>
    </row>
    <row r="2037" spans="8:17">
      <c r="H2037"/>
      <c r="I2037"/>
      <c r="J2037"/>
      <c r="K2037"/>
      <c r="L2037"/>
      <c r="M2037"/>
      <c r="N2037"/>
      <c r="O2037"/>
      <c r="P2037"/>
      <c r="Q2037"/>
    </row>
    <row r="2038" spans="8:17">
      <c r="H2038"/>
      <c r="I2038"/>
      <c r="J2038"/>
      <c r="K2038"/>
      <c r="L2038"/>
      <c r="M2038"/>
      <c r="N2038"/>
      <c r="O2038"/>
      <c r="P2038"/>
      <c r="Q2038"/>
    </row>
    <row r="2039" spans="8:17">
      <c r="H2039"/>
      <c r="I2039"/>
      <c r="J2039"/>
      <c r="K2039"/>
      <c r="L2039"/>
      <c r="M2039"/>
      <c r="N2039"/>
      <c r="O2039"/>
      <c r="P2039"/>
      <c r="Q2039"/>
    </row>
    <row r="2040" spans="8:17">
      <c r="H2040"/>
      <c r="I2040"/>
      <c r="J2040"/>
      <c r="K2040"/>
      <c r="L2040"/>
      <c r="M2040"/>
      <c r="N2040"/>
      <c r="O2040"/>
      <c r="P2040"/>
      <c r="Q2040"/>
    </row>
    <row r="2041" spans="8:17">
      <c r="H2041"/>
      <c r="I2041"/>
      <c r="J2041"/>
      <c r="K2041"/>
      <c r="L2041"/>
      <c r="M2041"/>
      <c r="N2041"/>
      <c r="O2041"/>
      <c r="P2041"/>
      <c r="Q2041"/>
    </row>
    <row r="2042" spans="8:17">
      <c r="H2042"/>
      <c r="I2042"/>
      <c r="J2042"/>
      <c r="K2042"/>
      <c r="L2042"/>
      <c r="M2042"/>
      <c r="N2042"/>
      <c r="O2042"/>
      <c r="P2042"/>
      <c r="Q2042"/>
    </row>
    <row r="2043" spans="8:17">
      <c r="H2043"/>
      <c r="I2043"/>
      <c r="J2043"/>
      <c r="K2043"/>
      <c r="L2043"/>
      <c r="M2043"/>
      <c r="N2043"/>
      <c r="O2043"/>
      <c r="P2043"/>
      <c r="Q2043"/>
    </row>
    <row r="2044" spans="8:17">
      <c r="H2044"/>
      <c r="I2044"/>
      <c r="J2044"/>
      <c r="K2044"/>
      <c r="L2044"/>
      <c r="M2044"/>
      <c r="N2044"/>
      <c r="O2044"/>
      <c r="P2044"/>
      <c r="Q2044"/>
    </row>
    <row r="2045" spans="8:17">
      <c r="H2045"/>
      <c r="I2045"/>
      <c r="J2045"/>
      <c r="K2045"/>
      <c r="L2045"/>
      <c r="M2045"/>
      <c r="N2045"/>
      <c r="O2045"/>
      <c r="P2045"/>
      <c r="Q2045"/>
    </row>
    <row r="2046" spans="8:17">
      <c r="H2046"/>
      <c r="I2046"/>
      <c r="J2046"/>
      <c r="K2046"/>
      <c r="L2046"/>
      <c r="M2046"/>
      <c r="N2046"/>
      <c r="O2046"/>
      <c r="P2046"/>
      <c r="Q2046"/>
    </row>
    <row r="2047" spans="8:17">
      <c r="H2047"/>
      <c r="I2047"/>
      <c r="J2047"/>
      <c r="K2047"/>
      <c r="L2047"/>
      <c r="M2047"/>
      <c r="N2047"/>
      <c r="O2047"/>
      <c r="P2047"/>
      <c r="Q2047"/>
    </row>
    <row r="2048" spans="8:17">
      <c r="H2048"/>
      <c r="I2048"/>
      <c r="J2048"/>
      <c r="K2048"/>
      <c r="L2048"/>
      <c r="M2048"/>
      <c r="N2048"/>
      <c r="O2048"/>
      <c r="P2048"/>
      <c r="Q2048"/>
    </row>
    <row r="2049" spans="8:17">
      <c r="H2049"/>
      <c r="I2049"/>
      <c r="J2049"/>
      <c r="K2049"/>
      <c r="L2049"/>
      <c r="M2049"/>
      <c r="N2049"/>
      <c r="O2049"/>
      <c r="P2049"/>
      <c r="Q2049"/>
    </row>
    <row r="2050" spans="8:17">
      <c r="H2050"/>
      <c r="I2050"/>
      <c r="J2050"/>
      <c r="K2050"/>
      <c r="L2050"/>
      <c r="M2050"/>
      <c r="N2050"/>
      <c r="O2050"/>
      <c r="P2050"/>
      <c r="Q2050"/>
    </row>
    <row r="2051" spans="8:17">
      <c r="H2051"/>
      <c r="I2051"/>
      <c r="J2051"/>
      <c r="K2051"/>
      <c r="L2051"/>
      <c r="M2051"/>
      <c r="N2051"/>
      <c r="O2051"/>
      <c r="P2051"/>
      <c r="Q2051"/>
    </row>
    <row r="2052" spans="8:17">
      <c r="H2052"/>
      <c r="I2052"/>
      <c r="J2052"/>
      <c r="K2052"/>
      <c r="L2052"/>
      <c r="M2052"/>
      <c r="N2052"/>
      <c r="O2052"/>
      <c r="P2052"/>
      <c r="Q2052"/>
    </row>
    <row r="2053" spans="8:17">
      <c r="H2053"/>
      <c r="I2053"/>
      <c r="J2053"/>
      <c r="K2053"/>
      <c r="L2053"/>
      <c r="M2053"/>
      <c r="N2053"/>
      <c r="O2053"/>
      <c r="P2053"/>
      <c r="Q2053"/>
    </row>
    <row r="2054" spans="8:17">
      <c r="H2054"/>
      <c r="I2054"/>
      <c r="J2054"/>
      <c r="K2054"/>
      <c r="L2054"/>
      <c r="M2054"/>
      <c r="N2054"/>
      <c r="O2054"/>
      <c r="P2054"/>
      <c r="Q2054"/>
    </row>
    <row r="2055" spans="8:17">
      <c r="H2055"/>
      <c r="I2055"/>
      <c r="J2055"/>
      <c r="K2055"/>
      <c r="L2055"/>
      <c r="M2055"/>
      <c r="N2055"/>
      <c r="O2055"/>
      <c r="P2055"/>
      <c r="Q2055"/>
    </row>
    <row r="2056" spans="8:17">
      <c r="H2056"/>
      <c r="I2056"/>
      <c r="J2056"/>
      <c r="K2056"/>
      <c r="L2056"/>
      <c r="M2056"/>
      <c r="N2056"/>
      <c r="O2056"/>
      <c r="P2056"/>
      <c r="Q2056"/>
    </row>
    <row r="2057" spans="8:17">
      <c r="H2057"/>
      <c r="I2057"/>
      <c r="J2057"/>
      <c r="K2057"/>
      <c r="L2057"/>
      <c r="M2057"/>
      <c r="N2057"/>
      <c r="O2057"/>
      <c r="P2057"/>
      <c r="Q2057"/>
    </row>
    <row r="2058" spans="8:17">
      <c r="H2058"/>
      <c r="I2058"/>
      <c r="J2058"/>
      <c r="K2058"/>
      <c r="L2058"/>
      <c r="M2058"/>
      <c r="N2058"/>
      <c r="O2058"/>
      <c r="P2058"/>
      <c r="Q2058"/>
    </row>
    <row r="2059" spans="8:17">
      <c r="H2059"/>
      <c r="I2059"/>
      <c r="J2059"/>
      <c r="K2059"/>
      <c r="L2059"/>
      <c r="M2059"/>
      <c r="N2059"/>
      <c r="O2059"/>
      <c r="P2059"/>
      <c r="Q2059"/>
    </row>
    <row r="2060" spans="8:17">
      <c r="H2060"/>
      <c r="I2060"/>
      <c r="J2060"/>
      <c r="K2060"/>
      <c r="L2060"/>
      <c r="M2060"/>
      <c r="N2060"/>
      <c r="O2060"/>
      <c r="P2060"/>
      <c r="Q2060"/>
    </row>
    <row r="2061" spans="8:17">
      <c r="H2061"/>
      <c r="I2061"/>
      <c r="J2061"/>
      <c r="K2061"/>
      <c r="L2061"/>
      <c r="M2061"/>
      <c r="N2061"/>
      <c r="O2061"/>
      <c r="P2061"/>
      <c r="Q2061"/>
    </row>
    <row r="2062" spans="8:17">
      <c r="H2062"/>
      <c r="I2062"/>
      <c r="J2062"/>
      <c r="K2062"/>
      <c r="L2062"/>
      <c r="M2062"/>
      <c r="N2062"/>
      <c r="O2062"/>
      <c r="P2062"/>
      <c r="Q2062"/>
    </row>
    <row r="2063" spans="8:17">
      <c r="H2063"/>
      <c r="I2063"/>
      <c r="J2063"/>
      <c r="K2063"/>
      <c r="L2063"/>
      <c r="M2063"/>
      <c r="N2063"/>
      <c r="O2063"/>
      <c r="P2063"/>
      <c r="Q2063"/>
    </row>
    <row r="2064" spans="8:17">
      <c r="H2064"/>
      <c r="I2064"/>
      <c r="J2064"/>
      <c r="K2064"/>
      <c r="L2064"/>
      <c r="M2064"/>
      <c r="N2064"/>
      <c r="O2064"/>
      <c r="P2064"/>
      <c r="Q2064"/>
    </row>
    <row r="2065" spans="8:17">
      <c r="H2065"/>
      <c r="I2065"/>
      <c r="J2065"/>
      <c r="K2065"/>
      <c r="L2065"/>
      <c r="M2065"/>
      <c r="N2065"/>
      <c r="O2065"/>
      <c r="P2065"/>
      <c r="Q2065"/>
    </row>
    <row r="2066" spans="8:17">
      <c r="H2066"/>
      <c r="I2066"/>
      <c r="J2066"/>
      <c r="K2066"/>
      <c r="L2066"/>
      <c r="M2066"/>
      <c r="N2066"/>
      <c r="O2066"/>
      <c r="P2066"/>
      <c r="Q2066"/>
    </row>
    <row r="2067" spans="8:17">
      <c r="H2067"/>
      <c r="I2067"/>
      <c r="J2067"/>
      <c r="K2067"/>
      <c r="L2067"/>
      <c r="M2067"/>
      <c r="N2067"/>
      <c r="O2067"/>
      <c r="P2067"/>
      <c r="Q2067"/>
    </row>
    <row r="2068" spans="8:17">
      <c r="H2068"/>
      <c r="I2068"/>
      <c r="J2068"/>
      <c r="K2068"/>
      <c r="L2068"/>
      <c r="M2068"/>
      <c r="N2068"/>
      <c r="O2068"/>
      <c r="P2068"/>
      <c r="Q2068"/>
    </row>
    <row r="2069" spans="8:17">
      <c r="H2069"/>
      <c r="I2069"/>
      <c r="J2069"/>
      <c r="K2069"/>
      <c r="L2069"/>
      <c r="M2069"/>
      <c r="N2069"/>
      <c r="O2069"/>
      <c r="P2069"/>
      <c r="Q2069"/>
    </row>
    <row r="2070" spans="8:17">
      <c r="H2070"/>
      <c r="I2070"/>
      <c r="J2070"/>
      <c r="K2070"/>
      <c r="L2070"/>
      <c r="M2070"/>
      <c r="N2070"/>
      <c r="O2070"/>
      <c r="P2070"/>
      <c r="Q2070"/>
    </row>
    <row r="2071" spans="8:17">
      <c r="H2071"/>
      <c r="I2071"/>
      <c r="J2071"/>
      <c r="K2071"/>
      <c r="L2071"/>
      <c r="M2071"/>
      <c r="N2071"/>
      <c r="O2071"/>
      <c r="P2071"/>
      <c r="Q2071"/>
    </row>
    <row r="2072" spans="8:17">
      <c r="H2072"/>
      <c r="I2072"/>
      <c r="J2072"/>
      <c r="K2072"/>
      <c r="L2072"/>
      <c r="M2072"/>
      <c r="N2072"/>
      <c r="O2072"/>
      <c r="P2072"/>
      <c r="Q2072"/>
    </row>
    <row r="2073" spans="8:17">
      <c r="H2073"/>
      <c r="I2073"/>
      <c r="J2073"/>
      <c r="K2073"/>
      <c r="L2073"/>
      <c r="M2073"/>
      <c r="N2073"/>
      <c r="O2073"/>
      <c r="P2073"/>
      <c r="Q2073"/>
    </row>
    <row r="2074" spans="8:17">
      <c r="H2074"/>
      <c r="I2074"/>
      <c r="J2074"/>
      <c r="K2074"/>
      <c r="L2074"/>
      <c r="M2074"/>
      <c r="N2074"/>
      <c r="O2074"/>
      <c r="P2074"/>
      <c r="Q2074"/>
    </row>
    <row r="2075" spans="8:17">
      <c r="H2075"/>
      <c r="I2075"/>
      <c r="J2075"/>
      <c r="K2075"/>
      <c r="L2075"/>
      <c r="M2075"/>
      <c r="N2075"/>
      <c r="O2075"/>
      <c r="P2075"/>
      <c r="Q2075"/>
    </row>
    <row r="2076" spans="8:17">
      <c r="H2076"/>
      <c r="I2076"/>
      <c r="J2076"/>
      <c r="K2076"/>
      <c r="L2076"/>
      <c r="M2076"/>
      <c r="N2076"/>
      <c r="O2076"/>
      <c r="P2076"/>
      <c r="Q2076"/>
    </row>
    <row r="2077" spans="8:17">
      <c r="H2077"/>
      <c r="I2077"/>
      <c r="J2077"/>
      <c r="K2077"/>
      <c r="L2077"/>
      <c r="M2077"/>
      <c r="N2077"/>
      <c r="O2077"/>
      <c r="P2077"/>
      <c r="Q2077"/>
    </row>
    <row r="2078" spans="8:17">
      <c r="H2078"/>
      <c r="I2078"/>
      <c r="J2078"/>
      <c r="K2078"/>
      <c r="L2078"/>
      <c r="M2078"/>
      <c r="N2078"/>
      <c r="O2078"/>
      <c r="P2078"/>
      <c r="Q2078"/>
    </row>
    <row r="2079" spans="8:17">
      <c r="H2079"/>
      <c r="I2079"/>
      <c r="J2079"/>
      <c r="K2079"/>
      <c r="L2079"/>
      <c r="M2079"/>
      <c r="N2079"/>
      <c r="O2079"/>
      <c r="P2079"/>
      <c r="Q2079"/>
    </row>
    <row r="2080" spans="8:17">
      <c r="H2080"/>
      <c r="I2080"/>
      <c r="J2080"/>
      <c r="K2080"/>
      <c r="L2080"/>
      <c r="M2080"/>
      <c r="N2080"/>
      <c r="O2080"/>
      <c r="P2080"/>
      <c r="Q2080"/>
    </row>
    <row r="2081" spans="8:17">
      <c r="H2081"/>
      <c r="I2081"/>
      <c r="J2081"/>
      <c r="K2081"/>
      <c r="L2081"/>
      <c r="M2081"/>
      <c r="N2081"/>
      <c r="O2081"/>
      <c r="P2081"/>
      <c r="Q2081"/>
    </row>
    <row r="2082" spans="8:17">
      <c r="H2082"/>
      <c r="I2082"/>
      <c r="J2082"/>
      <c r="K2082"/>
      <c r="L2082"/>
      <c r="M2082"/>
      <c r="N2082"/>
      <c r="O2082"/>
      <c r="P2082"/>
      <c r="Q2082"/>
    </row>
    <row r="2083" spans="8:17">
      <c r="H2083"/>
      <c r="I2083"/>
      <c r="J2083"/>
      <c r="K2083"/>
      <c r="L2083"/>
      <c r="M2083"/>
      <c r="N2083"/>
      <c r="O2083"/>
      <c r="P2083"/>
      <c r="Q2083"/>
    </row>
    <row r="2084" spans="8:17">
      <c r="H2084"/>
      <c r="I2084"/>
      <c r="J2084"/>
      <c r="K2084"/>
      <c r="L2084"/>
      <c r="M2084"/>
      <c r="N2084"/>
      <c r="O2084"/>
      <c r="P2084"/>
      <c r="Q2084"/>
    </row>
    <row r="2085" spans="8:17">
      <c r="H2085"/>
      <c r="I2085"/>
      <c r="J2085"/>
      <c r="K2085"/>
      <c r="L2085"/>
      <c r="M2085"/>
      <c r="N2085"/>
      <c r="O2085"/>
      <c r="P2085"/>
      <c r="Q2085"/>
    </row>
    <row r="2086" spans="8:17">
      <c r="H2086"/>
      <c r="I2086"/>
      <c r="J2086"/>
      <c r="K2086"/>
      <c r="L2086"/>
      <c r="M2086"/>
      <c r="N2086"/>
      <c r="O2086"/>
      <c r="P2086"/>
      <c r="Q2086"/>
    </row>
    <row r="2087" spans="8:17">
      <c r="H2087"/>
      <c r="I2087"/>
      <c r="J2087"/>
      <c r="K2087"/>
      <c r="L2087"/>
      <c r="M2087"/>
      <c r="N2087"/>
      <c r="O2087"/>
      <c r="P2087"/>
      <c r="Q2087"/>
    </row>
    <row r="2088" spans="8:17">
      <c r="H2088"/>
      <c r="I2088"/>
      <c r="J2088"/>
      <c r="K2088"/>
      <c r="L2088"/>
      <c r="M2088"/>
      <c r="N2088"/>
      <c r="O2088"/>
      <c r="P2088"/>
      <c r="Q2088"/>
    </row>
    <row r="2089" spans="8:17">
      <c r="H2089"/>
      <c r="I2089"/>
      <c r="J2089"/>
      <c r="K2089"/>
      <c r="L2089"/>
      <c r="M2089"/>
      <c r="N2089"/>
      <c r="O2089"/>
      <c r="P2089"/>
      <c r="Q2089"/>
    </row>
    <row r="2090" spans="8:17">
      <c r="H2090"/>
      <c r="I2090"/>
      <c r="J2090"/>
      <c r="K2090"/>
      <c r="L2090"/>
      <c r="M2090"/>
      <c r="N2090"/>
      <c r="O2090"/>
      <c r="P2090"/>
      <c r="Q2090"/>
    </row>
    <row r="2091" spans="8:17">
      <c r="H2091"/>
      <c r="I2091"/>
      <c r="J2091"/>
      <c r="K2091"/>
      <c r="L2091"/>
      <c r="M2091"/>
      <c r="N2091"/>
      <c r="O2091"/>
      <c r="P2091"/>
      <c r="Q2091"/>
    </row>
    <row r="2092" spans="8:17">
      <c r="H2092"/>
      <c r="I2092"/>
      <c r="J2092"/>
      <c r="K2092"/>
      <c r="L2092"/>
      <c r="M2092"/>
      <c r="N2092"/>
      <c r="O2092"/>
      <c r="P2092"/>
      <c r="Q2092"/>
    </row>
    <row r="2093" spans="8:17">
      <c r="H2093"/>
      <c r="I2093"/>
      <c r="J2093"/>
      <c r="K2093"/>
      <c r="L2093"/>
      <c r="M2093"/>
      <c r="N2093"/>
      <c r="O2093"/>
      <c r="P2093"/>
      <c r="Q2093"/>
    </row>
    <row r="2094" spans="8:17">
      <c r="H2094"/>
      <c r="I2094"/>
      <c r="J2094"/>
      <c r="K2094"/>
      <c r="L2094"/>
      <c r="M2094"/>
      <c r="N2094"/>
      <c r="O2094"/>
      <c r="P2094"/>
      <c r="Q2094"/>
    </row>
    <row r="2095" spans="8:17">
      <c r="H2095"/>
      <c r="I2095"/>
      <c r="J2095"/>
      <c r="K2095"/>
      <c r="L2095"/>
      <c r="M2095"/>
      <c r="N2095"/>
      <c r="O2095"/>
      <c r="P2095"/>
      <c r="Q2095"/>
    </row>
    <row r="2096" spans="8:17">
      <c r="H2096"/>
      <c r="I2096"/>
      <c r="J2096"/>
      <c r="K2096"/>
      <c r="L2096"/>
      <c r="M2096"/>
      <c r="N2096"/>
      <c r="O2096"/>
      <c r="P2096"/>
      <c r="Q2096"/>
    </row>
    <row r="2097" spans="8:17">
      <c r="H2097"/>
      <c r="I2097"/>
      <c r="J2097"/>
      <c r="K2097"/>
      <c r="L2097"/>
      <c r="M2097"/>
      <c r="N2097"/>
      <c r="O2097"/>
      <c r="P2097"/>
      <c r="Q2097"/>
    </row>
    <row r="2098" spans="8:17">
      <c r="H2098"/>
      <c r="I2098"/>
      <c r="J2098"/>
      <c r="K2098"/>
      <c r="L2098"/>
      <c r="M2098"/>
      <c r="N2098"/>
      <c r="O2098"/>
      <c r="P2098"/>
      <c r="Q2098"/>
    </row>
    <row r="2099" spans="8:17">
      <c r="H2099"/>
      <c r="I2099"/>
      <c r="J2099"/>
      <c r="K2099"/>
      <c r="L2099"/>
      <c r="M2099"/>
      <c r="N2099"/>
      <c r="O2099"/>
      <c r="P2099"/>
      <c r="Q2099"/>
    </row>
    <row r="2100" spans="8:17">
      <c r="H2100"/>
      <c r="I2100"/>
      <c r="J2100"/>
      <c r="K2100"/>
      <c r="L2100"/>
      <c r="M2100"/>
      <c r="N2100"/>
      <c r="O2100"/>
      <c r="P2100"/>
      <c r="Q2100"/>
    </row>
    <row r="2101" spans="8:17">
      <c r="H2101"/>
      <c r="I2101"/>
      <c r="J2101"/>
      <c r="K2101"/>
      <c r="L2101"/>
      <c r="M2101"/>
      <c r="N2101"/>
      <c r="O2101"/>
      <c r="P2101"/>
      <c r="Q2101"/>
    </row>
    <row r="2102" spans="8:17">
      <c r="H2102"/>
      <c r="I2102"/>
      <c r="J2102"/>
      <c r="K2102"/>
      <c r="L2102"/>
      <c r="M2102"/>
      <c r="N2102"/>
      <c r="O2102"/>
      <c r="P2102"/>
      <c r="Q2102"/>
    </row>
    <row r="2103" spans="8:17">
      <c r="H2103"/>
      <c r="I2103"/>
      <c r="J2103"/>
      <c r="K2103"/>
      <c r="L2103"/>
      <c r="M2103"/>
      <c r="N2103"/>
      <c r="O2103"/>
      <c r="P2103"/>
      <c r="Q2103"/>
    </row>
    <row r="2104" spans="8:17">
      <c r="H2104"/>
      <c r="I2104"/>
      <c r="J2104"/>
      <c r="K2104"/>
      <c r="L2104"/>
      <c r="M2104"/>
      <c r="N2104"/>
      <c r="O2104"/>
      <c r="P2104"/>
      <c r="Q2104"/>
    </row>
    <row r="2105" spans="8:17">
      <c r="H2105"/>
      <c r="I2105"/>
      <c r="J2105"/>
      <c r="K2105"/>
      <c r="L2105"/>
      <c r="M2105"/>
      <c r="N2105"/>
      <c r="O2105"/>
      <c r="P2105"/>
      <c r="Q2105"/>
    </row>
    <row r="2106" spans="8:17">
      <c r="H2106"/>
      <c r="I2106"/>
      <c r="J2106"/>
      <c r="K2106"/>
      <c r="L2106"/>
      <c r="M2106"/>
      <c r="N2106"/>
      <c r="O2106"/>
      <c r="P2106"/>
      <c r="Q2106"/>
    </row>
    <row r="2107" spans="8:17">
      <c r="H2107"/>
      <c r="I2107"/>
      <c r="J2107"/>
      <c r="K2107"/>
      <c r="L2107"/>
      <c r="M2107"/>
      <c r="N2107"/>
      <c r="O2107"/>
      <c r="P2107"/>
      <c r="Q2107"/>
    </row>
    <row r="2108" spans="8:17">
      <c r="H2108"/>
      <c r="I2108"/>
      <c r="J2108"/>
      <c r="K2108"/>
      <c r="L2108"/>
      <c r="M2108"/>
      <c r="N2108"/>
      <c r="O2108"/>
      <c r="P2108"/>
      <c r="Q2108"/>
    </row>
    <row r="2109" spans="8:17">
      <c r="H2109"/>
      <c r="I2109"/>
      <c r="J2109"/>
      <c r="K2109"/>
      <c r="L2109"/>
      <c r="M2109"/>
      <c r="N2109"/>
      <c r="O2109"/>
      <c r="P2109"/>
      <c r="Q2109"/>
    </row>
    <row r="2110" spans="8:17">
      <c r="H2110"/>
      <c r="I2110"/>
      <c r="J2110"/>
      <c r="K2110"/>
      <c r="L2110"/>
      <c r="M2110"/>
      <c r="N2110"/>
      <c r="O2110"/>
      <c r="P2110"/>
      <c r="Q2110"/>
    </row>
    <row r="2111" spans="8:17">
      <c r="H2111"/>
      <c r="I2111"/>
      <c r="J2111"/>
      <c r="K2111"/>
      <c r="L2111"/>
      <c r="M2111"/>
      <c r="N2111"/>
      <c r="O2111"/>
      <c r="P2111"/>
      <c r="Q2111"/>
    </row>
    <row r="2112" spans="8:17">
      <c r="H2112"/>
      <c r="I2112"/>
      <c r="J2112"/>
      <c r="K2112"/>
      <c r="L2112"/>
      <c r="M2112"/>
      <c r="N2112"/>
      <c r="O2112"/>
      <c r="P2112"/>
      <c r="Q2112"/>
    </row>
    <row r="2113" spans="8:17">
      <c r="H2113"/>
      <c r="I2113"/>
      <c r="J2113"/>
      <c r="K2113"/>
      <c r="L2113"/>
      <c r="M2113"/>
      <c r="N2113"/>
      <c r="O2113"/>
      <c r="P2113"/>
      <c r="Q2113"/>
    </row>
    <row r="2114" spans="8:17">
      <c r="H2114"/>
      <c r="I2114"/>
      <c r="J2114"/>
      <c r="K2114"/>
      <c r="L2114"/>
      <c r="M2114"/>
      <c r="N2114"/>
      <c r="O2114"/>
      <c r="P2114"/>
      <c r="Q2114"/>
    </row>
    <row r="2115" spans="8:17">
      <c r="H2115"/>
      <c r="I2115"/>
      <c r="J2115"/>
      <c r="K2115"/>
      <c r="L2115"/>
      <c r="M2115"/>
      <c r="N2115"/>
      <c r="O2115"/>
      <c r="P2115"/>
      <c r="Q2115"/>
    </row>
    <row r="2116" spans="8:17">
      <c r="H2116"/>
      <c r="I2116"/>
      <c r="J2116"/>
      <c r="K2116"/>
      <c r="L2116"/>
      <c r="M2116"/>
      <c r="N2116"/>
      <c r="O2116"/>
      <c r="P2116"/>
      <c r="Q2116"/>
    </row>
    <row r="2117" spans="8:17">
      <c r="H2117"/>
      <c r="I2117"/>
      <c r="J2117"/>
      <c r="K2117"/>
      <c r="L2117"/>
      <c r="M2117"/>
      <c r="N2117"/>
      <c r="O2117"/>
      <c r="P2117"/>
      <c r="Q2117"/>
    </row>
    <row r="2118" spans="8:17">
      <c r="H2118"/>
      <c r="I2118"/>
      <c r="J2118"/>
      <c r="K2118"/>
      <c r="L2118"/>
      <c r="M2118"/>
      <c r="N2118"/>
      <c r="O2118"/>
      <c r="P2118"/>
      <c r="Q2118"/>
    </row>
    <row r="2119" spans="8:17">
      <c r="H2119"/>
      <c r="I2119"/>
      <c r="J2119"/>
      <c r="K2119"/>
      <c r="L2119"/>
      <c r="M2119"/>
      <c r="N2119"/>
      <c r="O2119"/>
      <c r="P2119"/>
      <c r="Q2119"/>
    </row>
    <row r="2120" spans="8:17">
      <c r="H2120"/>
      <c r="I2120"/>
      <c r="J2120"/>
      <c r="K2120"/>
      <c r="L2120"/>
      <c r="M2120"/>
      <c r="N2120"/>
      <c r="O2120"/>
      <c r="P2120"/>
      <c r="Q2120"/>
    </row>
    <row r="2121" spans="8:17">
      <c r="H2121"/>
      <c r="I2121"/>
      <c r="J2121"/>
      <c r="K2121"/>
      <c r="L2121"/>
      <c r="M2121"/>
      <c r="N2121"/>
      <c r="O2121"/>
      <c r="P2121"/>
      <c r="Q2121"/>
    </row>
    <row r="2122" spans="8:17">
      <c r="H2122"/>
      <c r="I2122"/>
      <c r="J2122"/>
      <c r="K2122"/>
      <c r="L2122"/>
      <c r="M2122"/>
      <c r="N2122"/>
      <c r="O2122"/>
      <c r="P2122"/>
      <c r="Q2122"/>
    </row>
    <row r="2123" spans="8:17">
      <c r="H2123"/>
      <c r="I2123"/>
      <c r="J2123"/>
      <c r="K2123"/>
      <c r="L2123"/>
      <c r="M2123"/>
      <c r="N2123"/>
      <c r="O2123"/>
      <c r="P2123"/>
      <c r="Q2123"/>
    </row>
    <row r="2124" spans="8:17">
      <c r="H2124"/>
      <c r="I2124"/>
      <c r="J2124"/>
      <c r="K2124"/>
      <c r="L2124"/>
      <c r="M2124"/>
      <c r="N2124"/>
      <c r="O2124"/>
      <c r="P2124"/>
      <c r="Q2124"/>
    </row>
    <row r="2125" spans="8:17">
      <c r="H2125"/>
      <c r="I2125"/>
      <c r="J2125"/>
      <c r="K2125"/>
      <c r="L2125"/>
      <c r="M2125"/>
      <c r="N2125"/>
      <c r="O2125"/>
      <c r="P2125"/>
      <c r="Q2125"/>
    </row>
    <row r="2126" spans="8:17">
      <c r="H2126"/>
      <c r="I2126"/>
      <c r="J2126"/>
      <c r="K2126"/>
      <c r="L2126"/>
      <c r="M2126"/>
      <c r="N2126"/>
      <c r="O2126"/>
      <c r="P2126"/>
      <c r="Q2126"/>
    </row>
    <row r="2127" spans="8:17">
      <c r="H2127"/>
      <c r="I2127"/>
      <c r="J2127"/>
      <c r="K2127"/>
      <c r="L2127"/>
      <c r="M2127"/>
      <c r="N2127"/>
      <c r="O2127"/>
      <c r="P2127"/>
      <c r="Q2127"/>
    </row>
    <row r="2128" spans="8:17">
      <c r="H2128"/>
      <c r="I2128"/>
      <c r="J2128"/>
      <c r="K2128"/>
      <c r="L2128"/>
      <c r="M2128"/>
      <c r="N2128"/>
      <c r="O2128"/>
      <c r="P2128"/>
      <c r="Q2128"/>
    </row>
    <row r="2129" spans="8:17">
      <c r="H2129"/>
      <c r="I2129"/>
      <c r="J2129"/>
      <c r="K2129"/>
      <c r="L2129"/>
      <c r="M2129"/>
      <c r="N2129"/>
      <c r="O2129"/>
      <c r="P2129"/>
      <c r="Q2129"/>
    </row>
    <row r="2130" spans="8:17">
      <c r="H2130"/>
      <c r="I2130"/>
      <c r="J2130"/>
      <c r="K2130"/>
      <c r="L2130"/>
      <c r="M2130"/>
      <c r="N2130"/>
      <c r="O2130"/>
      <c r="P2130"/>
      <c r="Q2130"/>
    </row>
    <row r="2131" spans="8:17">
      <c r="H2131"/>
      <c r="I2131"/>
      <c r="J2131"/>
      <c r="K2131"/>
      <c r="L2131"/>
      <c r="M2131"/>
      <c r="N2131"/>
      <c r="O2131"/>
      <c r="P2131"/>
      <c r="Q2131"/>
    </row>
    <row r="2132" spans="8:17">
      <c r="H2132"/>
      <c r="I2132"/>
      <c r="J2132"/>
      <c r="K2132"/>
      <c r="L2132"/>
      <c r="M2132"/>
      <c r="N2132"/>
      <c r="O2132"/>
      <c r="P2132"/>
      <c r="Q2132"/>
    </row>
    <row r="2133" spans="8:17">
      <c r="H2133"/>
      <c r="I2133"/>
      <c r="J2133"/>
      <c r="K2133"/>
      <c r="L2133"/>
      <c r="M2133"/>
      <c r="N2133"/>
      <c r="O2133"/>
      <c r="P2133"/>
      <c r="Q2133"/>
    </row>
    <row r="2134" spans="8:17">
      <c r="H2134"/>
      <c r="I2134"/>
      <c r="J2134"/>
      <c r="K2134"/>
      <c r="L2134"/>
      <c r="M2134"/>
      <c r="N2134"/>
      <c r="O2134"/>
      <c r="P2134"/>
      <c r="Q2134"/>
    </row>
    <row r="2135" spans="8:17">
      <c r="H2135"/>
      <c r="I2135"/>
      <c r="J2135"/>
      <c r="K2135"/>
      <c r="L2135"/>
      <c r="M2135"/>
      <c r="N2135"/>
      <c r="O2135"/>
      <c r="P2135"/>
      <c r="Q2135"/>
    </row>
    <row r="2136" spans="8:17">
      <c r="H2136"/>
      <c r="I2136"/>
      <c r="J2136"/>
      <c r="K2136"/>
      <c r="L2136"/>
      <c r="M2136"/>
      <c r="N2136"/>
      <c r="O2136"/>
      <c r="P2136"/>
      <c r="Q2136"/>
    </row>
    <row r="2137" spans="8:17">
      <c r="H2137"/>
      <c r="I2137"/>
      <c r="J2137"/>
      <c r="K2137"/>
      <c r="L2137"/>
      <c r="M2137"/>
      <c r="N2137"/>
      <c r="O2137"/>
      <c r="P2137"/>
      <c r="Q2137"/>
    </row>
    <row r="2138" spans="8:17">
      <c r="H2138"/>
      <c r="I2138"/>
      <c r="J2138"/>
      <c r="K2138"/>
      <c r="L2138"/>
      <c r="M2138"/>
      <c r="N2138"/>
      <c r="O2138"/>
      <c r="P2138"/>
      <c r="Q2138"/>
    </row>
    <row r="2139" spans="8:17">
      <c r="H2139"/>
      <c r="I2139"/>
      <c r="J2139"/>
      <c r="K2139"/>
      <c r="L2139"/>
      <c r="M2139"/>
      <c r="N2139"/>
      <c r="O2139"/>
      <c r="P2139"/>
      <c r="Q2139"/>
    </row>
    <row r="2140" spans="8:17">
      <c r="H2140"/>
      <c r="I2140"/>
      <c r="J2140"/>
      <c r="K2140"/>
      <c r="L2140"/>
      <c r="M2140"/>
      <c r="N2140"/>
      <c r="O2140"/>
      <c r="P2140"/>
      <c r="Q2140"/>
    </row>
    <row r="2141" spans="8:17">
      <c r="H2141"/>
      <c r="I2141"/>
      <c r="J2141"/>
      <c r="K2141"/>
      <c r="L2141"/>
      <c r="M2141"/>
      <c r="N2141"/>
      <c r="O2141"/>
      <c r="P2141"/>
      <c r="Q2141"/>
    </row>
    <row r="2142" spans="8:17">
      <c r="H2142"/>
      <c r="I2142"/>
      <c r="J2142"/>
      <c r="K2142"/>
      <c r="L2142"/>
      <c r="M2142"/>
      <c r="N2142"/>
      <c r="O2142"/>
      <c r="P2142"/>
      <c r="Q2142"/>
    </row>
    <row r="2143" spans="8:17">
      <c r="H2143"/>
      <c r="I2143"/>
      <c r="J2143"/>
      <c r="K2143"/>
      <c r="L2143"/>
      <c r="M2143"/>
      <c r="N2143"/>
      <c r="O2143"/>
      <c r="P2143"/>
      <c r="Q2143"/>
    </row>
    <row r="2144" spans="8:17">
      <c r="H2144"/>
      <c r="I2144"/>
      <c r="J2144"/>
      <c r="K2144"/>
      <c r="L2144"/>
      <c r="M2144"/>
      <c r="N2144"/>
      <c r="O2144"/>
      <c r="P2144"/>
      <c r="Q2144"/>
    </row>
    <row r="2145" spans="8:17">
      <c r="H2145"/>
      <c r="I2145"/>
      <c r="J2145"/>
      <c r="K2145"/>
      <c r="L2145"/>
      <c r="M2145"/>
      <c r="N2145"/>
      <c r="O2145"/>
      <c r="P2145"/>
      <c r="Q2145"/>
    </row>
    <row r="2146" spans="8:17">
      <c r="H2146"/>
      <c r="I2146"/>
      <c r="J2146"/>
      <c r="K2146"/>
      <c r="L2146"/>
      <c r="M2146"/>
      <c r="N2146"/>
      <c r="O2146"/>
      <c r="P2146"/>
      <c r="Q2146"/>
    </row>
    <row r="2147" spans="8:17">
      <c r="H2147"/>
      <c r="I2147"/>
      <c r="J2147"/>
      <c r="K2147"/>
      <c r="L2147"/>
      <c r="M2147"/>
      <c r="N2147"/>
      <c r="O2147"/>
      <c r="P2147"/>
      <c r="Q2147"/>
    </row>
    <row r="2148" spans="8:17">
      <c r="H2148"/>
      <c r="I2148"/>
      <c r="J2148"/>
      <c r="K2148"/>
      <c r="L2148"/>
      <c r="M2148"/>
      <c r="N2148"/>
      <c r="O2148"/>
      <c r="P2148"/>
      <c r="Q2148"/>
    </row>
    <row r="2149" spans="8:17">
      <c r="H2149"/>
      <c r="I2149"/>
      <c r="J2149"/>
      <c r="K2149"/>
      <c r="L2149"/>
      <c r="M2149"/>
      <c r="N2149"/>
      <c r="O2149"/>
      <c r="P2149"/>
      <c r="Q2149"/>
    </row>
    <row r="2150" spans="8:17">
      <c r="H2150"/>
      <c r="I2150"/>
      <c r="J2150"/>
      <c r="K2150"/>
      <c r="L2150"/>
      <c r="M2150"/>
      <c r="N2150"/>
      <c r="O2150"/>
      <c r="P2150"/>
      <c r="Q2150"/>
    </row>
    <row r="2151" spans="8:17">
      <c r="H2151"/>
      <c r="I2151"/>
      <c r="J2151"/>
      <c r="K2151"/>
      <c r="L2151"/>
      <c r="M2151"/>
      <c r="N2151"/>
      <c r="O2151"/>
      <c r="P2151"/>
      <c r="Q2151"/>
    </row>
    <row r="2152" spans="8:17">
      <c r="H2152"/>
      <c r="I2152"/>
      <c r="J2152"/>
      <c r="K2152"/>
      <c r="L2152"/>
      <c r="M2152"/>
      <c r="N2152"/>
      <c r="O2152"/>
      <c r="P2152"/>
      <c r="Q2152"/>
    </row>
    <row r="2153" spans="8:17">
      <c r="H2153"/>
      <c r="I2153"/>
      <c r="J2153"/>
      <c r="K2153"/>
      <c r="L2153"/>
      <c r="M2153"/>
      <c r="N2153"/>
      <c r="O2153"/>
      <c r="P2153"/>
      <c r="Q2153"/>
    </row>
    <row r="2154" spans="8:17">
      <c r="H2154"/>
      <c r="I2154"/>
      <c r="J2154"/>
      <c r="K2154"/>
      <c r="L2154"/>
      <c r="M2154"/>
      <c r="N2154"/>
      <c r="O2154"/>
      <c r="P2154"/>
      <c r="Q2154"/>
    </row>
    <row r="2155" spans="8:17">
      <c r="H2155"/>
      <c r="I2155"/>
      <c r="J2155"/>
      <c r="K2155"/>
      <c r="L2155"/>
      <c r="M2155"/>
      <c r="N2155"/>
      <c r="O2155"/>
      <c r="P2155"/>
      <c r="Q2155"/>
    </row>
    <row r="2156" spans="8:17">
      <c r="H2156"/>
      <c r="I2156"/>
      <c r="J2156"/>
      <c r="K2156"/>
      <c r="L2156"/>
      <c r="M2156"/>
      <c r="N2156"/>
      <c r="O2156"/>
      <c r="P2156"/>
      <c r="Q2156"/>
    </row>
    <row r="2157" spans="8:17">
      <c r="H2157"/>
      <c r="I2157"/>
      <c r="J2157"/>
      <c r="K2157"/>
      <c r="L2157"/>
      <c r="M2157"/>
      <c r="N2157"/>
      <c r="O2157"/>
      <c r="P2157"/>
      <c r="Q2157"/>
    </row>
    <row r="2158" spans="8:17">
      <c r="H2158"/>
      <c r="I2158"/>
      <c r="J2158"/>
      <c r="K2158"/>
      <c r="L2158"/>
      <c r="M2158"/>
      <c r="N2158"/>
      <c r="O2158"/>
      <c r="P2158"/>
      <c r="Q2158"/>
    </row>
    <row r="2159" spans="8:17">
      <c r="H2159"/>
      <c r="I2159"/>
      <c r="J2159"/>
      <c r="K2159"/>
      <c r="L2159"/>
      <c r="M2159"/>
      <c r="N2159"/>
      <c r="O2159"/>
      <c r="P2159"/>
      <c r="Q2159"/>
    </row>
    <row r="2160" spans="8:17">
      <c r="H2160"/>
      <c r="I2160"/>
      <c r="J2160"/>
      <c r="K2160"/>
      <c r="L2160"/>
      <c r="M2160"/>
      <c r="N2160"/>
      <c r="O2160"/>
      <c r="P2160"/>
      <c r="Q2160"/>
    </row>
    <row r="2161" spans="8:17">
      <c r="H2161"/>
      <c r="I2161"/>
      <c r="J2161"/>
      <c r="K2161"/>
      <c r="L2161"/>
      <c r="M2161"/>
      <c r="N2161"/>
      <c r="O2161"/>
      <c r="P2161"/>
      <c r="Q2161"/>
    </row>
    <row r="2162" spans="8:17">
      <c r="H2162"/>
      <c r="I2162"/>
      <c r="J2162"/>
      <c r="K2162"/>
      <c r="L2162"/>
      <c r="M2162"/>
      <c r="N2162"/>
      <c r="O2162"/>
      <c r="P2162"/>
      <c r="Q2162"/>
    </row>
    <row r="2163" spans="8:17">
      <c r="H2163"/>
      <c r="I2163"/>
      <c r="J2163"/>
      <c r="K2163"/>
      <c r="L2163"/>
      <c r="M2163"/>
      <c r="N2163"/>
      <c r="O2163"/>
      <c r="P2163"/>
      <c r="Q2163"/>
    </row>
    <row r="2164" spans="8:17">
      <c r="H2164"/>
      <c r="I2164"/>
      <c r="J2164"/>
      <c r="K2164"/>
      <c r="L2164"/>
      <c r="M2164"/>
      <c r="N2164"/>
      <c r="O2164"/>
      <c r="P2164"/>
      <c r="Q2164"/>
    </row>
    <row r="2165" spans="8:17">
      <c r="H2165"/>
      <c r="I2165"/>
      <c r="J2165"/>
      <c r="K2165"/>
      <c r="L2165"/>
      <c r="M2165"/>
      <c r="N2165"/>
      <c r="O2165"/>
      <c r="P2165"/>
      <c r="Q2165"/>
    </row>
    <row r="2166" spans="8:17">
      <c r="H2166"/>
      <c r="I2166"/>
      <c r="J2166"/>
      <c r="K2166"/>
      <c r="L2166"/>
      <c r="M2166"/>
      <c r="N2166"/>
      <c r="O2166"/>
      <c r="P2166"/>
      <c r="Q2166"/>
    </row>
    <row r="2167" spans="8:17">
      <c r="H2167"/>
      <c r="I2167"/>
      <c r="J2167"/>
      <c r="K2167"/>
      <c r="L2167"/>
      <c r="M2167"/>
      <c r="N2167"/>
      <c r="O2167"/>
      <c r="P2167"/>
      <c r="Q2167"/>
    </row>
    <row r="2168" spans="8:17">
      <c r="H2168"/>
      <c r="I2168"/>
      <c r="J2168"/>
      <c r="K2168"/>
      <c r="L2168"/>
      <c r="M2168"/>
      <c r="N2168"/>
      <c r="O2168"/>
      <c r="P2168"/>
      <c r="Q2168"/>
    </row>
    <row r="2169" spans="8:17">
      <c r="H2169"/>
      <c r="I2169"/>
      <c r="J2169"/>
      <c r="K2169"/>
      <c r="L2169"/>
      <c r="M2169"/>
      <c r="N2169"/>
      <c r="O2169"/>
      <c r="P2169"/>
      <c r="Q2169"/>
    </row>
    <row r="2170" spans="8:17">
      <c r="H2170"/>
      <c r="I2170"/>
      <c r="J2170"/>
      <c r="K2170"/>
      <c r="L2170"/>
      <c r="M2170"/>
      <c r="N2170"/>
      <c r="O2170"/>
      <c r="P2170"/>
      <c r="Q2170"/>
    </row>
    <row r="2171" spans="8:17">
      <c r="H2171"/>
      <c r="I2171"/>
      <c r="J2171"/>
      <c r="K2171"/>
      <c r="L2171"/>
      <c r="M2171"/>
      <c r="N2171"/>
      <c r="O2171"/>
      <c r="P2171"/>
      <c r="Q2171"/>
    </row>
    <row r="2172" spans="8:17">
      <c r="H2172"/>
      <c r="I2172"/>
      <c r="J2172"/>
      <c r="K2172"/>
      <c r="L2172"/>
      <c r="M2172"/>
      <c r="N2172"/>
      <c r="O2172"/>
      <c r="P2172"/>
      <c r="Q2172"/>
    </row>
    <row r="2173" spans="8:17">
      <c r="H2173"/>
      <c r="I2173"/>
      <c r="J2173"/>
      <c r="K2173"/>
      <c r="L2173"/>
      <c r="M2173"/>
      <c r="N2173"/>
      <c r="O2173"/>
      <c r="P2173"/>
      <c r="Q2173"/>
    </row>
    <row r="2174" spans="8:17">
      <c r="H2174"/>
      <c r="I2174"/>
      <c r="J2174"/>
      <c r="K2174"/>
      <c r="L2174"/>
      <c r="M2174"/>
      <c r="N2174"/>
      <c r="O2174"/>
      <c r="P2174"/>
      <c r="Q2174"/>
    </row>
    <row r="2175" spans="8:17">
      <c r="H2175"/>
      <c r="I2175"/>
      <c r="J2175"/>
      <c r="K2175"/>
      <c r="L2175"/>
      <c r="M2175"/>
      <c r="N2175"/>
      <c r="O2175"/>
      <c r="P2175"/>
      <c r="Q2175"/>
    </row>
    <row r="2176" spans="8:17">
      <c r="H2176"/>
      <c r="I2176"/>
      <c r="J2176"/>
      <c r="K2176"/>
      <c r="L2176"/>
      <c r="M2176"/>
      <c r="N2176"/>
      <c r="O2176"/>
      <c r="P2176"/>
      <c r="Q2176"/>
    </row>
    <row r="2177" spans="8:17">
      <c r="H2177"/>
      <c r="I2177"/>
      <c r="J2177"/>
      <c r="K2177"/>
      <c r="L2177"/>
      <c r="M2177"/>
      <c r="N2177"/>
      <c r="O2177"/>
      <c r="P2177"/>
      <c r="Q2177"/>
    </row>
    <row r="2178" spans="8:17">
      <c r="H2178"/>
      <c r="I2178"/>
      <c r="J2178"/>
      <c r="K2178"/>
      <c r="L2178"/>
      <c r="M2178"/>
      <c r="N2178"/>
      <c r="O2178"/>
      <c r="P2178"/>
      <c r="Q2178"/>
    </row>
    <row r="2179" spans="8:17">
      <c r="H2179"/>
      <c r="I2179"/>
      <c r="J2179"/>
      <c r="K2179"/>
      <c r="L2179"/>
      <c r="M2179"/>
      <c r="N2179"/>
      <c r="O2179"/>
      <c r="P2179"/>
      <c r="Q2179"/>
    </row>
    <row r="2180" spans="8:17">
      <c r="H2180"/>
      <c r="I2180"/>
      <c r="J2180"/>
      <c r="K2180"/>
      <c r="L2180"/>
      <c r="M2180"/>
      <c r="N2180"/>
      <c r="O2180"/>
      <c r="P2180"/>
      <c r="Q2180"/>
    </row>
    <row r="2181" spans="8:17">
      <c r="H2181"/>
      <c r="I2181"/>
      <c r="J2181"/>
      <c r="K2181"/>
      <c r="L2181"/>
      <c r="M2181"/>
      <c r="N2181"/>
      <c r="O2181"/>
      <c r="P2181"/>
      <c r="Q2181"/>
    </row>
    <row r="2182" spans="8:17">
      <c r="H2182"/>
      <c r="I2182"/>
      <c r="J2182"/>
      <c r="K2182"/>
      <c r="L2182"/>
      <c r="M2182"/>
      <c r="N2182"/>
      <c r="O2182"/>
      <c r="P2182"/>
      <c r="Q2182"/>
    </row>
    <row r="2183" spans="8:17">
      <c r="H2183"/>
      <c r="I2183"/>
      <c r="J2183"/>
      <c r="K2183"/>
      <c r="L2183"/>
      <c r="M2183"/>
      <c r="N2183"/>
      <c r="O2183"/>
      <c r="P2183"/>
      <c r="Q2183"/>
    </row>
    <row r="2184" spans="8:17">
      <c r="H2184"/>
      <c r="I2184"/>
      <c r="J2184"/>
      <c r="K2184"/>
      <c r="L2184"/>
      <c r="M2184"/>
      <c r="N2184"/>
      <c r="O2184"/>
      <c r="P2184"/>
      <c r="Q2184"/>
    </row>
    <row r="2185" spans="8:17">
      <c r="H2185"/>
      <c r="I2185"/>
      <c r="J2185"/>
      <c r="K2185"/>
      <c r="L2185"/>
      <c r="M2185"/>
      <c r="N2185"/>
      <c r="O2185"/>
      <c r="P2185"/>
      <c r="Q2185"/>
    </row>
    <row r="2186" spans="8:17">
      <c r="H2186"/>
      <c r="I2186"/>
      <c r="J2186"/>
      <c r="K2186"/>
      <c r="L2186"/>
      <c r="M2186"/>
      <c r="N2186"/>
      <c r="O2186"/>
      <c r="P2186"/>
      <c r="Q2186"/>
    </row>
    <row r="2187" spans="8:17">
      <c r="H2187"/>
      <c r="I2187"/>
      <c r="J2187"/>
      <c r="K2187"/>
      <c r="L2187"/>
      <c r="M2187"/>
      <c r="N2187"/>
      <c r="O2187"/>
      <c r="P2187"/>
      <c r="Q2187"/>
    </row>
    <row r="2188" spans="8:17">
      <c r="H2188"/>
      <c r="I2188"/>
      <c r="J2188"/>
      <c r="K2188"/>
      <c r="L2188"/>
      <c r="M2188"/>
      <c r="N2188"/>
      <c r="O2188"/>
      <c r="P2188"/>
      <c r="Q2188"/>
    </row>
    <row r="2189" spans="8:17">
      <c r="H2189"/>
      <c r="I2189"/>
      <c r="J2189"/>
      <c r="K2189"/>
      <c r="L2189"/>
      <c r="M2189"/>
      <c r="N2189"/>
      <c r="O2189"/>
      <c r="P2189"/>
      <c r="Q2189"/>
    </row>
    <row r="2190" spans="8:17">
      <c r="H2190"/>
      <c r="I2190"/>
      <c r="J2190"/>
      <c r="K2190"/>
      <c r="L2190"/>
      <c r="M2190"/>
      <c r="N2190"/>
      <c r="O2190"/>
      <c r="P2190"/>
      <c r="Q2190"/>
    </row>
    <row r="2191" spans="8:17">
      <c r="H2191"/>
      <c r="I2191"/>
      <c r="J2191"/>
      <c r="K2191"/>
      <c r="L2191"/>
      <c r="M2191"/>
      <c r="N2191"/>
      <c r="O2191"/>
      <c r="P2191"/>
      <c r="Q2191"/>
    </row>
    <row r="2192" spans="8:17">
      <c r="H2192"/>
      <c r="I2192"/>
      <c r="J2192"/>
      <c r="K2192"/>
      <c r="L2192"/>
      <c r="M2192"/>
      <c r="N2192"/>
      <c r="O2192"/>
      <c r="P2192"/>
      <c r="Q2192"/>
    </row>
    <row r="2193" spans="8:17">
      <c r="H2193"/>
      <c r="I2193"/>
      <c r="J2193"/>
      <c r="K2193"/>
      <c r="L2193"/>
      <c r="M2193"/>
      <c r="N2193"/>
      <c r="O2193"/>
      <c r="P2193"/>
      <c r="Q2193"/>
    </row>
    <row r="2194" spans="8:17">
      <c r="H2194"/>
      <c r="I2194"/>
      <c r="J2194"/>
      <c r="K2194"/>
      <c r="L2194"/>
      <c r="M2194"/>
      <c r="N2194"/>
      <c r="O2194"/>
      <c r="P2194"/>
      <c r="Q2194"/>
    </row>
    <row r="2195" spans="8:17">
      <c r="H2195"/>
      <c r="I2195"/>
      <c r="J2195"/>
      <c r="K2195"/>
      <c r="L2195"/>
      <c r="M2195"/>
      <c r="N2195"/>
      <c r="O2195"/>
      <c r="P2195"/>
      <c r="Q2195"/>
    </row>
    <row r="2196" spans="8:17">
      <c r="H2196"/>
      <c r="I2196"/>
      <c r="J2196"/>
      <c r="K2196"/>
      <c r="L2196"/>
      <c r="M2196"/>
      <c r="N2196"/>
      <c r="O2196"/>
      <c r="P2196"/>
      <c r="Q2196"/>
    </row>
    <row r="2197" spans="8:17">
      <c r="H2197"/>
      <c r="I2197"/>
      <c r="J2197"/>
      <c r="K2197"/>
      <c r="L2197"/>
      <c r="M2197"/>
      <c r="N2197"/>
      <c r="O2197"/>
      <c r="P2197"/>
      <c r="Q2197"/>
    </row>
    <row r="2198" spans="8:17">
      <c r="H2198"/>
      <c r="I2198"/>
      <c r="J2198"/>
      <c r="K2198"/>
      <c r="L2198"/>
      <c r="M2198"/>
      <c r="N2198"/>
      <c r="O2198"/>
      <c r="P2198"/>
      <c r="Q2198"/>
    </row>
    <row r="2199" spans="8:17">
      <c r="H2199"/>
      <c r="I2199"/>
      <c r="J2199"/>
      <c r="K2199"/>
      <c r="L2199"/>
      <c r="M2199"/>
      <c r="N2199"/>
      <c r="O2199"/>
      <c r="P2199"/>
      <c r="Q2199"/>
    </row>
    <row r="2200" spans="8:17">
      <c r="H2200"/>
      <c r="I2200"/>
      <c r="J2200"/>
      <c r="K2200"/>
      <c r="L2200"/>
      <c r="M2200"/>
      <c r="N2200"/>
      <c r="O2200"/>
      <c r="P2200"/>
      <c r="Q2200"/>
    </row>
    <row r="2201" spans="8:17">
      <c r="H2201"/>
      <c r="I2201"/>
      <c r="J2201"/>
      <c r="K2201"/>
      <c r="L2201"/>
      <c r="M2201"/>
      <c r="N2201"/>
      <c r="O2201"/>
      <c r="P2201"/>
      <c r="Q2201"/>
    </row>
    <row r="2202" spans="8:17">
      <c r="H2202"/>
      <c r="I2202"/>
      <c r="J2202"/>
      <c r="K2202"/>
      <c r="L2202"/>
      <c r="M2202"/>
      <c r="N2202"/>
      <c r="O2202"/>
      <c r="P2202"/>
      <c r="Q2202"/>
    </row>
    <row r="2203" spans="8:17">
      <c r="H2203"/>
      <c r="I2203"/>
      <c r="J2203"/>
      <c r="K2203"/>
      <c r="L2203"/>
      <c r="M2203"/>
      <c r="N2203"/>
      <c r="O2203"/>
      <c r="P2203"/>
      <c r="Q2203"/>
    </row>
    <row r="2204" spans="8:17">
      <c r="H2204"/>
      <c r="I2204"/>
      <c r="J2204"/>
      <c r="K2204"/>
      <c r="L2204"/>
      <c r="M2204"/>
      <c r="N2204"/>
      <c r="O2204"/>
      <c r="P2204"/>
      <c r="Q2204"/>
    </row>
    <row r="2205" spans="8:17">
      <c r="H2205"/>
      <c r="I2205"/>
      <c r="J2205"/>
      <c r="K2205"/>
      <c r="L2205"/>
      <c r="M2205"/>
      <c r="N2205"/>
      <c r="O2205"/>
      <c r="P2205"/>
      <c r="Q2205"/>
    </row>
    <row r="2206" spans="8:17">
      <c r="H2206"/>
      <c r="I2206"/>
      <c r="J2206"/>
      <c r="K2206"/>
      <c r="L2206"/>
      <c r="M2206"/>
      <c r="N2206"/>
      <c r="O2206"/>
      <c r="P2206"/>
      <c r="Q2206"/>
    </row>
    <row r="2207" spans="8:17">
      <c r="H2207"/>
      <c r="I2207"/>
      <c r="J2207"/>
      <c r="K2207"/>
      <c r="L2207"/>
      <c r="M2207"/>
      <c r="N2207"/>
      <c r="O2207"/>
      <c r="P2207"/>
      <c r="Q2207"/>
    </row>
    <row r="2208" spans="8:17">
      <c r="H2208"/>
      <c r="I2208"/>
      <c r="J2208"/>
      <c r="K2208"/>
      <c r="L2208"/>
      <c r="M2208"/>
      <c r="N2208"/>
      <c r="O2208"/>
      <c r="P2208"/>
      <c r="Q2208"/>
    </row>
    <row r="2209" spans="8:17">
      <c r="H2209"/>
      <c r="I2209"/>
      <c r="J2209"/>
      <c r="K2209"/>
      <c r="L2209"/>
      <c r="M2209"/>
      <c r="N2209"/>
      <c r="O2209"/>
      <c r="P2209"/>
      <c r="Q2209"/>
    </row>
    <row r="2210" spans="8:17">
      <c r="H2210"/>
      <c r="I2210"/>
      <c r="J2210"/>
      <c r="K2210"/>
      <c r="L2210"/>
      <c r="M2210"/>
      <c r="N2210"/>
      <c r="O2210"/>
      <c r="P2210"/>
      <c r="Q2210"/>
    </row>
    <row r="2211" spans="8:17">
      <c r="H2211"/>
      <c r="I2211"/>
      <c r="J2211"/>
      <c r="K2211"/>
      <c r="L2211"/>
      <c r="M2211"/>
      <c r="N2211"/>
      <c r="O2211"/>
      <c r="P2211"/>
      <c r="Q2211"/>
    </row>
    <row r="2212" spans="8:17">
      <c r="H2212"/>
      <c r="I2212"/>
      <c r="J2212"/>
      <c r="K2212"/>
      <c r="L2212"/>
      <c r="M2212"/>
      <c r="N2212"/>
      <c r="O2212"/>
      <c r="P2212"/>
      <c r="Q2212"/>
    </row>
    <row r="2213" spans="8:17">
      <c r="H2213"/>
      <c r="I2213"/>
      <c r="J2213"/>
      <c r="K2213"/>
      <c r="L2213"/>
      <c r="M2213"/>
      <c r="N2213"/>
      <c r="O2213"/>
      <c r="P2213"/>
      <c r="Q2213"/>
    </row>
    <row r="2214" spans="8:17">
      <c r="H2214"/>
      <c r="I2214"/>
      <c r="J2214"/>
      <c r="K2214"/>
      <c r="L2214"/>
      <c r="M2214"/>
      <c r="N2214"/>
      <c r="O2214"/>
      <c r="P2214"/>
      <c r="Q2214"/>
    </row>
    <row r="2215" spans="8:17">
      <c r="H2215"/>
      <c r="I2215"/>
      <c r="J2215"/>
      <c r="K2215"/>
      <c r="L2215"/>
      <c r="M2215"/>
      <c r="N2215"/>
      <c r="O2215"/>
      <c r="P2215"/>
      <c r="Q2215"/>
    </row>
    <row r="2216" spans="8:17">
      <c r="H2216"/>
      <c r="I2216"/>
      <c r="J2216"/>
      <c r="K2216"/>
      <c r="L2216"/>
      <c r="M2216"/>
      <c r="N2216"/>
      <c r="O2216"/>
      <c r="P2216"/>
      <c r="Q2216"/>
    </row>
    <row r="2217" spans="8:17">
      <c r="H2217"/>
      <c r="I2217"/>
      <c r="J2217"/>
      <c r="K2217"/>
      <c r="L2217"/>
      <c r="M2217"/>
      <c r="N2217"/>
      <c r="O2217"/>
      <c r="P2217"/>
      <c r="Q2217"/>
    </row>
    <row r="2218" spans="8:17">
      <c r="H2218"/>
      <c r="I2218"/>
      <c r="J2218"/>
      <c r="K2218"/>
      <c r="L2218"/>
      <c r="M2218"/>
      <c r="N2218"/>
      <c r="O2218"/>
      <c r="P2218"/>
      <c r="Q2218"/>
    </row>
    <row r="2219" spans="8:17">
      <c r="H2219"/>
      <c r="I2219"/>
      <c r="J2219"/>
      <c r="K2219"/>
      <c r="L2219"/>
      <c r="M2219"/>
      <c r="N2219"/>
      <c r="O2219"/>
      <c r="P2219"/>
      <c r="Q2219"/>
    </row>
    <row r="2220" spans="8:17">
      <c r="H2220"/>
      <c r="I2220"/>
      <c r="J2220"/>
      <c r="K2220"/>
      <c r="L2220"/>
      <c r="M2220"/>
      <c r="N2220"/>
      <c r="O2220"/>
      <c r="P2220"/>
      <c r="Q2220"/>
    </row>
    <row r="2221" spans="8:17">
      <c r="H2221"/>
      <c r="I2221"/>
      <c r="J2221"/>
      <c r="K2221"/>
      <c r="L2221"/>
      <c r="M2221"/>
      <c r="N2221"/>
      <c r="O2221"/>
      <c r="P2221"/>
      <c r="Q2221"/>
    </row>
    <row r="2222" spans="8:17">
      <c r="H2222"/>
      <c r="I2222"/>
      <c r="J2222"/>
      <c r="K2222"/>
      <c r="L2222"/>
      <c r="M2222"/>
      <c r="N2222"/>
      <c r="O2222"/>
      <c r="P2222"/>
      <c r="Q2222"/>
    </row>
    <row r="2223" spans="8:17">
      <c r="H2223"/>
      <c r="I2223"/>
      <c r="J2223"/>
      <c r="K2223"/>
      <c r="L2223"/>
      <c r="M2223"/>
      <c r="N2223"/>
      <c r="O2223"/>
      <c r="P2223"/>
      <c r="Q2223"/>
    </row>
    <row r="2224" spans="8:17">
      <c r="H2224"/>
      <c r="I2224"/>
      <c r="J2224"/>
      <c r="K2224"/>
      <c r="L2224"/>
      <c r="M2224"/>
      <c r="N2224"/>
      <c r="O2224"/>
      <c r="P2224"/>
      <c r="Q2224"/>
    </row>
    <row r="2225" spans="8:17">
      <c r="H2225"/>
      <c r="I2225"/>
      <c r="J2225"/>
      <c r="K2225"/>
      <c r="L2225"/>
      <c r="M2225"/>
      <c r="N2225"/>
      <c r="O2225"/>
      <c r="P2225"/>
      <c r="Q2225"/>
    </row>
    <row r="2226" spans="8:17">
      <c r="H2226"/>
      <c r="I2226"/>
      <c r="J2226"/>
      <c r="K2226"/>
      <c r="L2226"/>
      <c r="M2226"/>
      <c r="N2226"/>
      <c r="O2226"/>
      <c r="P2226"/>
      <c r="Q2226"/>
    </row>
    <row r="2227" spans="8:17">
      <c r="H2227"/>
      <c r="I2227"/>
      <c r="J2227"/>
      <c r="K2227"/>
      <c r="L2227"/>
      <c r="M2227"/>
      <c r="N2227"/>
      <c r="O2227"/>
      <c r="P2227"/>
      <c r="Q2227"/>
    </row>
    <row r="2228" spans="8:17">
      <c r="H2228"/>
      <c r="I2228"/>
      <c r="J2228"/>
      <c r="K2228"/>
      <c r="L2228"/>
      <c r="M2228"/>
      <c r="N2228"/>
      <c r="O2228"/>
      <c r="P2228"/>
      <c r="Q2228"/>
    </row>
    <row r="2229" spans="8:17">
      <c r="H2229"/>
      <c r="I2229"/>
      <c r="J2229"/>
      <c r="K2229"/>
      <c r="L2229"/>
      <c r="M2229"/>
      <c r="N2229"/>
      <c r="O2229"/>
      <c r="P2229"/>
      <c r="Q2229"/>
    </row>
    <row r="2230" spans="8:17">
      <c r="H2230"/>
      <c r="I2230"/>
      <c r="J2230"/>
      <c r="K2230"/>
      <c r="L2230"/>
      <c r="M2230"/>
      <c r="N2230"/>
      <c r="O2230"/>
      <c r="P2230"/>
      <c r="Q2230"/>
    </row>
    <row r="2231" spans="8:17">
      <c r="H2231"/>
      <c r="I2231"/>
      <c r="J2231"/>
      <c r="K2231"/>
      <c r="L2231"/>
      <c r="M2231"/>
      <c r="N2231"/>
      <c r="O2231"/>
      <c r="P2231"/>
      <c r="Q2231"/>
    </row>
    <row r="2232" spans="8:17">
      <c r="H2232"/>
      <c r="I2232"/>
      <c r="J2232"/>
      <c r="K2232"/>
      <c r="L2232"/>
      <c r="M2232"/>
      <c r="N2232"/>
      <c r="O2232"/>
      <c r="P2232"/>
      <c r="Q2232"/>
    </row>
    <row r="2233" spans="8:17">
      <c r="H2233"/>
      <c r="I2233"/>
      <c r="J2233"/>
      <c r="K2233"/>
      <c r="L2233"/>
      <c r="M2233"/>
      <c r="N2233"/>
      <c r="O2233"/>
      <c r="P2233"/>
      <c r="Q2233"/>
    </row>
    <row r="2234" spans="8:17">
      <c r="H2234"/>
      <c r="I2234"/>
      <c r="J2234"/>
      <c r="K2234"/>
      <c r="L2234"/>
      <c r="M2234"/>
      <c r="N2234"/>
      <c r="O2234"/>
      <c r="P2234"/>
      <c r="Q2234"/>
    </row>
    <row r="2235" spans="8:17">
      <c r="H2235"/>
      <c r="I2235"/>
      <c r="J2235"/>
      <c r="K2235"/>
      <c r="L2235"/>
      <c r="M2235"/>
      <c r="N2235"/>
      <c r="O2235"/>
      <c r="P2235"/>
      <c r="Q2235"/>
    </row>
    <row r="2236" spans="8:17">
      <c r="H2236"/>
      <c r="I2236"/>
      <c r="J2236"/>
      <c r="K2236"/>
      <c r="L2236"/>
      <c r="M2236"/>
      <c r="N2236"/>
      <c r="O2236"/>
      <c r="P2236"/>
      <c r="Q2236"/>
    </row>
    <row r="2237" spans="8:17">
      <c r="H2237"/>
      <c r="I2237"/>
      <c r="J2237"/>
      <c r="K2237"/>
      <c r="L2237"/>
      <c r="M2237"/>
      <c r="N2237"/>
      <c r="O2237"/>
      <c r="P2237"/>
      <c r="Q2237"/>
    </row>
    <row r="2238" spans="8:17">
      <c r="H2238"/>
      <c r="I2238"/>
      <c r="J2238"/>
      <c r="K2238"/>
      <c r="L2238"/>
      <c r="M2238"/>
      <c r="N2238"/>
      <c r="O2238"/>
      <c r="P2238"/>
      <c r="Q2238"/>
    </row>
    <row r="2239" spans="8:17">
      <c r="H2239"/>
      <c r="I2239"/>
      <c r="J2239"/>
      <c r="K2239"/>
      <c r="L2239"/>
      <c r="M2239"/>
      <c r="N2239"/>
      <c r="O2239"/>
      <c r="P2239"/>
      <c r="Q2239"/>
    </row>
    <row r="2240" spans="8:17">
      <c r="H2240"/>
      <c r="I2240"/>
      <c r="J2240"/>
      <c r="K2240"/>
      <c r="L2240"/>
      <c r="M2240"/>
      <c r="N2240"/>
      <c r="O2240"/>
      <c r="P2240"/>
      <c r="Q2240"/>
    </row>
    <row r="2241" spans="8:17">
      <c r="H2241"/>
      <c r="I2241"/>
      <c r="J2241"/>
      <c r="K2241"/>
      <c r="L2241"/>
      <c r="M2241"/>
      <c r="N2241"/>
      <c r="O2241"/>
      <c r="P2241"/>
      <c r="Q2241"/>
    </row>
    <row r="2242" spans="8:17">
      <c r="H2242"/>
      <c r="I2242"/>
      <c r="J2242"/>
      <c r="K2242"/>
      <c r="L2242"/>
      <c r="M2242"/>
      <c r="N2242"/>
      <c r="O2242"/>
      <c r="P2242"/>
      <c r="Q2242"/>
    </row>
    <row r="2243" spans="8:17">
      <c r="H2243"/>
      <c r="I2243"/>
      <c r="J2243"/>
      <c r="K2243"/>
      <c r="L2243"/>
      <c r="M2243"/>
      <c r="N2243"/>
      <c r="O2243"/>
      <c r="P2243"/>
      <c r="Q2243"/>
    </row>
    <row r="2244" spans="8:17">
      <c r="H2244"/>
      <c r="I2244"/>
      <c r="J2244"/>
      <c r="K2244"/>
      <c r="L2244"/>
      <c r="M2244"/>
      <c r="N2244"/>
      <c r="O2244"/>
      <c r="P2244"/>
      <c r="Q2244"/>
    </row>
    <row r="2245" spans="8:17">
      <c r="H2245"/>
      <c r="I2245"/>
      <c r="J2245"/>
      <c r="K2245"/>
      <c r="L2245"/>
      <c r="M2245"/>
      <c r="N2245"/>
      <c r="O2245"/>
      <c r="P2245"/>
      <c r="Q2245"/>
    </row>
    <row r="2246" spans="8:17">
      <c r="H2246"/>
      <c r="I2246"/>
      <c r="J2246"/>
      <c r="K2246"/>
      <c r="L2246"/>
      <c r="M2246"/>
      <c r="N2246"/>
      <c r="O2246"/>
      <c r="P2246"/>
      <c r="Q2246"/>
    </row>
    <row r="2247" spans="8:17">
      <c r="H2247"/>
      <c r="I2247"/>
      <c r="J2247"/>
      <c r="K2247"/>
      <c r="L2247"/>
      <c r="M2247"/>
      <c r="N2247"/>
      <c r="O2247"/>
      <c r="P2247"/>
      <c r="Q2247"/>
    </row>
    <row r="2248" spans="8:17">
      <c r="H2248"/>
      <c r="I2248"/>
      <c r="J2248"/>
      <c r="K2248"/>
      <c r="L2248"/>
      <c r="M2248"/>
      <c r="N2248"/>
      <c r="O2248"/>
      <c r="P2248"/>
      <c r="Q2248"/>
    </row>
    <row r="2249" spans="8:17">
      <c r="H2249"/>
      <c r="I2249"/>
      <c r="J2249"/>
      <c r="K2249"/>
      <c r="L2249"/>
      <c r="M2249"/>
      <c r="N2249"/>
      <c r="O2249"/>
      <c r="P2249"/>
      <c r="Q2249"/>
    </row>
    <row r="2250" spans="8:17">
      <c r="H2250"/>
      <c r="I2250"/>
      <c r="J2250"/>
      <c r="K2250"/>
      <c r="L2250"/>
      <c r="M2250"/>
      <c r="N2250"/>
      <c r="O2250"/>
      <c r="P2250"/>
      <c r="Q2250"/>
    </row>
    <row r="2251" spans="8:17">
      <c r="H2251"/>
      <c r="I2251"/>
      <c r="J2251"/>
      <c r="K2251"/>
      <c r="L2251"/>
      <c r="M2251"/>
      <c r="N2251"/>
      <c r="O2251"/>
      <c r="P2251"/>
      <c r="Q2251"/>
    </row>
    <row r="2252" spans="8:17">
      <c r="H2252"/>
      <c r="I2252"/>
      <c r="J2252"/>
      <c r="K2252"/>
      <c r="L2252"/>
      <c r="M2252"/>
      <c r="N2252"/>
      <c r="O2252"/>
      <c r="P2252"/>
      <c r="Q2252"/>
    </row>
    <row r="2253" spans="8:17">
      <c r="H2253"/>
      <c r="I2253"/>
      <c r="J2253"/>
      <c r="K2253"/>
      <c r="L2253"/>
      <c r="M2253"/>
      <c r="N2253"/>
      <c r="O2253"/>
      <c r="P2253"/>
      <c r="Q2253"/>
    </row>
    <row r="2254" spans="8:17">
      <c r="H2254"/>
      <c r="I2254"/>
      <c r="J2254"/>
      <c r="K2254"/>
      <c r="L2254"/>
      <c r="M2254"/>
      <c r="N2254"/>
      <c r="O2254"/>
      <c r="P2254"/>
      <c r="Q2254"/>
    </row>
    <row r="2255" spans="8:17">
      <c r="H2255"/>
      <c r="I2255"/>
      <c r="J2255"/>
      <c r="K2255"/>
      <c r="L2255"/>
      <c r="M2255"/>
      <c r="N2255"/>
      <c r="O2255"/>
      <c r="P2255"/>
      <c r="Q2255"/>
    </row>
    <row r="2256" spans="8:17">
      <c r="H2256"/>
      <c r="I2256"/>
      <c r="J2256"/>
      <c r="K2256"/>
      <c r="L2256"/>
      <c r="M2256"/>
      <c r="N2256"/>
      <c r="O2256"/>
      <c r="P2256"/>
      <c r="Q2256"/>
    </row>
    <row r="2257" spans="8:17">
      <c r="H2257"/>
      <c r="I2257"/>
      <c r="J2257"/>
      <c r="K2257"/>
      <c r="L2257"/>
      <c r="M2257"/>
      <c r="N2257"/>
      <c r="O2257"/>
      <c r="P2257"/>
      <c r="Q2257"/>
    </row>
    <row r="2258" spans="8:17">
      <c r="H2258"/>
      <c r="I2258"/>
      <c r="J2258"/>
      <c r="K2258"/>
      <c r="L2258"/>
      <c r="M2258"/>
      <c r="N2258"/>
      <c r="O2258"/>
      <c r="P2258"/>
      <c r="Q2258"/>
    </row>
    <row r="2259" spans="8:17">
      <c r="H2259"/>
      <c r="I2259"/>
      <c r="J2259"/>
      <c r="K2259"/>
      <c r="L2259"/>
      <c r="M2259"/>
      <c r="N2259"/>
      <c r="O2259"/>
      <c r="P2259"/>
      <c r="Q2259"/>
    </row>
    <row r="2260" spans="8:17">
      <c r="H2260"/>
      <c r="I2260"/>
      <c r="J2260"/>
      <c r="K2260"/>
      <c r="L2260"/>
      <c r="M2260"/>
      <c r="N2260"/>
      <c r="O2260"/>
      <c r="P2260"/>
      <c r="Q2260"/>
    </row>
    <row r="2261" spans="8:17">
      <c r="H2261"/>
      <c r="I2261"/>
      <c r="J2261"/>
      <c r="K2261"/>
      <c r="L2261"/>
      <c r="M2261"/>
      <c r="N2261"/>
      <c r="O2261"/>
      <c r="P2261"/>
      <c r="Q2261"/>
    </row>
    <row r="2262" spans="8:17">
      <c r="H2262"/>
      <c r="I2262"/>
      <c r="J2262"/>
      <c r="K2262"/>
      <c r="L2262"/>
      <c r="M2262"/>
      <c r="N2262"/>
      <c r="O2262"/>
      <c r="P2262"/>
      <c r="Q2262"/>
    </row>
    <row r="2263" spans="8:17">
      <c r="H2263"/>
      <c r="I2263"/>
      <c r="J2263"/>
      <c r="K2263"/>
      <c r="L2263"/>
      <c r="M2263"/>
      <c r="N2263"/>
      <c r="O2263"/>
      <c r="P2263"/>
      <c r="Q2263"/>
    </row>
    <row r="2264" spans="8:17">
      <c r="H2264"/>
      <c r="I2264"/>
      <c r="J2264"/>
      <c r="K2264"/>
      <c r="L2264"/>
      <c r="M2264"/>
      <c r="N2264"/>
      <c r="O2264"/>
      <c r="P2264"/>
      <c r="Q2264"/>
    </row>
    <row r="2265" spans="8:17">
      <c r="H2265"/>
      <c r="I2265"/>
      <c r="J2265"/>
      <c r="K2265"/>
      <c r="L2265"/>
      <c r="M2265"/>
      <c r="N2265"/>
      <c r="O2265"/>
      <c r="P2265"/>
      <c r="Q2265"/>
    </row>
    <row r="2266" spans="8:17">
      <c r="H2266"/>
      <c r="I2266"/>
      <c r="J2266"/>
      <c r="K2266"/>
      <c r="L2266"/>
      <c r="M2266"/>
      <c r="N2266"/>
      <c r="O2266"/>
      <c r="P2266"/>
      <c r="Q2266"/>
    </row>
    <row r="2267" spans="8:17">
      <c r="H2267"/>
      <c r="I2267"/>
      <c r="J2267"/>
      <c r="K2267"/>
      <c r="L2267"/>
      <c r="M2267"/>
      <c r="N2267"/>
      <c r="O2267"/>
      <c r="P2267"/>
      <c r="Q2267"/>
    </row>
    <row r="2268" spans="8:17">
      <c r="H2268"/>
      <c r="I2268"/>
      <c r="J2268"/>
      <c r="K2268"/>
      <c r="L2268"/>
      <c r="M2268"/>
      <c r="N2268"/>
      <c r="O2268"/>
      <c r="P2268"/>
      <c r="Q2268"/>
    </row>
    <row r="2269" spans="8:17">
      <c r="H2269"/>
      <c r="I2269"/>
      <c r="J2269"/>
      <c r="K2269"/>
      <c r="L2269"/>
      <c r="M2269"/>
      <c r="N2269"/>
      <c r="O2269"/>
      <c r="P2269"/>
      <c r="Q2269"/>
    </row>
    <row r="2270" spans="8:17">
      <c r="H2270"/>
      <c r="I2270"/>
      <c r="J2270"/>
      <c r="K2270"/>
      <c r="L2270"/>
      <c r="M2270"/>
      <c r="N2270"/>
      <c r="O2270"/>
      <c r="P2270"/>
      <c r="Q2270"/>
    </row>
    <row r="2271" spans="8:17">
      <c r="H2271"/>
      <c r="I2271"/>
      <c r="J2271"/>
      <c r="K2271"/>
      <c r="L2271"/>
      <c r="M2271"/>
      <c r="N2271"/>
      <c r="O2271"/>
      <c r="P2271"/>
      <c r="Q2271"/>
    </row>
    <row r="2272" spans="8:17">
      <c r="H2272"/>
      <c r="I2272"/>
      <c r="J2272"/>
      <c r="K2272"/>
      <c r="L2272"/>
      <c r="M2272"/>
      <c r="N2272"/>
      <c r="O2272"/>
      <c r="P2272"/>
      <c r="Q2272"/>
    </row>
    <row r="2273" spans="8:17">
      <c r="H2273"/>
      <c r="I2273"/>
      <c r="J2273"/>
      <c r="K2273"/>
      <c r="L2273"/>
      <c r="M2273"/>
      <c r="N2273"/>
      <c r="O2273"/>
      <c r="P2273"/>
      <c r="Q2273"/>
    </row>
    <row r="2274" spans="8:17">
      <c r="H2274"/>
      <c r="I2274"/>
      <c r="J2274"/>
      <c r="K2274"/>
      <c r="L2274"/>
      <c r="M2274"/>
      <c r="N2274"/>
      <c r="O2274"/>
      <c r="P2274"/>
      <c r="Q2274"/>
    </row>
    <row r="2275" spans="8:17">
      <c r="H2275"/>
      <c r="I2275"/>
      <c r="J2275"/>
      <c r="K2275"/>
      <c r="L2275"/>
      <c r="M2275"/>
      <c r="N2275"/>
      <c r="O2275"/>
      <c r="P2275"/>
      <c r="Q2275"/>
    </row>
    <row r="2276" spans="8:17">
      <c r="H2276"/>
      <c r="I2276"/>
      <c r="J2276"/>
      <c r="K2276"/>
      <c r="L2276"/>
      <c r="M2276"/>
      <c r="N2276"/>
      <c r="O2276"/>
      <c r="P2276"/>
      <c r="Q2276"/>
    </row>
    <row r="2277" spans="8:17">
      <c r="H2277"/>
      <c r="I2277"/>
      <c r="J2277"/>
      <c r="K2277"/>
      <c r="L2277"/>
      <c r="M2277"/>
      <c r="N2277"/>
      <c r="O2277"/>
      <c r="P2277"/>
      <c r="Q2277"/>
    </row>
    <row r="2278" spans="8:17">
      <c r="H2278"/>
      <c r="I2278"/>
      <c r="J2278"/>
      <c r="K2278"/>
      <c r="L2278"/>
      <c r="M2278"/>
      <c r="N2278"/>
      <c r="O2278"/>
      <c r="P2278"/>
      <c r="Q2278"/>
    </row>
    <row r="2279" spans="8:17">
      <c r="H2279"/>
      <c r="I2279"/>
      <c r="J2279"/>
      <c r="K2279"/>
      <c r="L2279"/>
      <c r="M2279"/>
      <c r="N2279"/>
      <c r="O2279"/>
      <c r="P2279"/>
      <c r="Q2279"/>
    </row>
    <row r="2280" spans="8:17">
      <c r="H2280"/>
      <c r="I2280"/>
      <c r="J2280"/>
      <c r="K2280"/>
      <c r="L2280"/>
      <c r="M2280"/>
      <c r="N2280"/>
      <c r="O2280"/>
      <c r="P2280"/>
      <c r="Q2280"/>
    </row>
    <row r="2281" spans="8:17">
      <c r="H2281"/>
      <c r="I2281"/>
      <c r="J2281"/>
      <c r="K2281"/>
      <c r="L2281"/>
      <c r="M2281"/>
      <c r="N2281"/>
      <c r="O2281"/>
      <c r="P2281"/>
      <c r="Q2281"/>
    </row>
    <row r="2282" spans="8:17">
      <c r="H2282"/>
      <c r="I2282"/>
      <c r="J2282"/>
      <c r="K2282"/>
      <c r="L2282"/>
      <c r="M2282"/>
      <c r="N2282"/>
      <c r="O2282"/>
      <c r="P2282"/>
      <c r="Q2282"/>
    </row>
    <row r="2283" spans="8:17">
      <c r="H2283"/>
      <c r="I2283"/>
      <c r="J2283"/>
      <c r="K2283"/>
      <c r="L2283"/>
      <c r="M2283"/>
      <c r="N2283"/>
      <c r="O2283"/>
      <c r="P2283"/>
      <c r="Q2283"/>
    </row>
    <row r="2284" spans="8:17">
      <c r="H2284"/>
      <c r="I2284"/>
      <c r="J2284"/>
      <c r="K2284"/>
      <c r="L2284"/>
      <c r="M2284"/>
      <c r="N2284"/>
      <c r="O2284"/>
      <c r="P2284"/>
      <c r="Q2284"/>
    </row>
    <row r="2285" spans="8:17">
      <c r="H2285"/>
      <c r="I2285"/>
      <c r="J2285"/>
      <c r="K2285"/>
      <c r="L2285"/>
      <c r="M2285"/>
      <c r="N2285"/>
      <c r="O2285"/>
      <c r="P2285"/>
      <c r="Q2285"/>
    </row>
    <row r="2286" spans="8:17">
      <c r="H2286"/>
      <c r="I2286"/>
      <c r="J2286"/>
      <c r="K2286"/>
      <c r="L2286"/>
      <c r="M2286"/>
      <c r="N2286"/>
      <c r="O2286"/>
      <c r="P2286"/>
      <c r="Q2286"/>
    </row>
    <row r="2287" spans="8:17">
      <c r="H2287"/>
      <c r="I2287"/>
      <c r="J2287"/>
      <c r="K2287"/>
      <c r="L2287"/>
      <c r="M2287"/>
      <c r="N2287"/>
      <c r="O2287"/>
      <c r="P2287"/>
      <c r="Q2287"/>
    </row>
    <row r="2288" spans="8:17">
      <c r="H2288"/>
      <c r="I2288"/>
      <c r="J2288"/>
      <c r="K2288"/>
      <c r="L2288"/>
      <c r="M2288"/>
      <c r="N2288"/>
      <c r="O2288"/>
      <c r="P2288"/>
      <c r="Q2288"/>
    </row>
    <row r="2289" spans="8:17">
      <c r="H2289"/>
      <c r="I2289"/>
      <c r="J2289"/>
      <c r="K2289"/>
      <c r="L2289"/>
      <c r="M2289"/>
      <c r="N2289"/>
      <c r="O2289"/>
      <c r="P2289"/>
      <c r="Q2289"/>
    </row>
    <row r="2290" spans="8:17">
      <c r="H2290"/>
      <c r="I2290"/>
      <c r="J2290"/>
      <c r="K2290"/>
      <c r="L2290"/>
      <c r="M2290"/>
      <c r="N2290"/>
      <c r="O2290"/>
      <c r="P2290"/>
      <c r="Q2290"/>
    </row>
    <row r="2291" spans="8:17">
      <c r="H2291"/>
      <c r="I2291"/>
      <c r="J2291"/>
      <c r="K2291"/>
      <c r="L2291"/>
      <c r="M2291"/>
      <c r="N2291"/>
      <c r="O2291"/>
      <c r="P2291"/>
      <c r="Q2291"/>
    </row>
    <row r="2292" spans="8:17">
      <c r="H2292"/>
      <c r="I2292"/>
      <c r="J2292"/>
      <c r="K2292"/>
      <c r="L2292"/>
      <c r="M2292"/>
      <c r="N2292"/>
      <c r="O2292"/>
      <c r="P2292"/>
      <c r="Q2292"/>
    </row>
    <row r="2293" spans="8:17">
      <c r="H2293"/>
      <c r="I2293"/>
      <c r="J2293"/>
      <c r="K2293"/>
      <c r="L2293"/>
      <c r="M2293"/>
      <c r="N2293"/>
      <c r="O2293"/>
      <c r="P2293"/>
      <c r="Q2293"/>
    </row>
    <row r="2294" spans="8:17">
      <c r="H2294"/>
      <c r="I2294"/>
      <c r="J2294"/>
      <c r="K2294"/>
      <c r="L2294"/>
      <c r="M2294"/>
      <c r="N2294"/>
      <c r="O2294"/>
      <c r="P2294"/>
      <c r="Q2294"/>
    </row>
    <row r="2295" spans="8:17">
      <c r="H2295"/>
      <c r="I2295"/>
      <c r="J2295"/>
      <c r="K2295"/>
      <c r="L2295"/>
      <c r="M2295"/>
      <c r="N2295"/>
      <c r="O2295"/>
      <c r="P2295"/>
      <c r="Q2295"/>
    </row>
    <row r="2296" spans="8:17">
      <c r="H2296"/>
      <c r="I2296"/>
      <c r="J2296"/>
      <c r="K2296"/>
      <c r="L2296"/>
      <c r="M2296"/>
      <c r="N2296"/>
      <c r="O2296"/>
      <c r="P2296"/>
      <c r="Q2296"/>
    </row>
    <row r="2297" spans="8:17">
      <c r="H2297"/>
      <c r="I2297"/>
      <c r="J2297"/>
      <c r="K2297"/>
      <c r="L2297"/>
      <c r="M2297"/>
      <c r="N2297"/>
      <c r="O2297"/>
      <c r="P2297"/>
      <c r="Q2297"/>
    </row>
    <row r="2298" spans="8:17">
      <c r="H2298"/>
      <c r="I2298"/>
      <c r="J2298"/>
      <c r="K2298"/>
      <c r="L2298"/>
      <c r="M2298"/>
      <c r="N2298"/>
      <c r="O2298"/>
      <c r="P2298"/>
      <c r="Q2298"/>
    </row>
    <row r="2299" spans="8:17">
      <c r="H2299"/>
      <c r="I2299"/>
      <c r="J2299"/>
      <c r="K2299"/>
      <c r="L2299"/>
      <c r="M2299"/>
      <c r="N2299"/>
      <c r="O2299"/>
      <c r="P2299"/>
      <c r="Q2299"/>
    </row>
    <row r="2300" spans="8:17">
      <c r="H2300"/>
      <c r="I2300"/>
      <c r="J2300"/>
      <c r="K2300"/>
      <c r="L2300"/>
      <c r="M2300"/>
      <c r="N2300"/>
      <c r="O2300"/>
      <c r="P2300"/>
      <c r="Q2300"/>
    </row>
    <row r="2301" spans="8:17">
      <c r="H2301"/>
      <c r="I2301"/>
      <c r="J2301"/>
      <c r="K2301"/>
      <c r="L2301"/>
      <c r="M2301"/>
      <c r="N2301"/>
      <c r="O2301"/>
      <c r="P2301"/>
      <c r="Q2301"/>
    </row>
    <row r="2302" spans="8:17">
      <c r="H2302"/>
      <c r="I2302"/>
      <c r="J2302"/>
      <c r="K2302"/>
      <c r="L2302"/>
      <c r="M2302"/>
      <c r="N2302"/>
      <c r="O2302"/>
      <c r="P2302"/>
      <c r="Q2302"/>
    </row>
    <row r="2303" spans="8:17">
      <c r="H2303"/>
      <c r="I2303"/>
      <c r="J2303"/>
      <c r="K2303"/>
      <c r="L2303"/>
      <c r="M2303"/>
      <c r="N2303"/>
      <c r="O2303"/>
      <c r="P2303"/>
      <c r="Q2303"/>
    </row>
    <row r="2304" spans="8:17">
      <c r="H2304"/>
      <c r="I2304"/>
      <c r="J2304"/>
      <c r="K2304"/>
      <c r="L2304"/>
      <c r="M2304"/>
      <c r="N2304"/>
      <c r="O2304"/>
      <c r="P2304"/>
      <c r="Q2304"/>
    </row>
    <row r="2305" spans="8:17">
      <c r="H2305"/>
      <c r="I2305"/>
      <c r="J2305"/>
      <c r="K2305"/>
      <c r="L2305"/>
      <c r="M2305"/>
      <c r="N2305"/>
      <c r="O2305"/>
      <c r="P2305"/>
      <c r="Q2305"/>
    </row>
    <row r="2306" spans="8:17">
      <c r="H2306"/>
      <c r="I2306"/>
      <c r="J2306"/>
      <c r="K2306"/>
      <c r="L2306"/>
      <c r="M2306"/>
      <c r="N2306"/>
      <c r="O2306"/>
      <c r="P2306"/>
      <c r="Q2306"/>
    </row>
    <row r="2307" spans="8:17">
      <c r="H2307"/>
      <c r="I2307"/>
      <c r="J2307"/>
      <c r="K2307"/>
      <c r="L2307"/>
      <c r="M2307"/>
      <c r="N2307"/>
      <c r="O2307"/>
      <c r="P2307"/>
      <c r="Q2307"/>
    </row>
    <row r="2308" spans="8:17">
      <c r="H2308"/>
      <c r="I2308"/>
      <c r="J2308"/>
      <c r="K2308"/>
      <c r="L2308"/>
      <c r="M2308"/>
      <c r="N2308"/>
      <c r="O2308"/>
      <c r="P2308"/>
      <c r="Q2308"/>
    </row>
    <row r="2309" spans="8:17">
      <c r="H2309"/>
      <c r="I2309"/>
      <c r="J2309"/>
      <c r="K2309"/>
      <c r="L2309"/>
      <c r="M2309"/>
      <c r="N2309"/>
      <c r="O2309"/>
      <c r="P2309"/>
      <c r="Q2309"/>
    </row>
    <row r="2310" spans="8:17">
      <c r="H2310"/>
      <c r="I2310"/>
      <c r="J2310"/>
      <c r="K2310"/>
      <c r="L2310"/>
      <c r="M2310"/>
      <c r="N2310"/>
      <c r="O2310"/>
      <c r="P2310"/>
      <c r="Q2310"/>
    </row>
    <row r="2311" spans="8:17">
      <c r="H2311"/>
      <c r="I2311"/>
      <c r="J2311"/>
      <c r="K2311"/>
      <c r="L2311"/>
      <c r="M2311"/>
      <c r="N2311"/>
      <c r="O2311"/>
      <c r="P2311"/>
      <c r="Q2311"/>
    </row>
    <row r="2312" spans="8:17">
      <c r="H2312"/>
      <c r="I2312"/>
      <c r="J2312"/>
      <c r="K2312"/>
      <c r="L2312"/>
      <c r="M2312"/>
      <c r="N2312"/>
      <c r="O2312"/>
      <c r="P2312"/>
      <c r="Q2312"/>
    </row>
    <row r="2313" spans="8:17">
      <c r="H2313"/>
      <c r="I2313"/>
      <c r="J2313"/>
      <c r="K2313"/>
      <c r="L2313"/>
      <c r="M2313"/>
      <c r="N2313"/>
      <c r="O2313"/>
      <c r="P2313"/>
      <c r="Q2313"/>
    </row>
    <row r="2314" spans="8:17">
      <c r="H2314"/>
      <c r="I2314"/>
      <c r="J2314"/>
      <c r="K2314"/>
      <c r="L2314"/>
      <c r="M2314"/>
      <c r="N2314"/>
      <c r="O2314"/>
      <c r="P2314"/>
      <c r="Q2314"/>
    </row>
    <row r="2315" spans="8:17">
      <c r="H2315"/>
      <c r="I2315"/>
      <c r="J2315"/>
      <c r="K2315"/>
      <c r="L2315"/>
      <c r="M2315"/>
      <c r="N2315"/>
      <c r="O2315"/>
      <c r="P2315"/>
      <c r="Q2315"/>
    </row>
    <row r="2316" spans="8:17">
      <c r="H2316"/>
      <c r="I2316"/>
      <c r="J2316"/>
      <c r="K2316"/>
      <c r="L2316"/>
      <c r="M2316"/>
      <c r="N2316"/>
      <c r="O2316"/>
      <c r="P2316"/>
      <c r="Q2316"/>
    </row>
    <row r="2317" spans="8:17">
      <c r="H2317"/>
      <c r="I2317"/>
      <c r="J2317"/>
      <c r="K2317"/>
      <c r="L2317"/>
      <c r="M2317"/>
      <c r="N2317"/>
      <c r="O2317"/>
      <c r="P2317"/>
      <c r="Q2317"/>
    </row>
    <row r="2318" spans="8:17">
      <c r="H2318"/>
      <c r="I2318"/>
      <c r="J2318"/>
      <c r="K2318"/>
      <c r="L2318"/>
      <c r="M2318"/>
      <c r="N2318"/>
      <c r="O2318"/>
      <c r="P2318"/>
      <c r="Q2318"/>
    </row>
    <row r="2319" spans="8:17">
      <c r="H2319"/>
      <c r="I2319"/>
      <c r="J2319"/>
      <c r="K2319"/>
      <c r="L2319"/>
      <c r="M2319"/>
      <c r="N2319"/>
      <c r="O2319"/>
      <c r="P2319"/>
      <c r="Q2319"/>
    </row>
    <row r="2320" spans="8:17">
      <c r="H2320"/>
      <c r="I2320"/>
      <c r="J2320"/>
      <c r="K2320"/>
      <c r="L2320"/>
      <c r="M2320"/>
      <c r="N2320"/>
      <c r="O2320"/>
      <c r="P2320"/>
      <c r="Q2320"/>
    </row>
    <row r="2321" spans="8:17">
      <c r="H2321"/>
      <c r="I2321"/>
      <c r="J2321"/>
      <c r="K2321"/>
      <c r="L2321"/>
      <c r="M2321"/>
      <c r="N2321"/>
      <c r="O2321"/>
      <c r="P2321"/>
      <c r="Q2321"/>
    </row>
    <row r="2322" spans="8:17">
      <c r="H2322"/>
      <c r="I2322"/>
      <c r="J2322"/>
      <c r="K2322"/>
      <c r="L2322"/>
      <c r="M2322"/>
      <c r="N2322"/>
      <c r="O2322"/>
      <c r="P2322"/>
      <c r="Q2322"/>
    </row>
    <row r="2323" spans="8:17">
      <c r="H2323"/>
      <c r="I2323"/>
      <c r="J2323"/>
      <c r="K2323"/>
      <c r="L2323"/>
      <c r="M2323"/>
      <c r="N2323"/>
      <c r="O2323"/>
      <c r="P2323"/>
      <c r="Q2323"/>
    </row>
    <row r="2324" spans="8:17">
      <c r="H2324"/>
      <c r="I2324"/>
      <c r="J2324"/>
      <c r="K2324"/>
      <c r="L2324"/>
      <c r="M2324"/>
      <c r="N2324"/>
      <c r="O2324"/>
      <c r="P2324"/>
      <c r="Q2324"/>
    </row>
    <row r="2325" spans="8:17">
      <c r="H2325"/>
      <c r="I2325"/>
      <c r="J2325"/>
      <c r="K2325"/>
      <c r="L2325"/>
      <c r="M2325"/>
      <c r="N2325"/>
      <c r="O2325"/>
      <c r="P2325"/>
      <c r="Q2325"/>
    </row>
    <row r="2326" spans="8:17">
      <c r="H2326"/>
      <c r="I2326"/>
      <c r="J2326"/>
      <c r="K2326"/>
      <c r="L2326"/>
      <c r="M2326"/>
      <c r="N2326"/>
      <c r="O2326"/>
      <c r="P2326"/>
      <c r="Q2326"/>
    </row>
    <row r="2327" spans="8:17">
      <c r="H2327"/>
      <c r="I2327"/>
      <c r="J2327"/>
      <c r="K2327"/>
      <c r="L2327"/>
      <c r="M2327"/>
      <c r="N2327"/>
      <c r="O2327"/>
      <c r="P2327"/>
      <c r="Q2327"/>
    </row>
    <row r="2328" spans="8:17">
      <c r="H2328"/>
      <c r="I2328"/>
      <c r="J2328"/>
      <c r="K2328"/>
      <c r="L2328"/>
      <c r="M2328"/>
      <c r="N2328"/>
      <c r="O2328"/>
      <c r="P2328"/>
      <c r="Q2328"/>
    </row>
    <row r="2329" spans="8:17">
      <c r="H2329"/>
      <c r="I2329"/>
      <c r="J2329"/>
      <c r="K2329"/>
      <c r="L2329"/>
      <c r="M2329"/>
      <c r="N2329"/>
      <c r="O2329"/>
      <c r="P2329"/>
      <c r="Q2329"/>
    </row>
    <row r="2330" spans="8:17">
      <c r="H2330"/>
      <c r="I2330"/>
      <c r="J2330"/>
      <c r="K2330"/>
      <c r="L2330"/>
      <c r="M2330"/>
      <c r="N2330"/>
      <c r="O2330"/>
      <c r="P2330"/>
      <c r="Q2330"/>
    </row>
    <row r="2331" spans="8:17">
      <c r="H2331"/>
      <c r="I2331"/>
      <c r="J2331"/>
      <c r="K2331"/>
      <c r="L2331"/>
      <c r="M2331"/>
      <c r="N2331"/>
      <c r="O2331"/>
      <c r="P2331"/>
      <c r="Q2331"/>
    </row>
    <row r="2332" spans="8:17">
      <c r="H2332"/>
      <c r="I2332"/>
      <c r="J2332"/>
      <c r="K2332"/>
      <c r="L2332"/>
      <c r="M2332"/>
      <c r="N2332"/>
      <c r="O2332"/>
      <c r="P2332"/>
      <c r="Q2332"/>
    </row>
    <row r="2333" spans="8:17">
      <c r="H2333"/>
      <c r="I2333"/>
      <c r="J2333"/>
      <c r="K2333"/>
      <c r="L2333"/>
      <c r="M2333"/>
      <c r="N2333"/>
      <c r="O2333"/>
      <c r="P2333"/>
      <c r="Q2333"/>
    </row>
    <row r="2334" spans="8:17">
      <c r="H2334"/>
      <c r="I2334"/>
      <c r="J2334"/>
      <c r="K2334"/>
      <c r="L2334"/>
      <c r="M2334"/>
      <c r="N2334"/>
      <c r="O2334"/>
      <c r="P2334"/>
      <c r="Q2334"/>
    </row>
    <row r="2335" spans="8:17">
      <c r="H2335"/>
      <c r="I2335"/>
      <c r="J2335"/>
      <c r="K2335"/>
      <c r="L2335"/>
      <c r="M2335"/>
      <c r="N2335"/>
      <c r="O2335"/>
      <c r="P2335"/>
      <c r="Q2335"/>
    </row>
    <row r="2336" spans="8:17">
      <c r="H2336"/>
      <c r="I2336"/>
      <c r="J2336"/>
      <c r="K2336"/>
      <c r="L2336"/>
      <c r="M2336"/>
      <c r="N2336"/>
      <c r="O2336"/>
      <c r="P2336"/>
      <c r="Q2336"/>
    </row>
    <row r="2337" spans="8:17">
      <c r="H2337"/>
      <c r="I2337"/>
      <c r="J2337"/>
      <c r="K2337"/>
      <c r="L2337"/>
      <c r="M2337"/>
      <c r="N2337"/>
      <c r="O2337"/>
      <c r="P2337"/>
      <c r="Q2337"/>
    </row>
    <row r="2338" spans="8:17">
      <c r="H2338"/>
      <c r="I2338"/>
      <c r="J2338"/>
      <c r="K2338"/>
      <c r="L2338"/>
      <c r="M2338"/>
      <c r="N2338"/>
      <c r="O2338"/>
      <c r="P2338"/>
      <c r="Q2338"/>
    </row>
    <row r="2339" spans="8:17">
      <c r="H2339"/>
      <c r="I2339"/>
      <c r="J2339"/>
      <c r="K2339"/>
      <c r="L2339"/>
      <c r="M2339"/>
      <c r="N2339"/>
      <c r="O2339"/>
      <c r="P2339"/>
      <c r="Q2339"/>
    </row>
    <row r="2340" spans="8:17">
      <c r="H2340"/>
      <c r="I2340"/>
      <c r="J2340"/>
      <c r="K2340"/>
      <c r="L2340"/>
      <c r="M2340"/>
      <c r="N2340"/>
      <c r="O2340"/>
      <c r="P2340"/>
      <c r="Q2340"/>
    </row>
    <row r="2341" spans="8:17">
      <c r="H2341"/>
      <c r="I2341"/>
      <c r="J2341"/>
      <c r="K2341"/>
      <c r="L2341"/>
      <c r="M2341"/>
      <c r="N2341"/>
      <c r="O2341"/>
      <c r="P2341"/>
      <c r="Q2341"/>
    </row>
    <row r="2342" spans="8:17">
      <c r="H2342"/>
      <c r="I2342"/>
      <c r="J2342"/>
      <c r="K2342"/>
      <c r="L2342"/>
      <c r="M2342"/>
      <c r="N2342"/>
      <c r="O2342"/>
      <c r="P2342"/>
      <c r="Q2342"/>
    </row>
    <row r="2343" spans="8:17">
      <c r="H2343"/>
      <c r="I2343"/>
      <c r="J2343"/>
      <c r="K2343"/>
      <c r="L2343"/>
      <c r="M2343"/>
      <c r="N2343"/>
      <c r="O2343"/>
      <c r="P2343"/>
      <c r="Q2343"/>
    </row>
    <row r="2344" spans="8:17">
      <c r="H2344"/>
      <c r="I2344"/>
      <c r="J2344"/>
      <c r="K2344"/>
      <c r="L2344"/>
      <c r="M2344"/>
      <c r="N2344"/>
      <c r="O2344"/>
      <c r="P2344"/>
      <c r="Q2344"/>
    </row>
    <row r="2345" spans="8:17">
      <c r="H2345"/>
      <c r="I2345"/>
      <c r="J2345"/>
      <c r="K2345"/>
      <c r="L2345"/>
      <c r="M2345"/>
      <c r="N2345"/>
      <c r="O2345"/>
      <c r="P2345"/>
      <c r="Q2345"/>
    </row>
    <row r="2346" spans="8:17">
      <c r="H2346"/>
      <c r="I2346"/>
      <c r="J2346"/>
      <c r="K2346"/>
      <c r="L2346"/>
      <c r="M2346"/>
      <c r="N2346"/>
      <c r="O2346"/>
      <c r="P2346"/>
      <c r="Q2346"/>
    </row>
    <row r="2347" spans="8:17">
      <c r="H2347"/>
      <c r="I2347"/>
      <c r="J2347"/>
      <c r="K2347"/>
      <c r="L2347"/>
      <c r="M2347"/>
      <c r="N2347"/>
      <c r="O2347"/>
      <c r="P2347"/>
      <c r="Q2347"/>
    </row>
    <row r="2348" spans="8:17">
      <c r="H2348"/>
      <c r="I2348"/>
      <c r="J2348"/>
      <c r="K2348"/>
      <c r="L2348"/>
      <c r="M2348"/>
      <c r="N2348"/>
      <c r="O2348"/>
      <c r="P2348"/>
      <c r="Q2348"/>
    </row>
    <row r="2349" spans="8:17">
      <c r="H2349"/>
      <c r="I2349"/>
      <c r="J2349"/>
      <c r="K2349"/>
      <c r="L2349"/>
      <c r="M2349"/>
      <c r="N2349"/>
      <c r="O2349"/>
      <c r="P2349"/>
      <c r="Q2349"/>
    </row>
    <row r="2350" spans="8:17">
      <c r="H2350"/>
      <c r="I2350"/>
      <c r="J2350"/>
      <c r="K2350"/>
      <c r="L2350"/>
      <c r="M2350"/>
      <c r="N2350"/>
      <c r="O2350"/>
      <c r="P2350"/>
      <c r="Q2350"/>
    </row>
    <row r="2351" spans="8:17">
      <c r="H2351"/>
      <c r="I2351"/>
      <c r="J2351"/>
      <c r="K2351"/>
      <c r="L2351"/>
      <c r="M2351"/>
      <c r="N2351"/>
      <c r="O2351"/>
      <c r="P2351"/>
      <c r="Q2351"/>
    </row>
    <row r="2352" spans="8:17">
      <c r="H2352"/>
      <c r="I2352"/>
      <c r="J2352"/>
      <c r="K2352"/>
      <c r="L2352"/>
      <c r="M2352"/>
      <c r="N2352"/>
      <c r="O2352"/>
      <c r="P2352"/>
      <c r="Q2352"/>
    </row>
    <row r="2353" spans="8:17">
      <c r="H2353"/>
      <c r="I2353"/>
      <c r="J2353"/>
      <c r="K2353"/>
      <c r="L2353"/>
      <c r="M2353"/>
      <c r="N2353"/>
      <c r="O2353"/>
      <c r="P2353"/>
      <c r="Q2353"/>
    </row>
    <row r="2354" spans="8:17">
      <c r="H2354"/>
      <c r="I2354"/>
      <c r="J2354"/>
      <c r="K2354"/>
      <c r="L2354"/>
      <c r="M2354"/>
      <c r="N2354"/>
      <c r="O2354"/>
      <c r="P2354"/>
      <c r="Q2354"/>
    </row>
    <row r="2355" spans="8:17">
      <c r="H2355"/>
      <c r="I2355"/>
      <c r="J2355"/>
      <c r="K2355"/>
      <c r="L2355"/>
      <c r="M2355"/>
      <c r="N2355"/>
      <c r="O2355"/>
      <c r="P2355"/>
      <c r="Q2355"/>
    </row>
    <row r="2356" spans="8:17">
      <c r="H2356"/>
      <c r="I2356"/>
      <c r="J2356"/>
      <c r="K2356"/>
      <c r="L2356"/>
      <c r="M2356"/>
      <c r="N2356"/>
      <c r="O2356"/>
      <c r="P2356"/>
      <c r="Q2356"/>
    </row>
    <row r="2357" spans="8:17">
      <c r="H2357"/>
      <c r="I2357"/>
      <c r="J2357"/>
      <c r="K2357"/>
      <c r="L2357"/>
      <c r="M2357"/>
      <c r="N2357"/>
      <c r="O2357"/>
      <c r="P2357"/>
      <c r="Q2357"/>
    </row>
    <row r="2358" spans="8:17">
      <c r="H2358"/>
      <c r="I2358"/>
      <c r="J2358"/>
      <c r="K2358"/>
      <c r="L2358"/>
      <c r="M2358"/>
      <c r="N2358"/>
      <c r="O2358"/>
      <c r="P2358"/>
      <c r="Q2358"/>
    </row>
    <row r="2359" spans="8:17">
      <c r="H2359"/>
      <c r="I2359"/>
      <c r="J2359"/>
      <c r="K2359"/>
      <c r="L2359"/>
      <c r="M2359"/>
      <c r="N2359"/>
      <c r="O2359"/>
      <c r="P2359"/>
      <c r="Q2359"/>
    </row>
    <row r="2360" spans="8:17">
      <c r="H2360"/>
      <c r="I2360"/>
      <c r="J2360"/>
      <c r="K2360"/>
      <c r="L2360"/>
      <c r="M2360"/>
      <c r="N2360"/>
      <c r="O2360"/>
      <c r="P2360"/>
      <c r="Q2360"/>
    </row>
    <row r="2361" spans="8:17">
      <c r="H2361"/>
      <c r="I2361"/>
      <c r="J2361"/>
      <c r="K2361"/>
      <c r="L2361"/>
      <c r="M2361"/>
      <c r="N2361"/>
      <c r="O2361"/>
      <c r="P2361"/>
      <c r="Q2361"/>
    </row>
    <row r="2362" spans="8:17">
      <c r="H2362"/>
      <c r="I2362"/>
      <c r="J2362"/>
      <c r="K2362"/>
      <c r="L2362"/>
      <c r="M2362"/>
      <c r="N2362"/>
      <c r="O2362"/>
      <c r="P2362"/>
      <c r="Q2362"/>
    </row>
    <row r="2363" spans="8:17">
      <c r="H2363"/>
      <c r="I2363"/>
      <c r="J2363"/>
      <c r="K2363"/>
      <c r="L2363"/>
      <c r="M2363"/>
      <c r="N2363"/>
      <c r="O2363"/>
      <c r="P2363"/>
      <c r="Q2363"/>
    </row>
    <row r="2364" spans="8:17">
      <c r="H2364"/>
      <c r="I2364"/>
      <c r="J2364"/>
      <c r="K2364"/>
      <c r="L2364"/>
      <c r="M2364"/>
      <c r="N2364"/>
      <c r="O2364"/>
      <c r="P2364"/>
      <c r="Q2364"/>
    </row>
    <row r="2365" spans="8:17">
      <c r="H2365"/>
      <c r="I2365"/>
      <c r="J2365"/>
      <c r="K2365"/>
      <c r="L2365"/>
      <c r="M2365"/>
      <c r="N2365"/>
      <c r="O2365"/>
      <c r="P2365"/>
      <c r="Q2365"/>
    </row>
    <row r="2366" spans="8:17">
      <c r="H2366"/>
      <c r="I2366"/>
      <c r="J2366"/>
      <c r="K2366"/>
      <c r="L2366"/>
      <c r="M2366"/>
      <c r="N2366"/>
      <c r="O2366"/>
      <c r="P2366"/>
      <c r="Q2366"/>
    </row>
    <row r="2367" spans="8:17">
      <c r="H2367"/>
      <c r="I2367"/>
      <c r="J2367"/>
      <c r="K2367"/>
      <c r="L2367"/>
      <c r="M2367"/>
      <c r="N2367"/>
      <c r="O2367"/>
      <c r="P2367"/>
      <c r="Q2367"/>
    </row>
    <row r="2368" spans="8:17">
      <c r="H2368"/>
      <c r="I2368"/>
      <c r="J2368"/>
      <c r="K2368"/>
      <c r="L2368"/>
      <c r="M2368"/>
      <c r="N2368"/>
      <c r="O2368"/>
      <c r="P2368"/>
      <c r="Q2368"/>
    </row>
    <row r="2369" spans="8:17">
      <c r="H2369"/>
      <c r="I2369"/>
      <c r="J2369"/>
      <c r="K2369"/>
      <c r="L2369"/>
      <c r="M2369"/>
      <c r="N2369"/>
      <c r="O2369"/>
      <c r="P2369"/>
      <c r="Q2369"/>
    </row>
    <row r="2370" spans="8:17">
      <c r="H2370"/>
      <c r="I2370"/>
      <c r="J2370"/>
      <c r="K2370"/>
      <c r="L2370"/>
      <c r="M2370"/>
      <c r="N2370"/>
      <c r="O2370"/>
      <c r="P2370"/>
      <c r="Q2370"/>
    </row>
    <row r="2371" spans="8:17">
      <c r="H2371"/>
      <c r="I2371"/>
      <c r="J2371"/>
      <c r="K2371"/>
      <c r="L2371"/>
      <c r="M2371"/>
      <c r="N2371"/>
      <c r="O2371"/>
      <c r="P2371"/>
      <c r="Q2371"/>
    </row>
    <row r="2372" spans="8:17">
      <c r="H2372"/>
      <c r="I2372"/>
      <c r="J2372"/>
      <c r="K2372"/>
      <c r="L2372"/>
      <c r="M2372"/>
      <c r="N2372"/>
      <c r="O2372"/>
      <c r="P2372"/>
      <c r="Q2372"/>
    </row>
    <row r="2373" spans="8:17">
      <c r="H2373"/>
      <c r="I2373"/>
      <c r="J2373"/>
      <c r="K2373"/>
      <c r="L2373"/>
      <c r="M2373"/>
      <c r="N2373"/>
      <c r="O2373"/>
      <c r="P2373"/>
      <c r="Q2373"/>
    </row>
    <row r="2374" spans="8:17">
      <c r="H2374"/>
      <c r="I2374"/>
      <c r="J2374"/>
      <c r="K2374"/>
      <c r="L2374"/>
      <c r="M2374"/>
      <c r="N2374"/>
      <c r="O2374"/>
      <c r="P2374"/>
      <c r="Q2374"/>
    </row>
    <row r="2375" spans="8:17">
      <c r="H2375"/>
      <c r="I2375"/>
      <c r="J2375"/>
      <c r="K2375"/>
      <c r="L2375"/>
      <c r="M2375"/>
      <c r="N2375"/>
      <c r="O2375"/>
      <c r="P2375"/>
      <c r="Q2375"/>
    </row>
    <row r="2376" spans="8:17">
      <c r="H2376"/>
      <c r="I2376"/>
      <c r="J2376"/>
      <c r="K2376"/>
      <c r="L2376"/>
      <c r="M2376"/>
      <c r="N2376"/>
      <c r="O2376"/>
      <c r="P2376"/>
      <c r="Q2376"/>
    </row>
    <row r="2377" spans="8:17">
      <c r="H2377"/>
      <c r="I2377"/>
      <c r="J2377"/>
      <c r="K2377"/>
      <c r="L2377"/>
      <c r="M2377"/>
      <c r="N2377"/>
      <c r="O2377"/>
      <c r="P2377"/>
      <c r="Q2377"/>
    </row>
    <row r="2378" spans="8:17">
      <c r="H2378"/>
      <c r="I2378"/>
      <c r="J2378"/>
      <c r="K2378"/>
      <c r="L2378"/>
      <c r="M2378"/>
      <c r="N2378"/>
      <c r="O2378"/>
      <c r="P2378"/>
      <c r="Q2378"/>
    </row>
    <row r="2379" spans="8:17">
      <c r="H2379"/>
      <c r="I2379"/>
      <c r="J2379"/>
      <c r="K2379"/>
      <c r="L2379"/>
      <c r="M2379"/>
      <c r="N2379"/>
      <c r="O2379"/>
      <c r="P2379"/>
      <c r="Q2379"/>
    </row>
    <row r="2380" spans="8:17">
      <c r="H2380"/>
      <c r="I2380"/>
      <c r="J2380"/>
      <c r="K2380"/>
      <c r="L2380"/>
      <c r="M2380"/>
      <c r="N2380"/>
      <c r="O2380"/>
      <c r="P2380"/>
      <c r="Q2380"/>
    </row>
    <row r="2381" spans="8:17">
      <c r="H2381"/>
      <c r="I2381"/>
      <c r="J2381"/>
      <c r="K2381"/>
      <c r="L2381"/>
      <c r="M2381"/>
      <c r="N2381"/>
      <c r="O2381"/>
      <c r="P2381"/>
      <c r="Q2381"/>
    </row>
    <row r="2382" spans="8:17">
      <c r="H2382"/>
      <c r="I2382"/>
      <c r="J2382"/>
      <c r="K2382"/>
      <c r="L2382"/>
      <c r="M2382"/>
      <c r="N2382"/>
      <c r="O2382"/>
      <c r="P2382"/>
      <c r="Q2382"/>
    </row>
    <row r="2383" spans="8:17">
      <c r="H2383"/>
      <c r="I2383"/>
      <c r="J2383"/>
      <c r="K2383"/>
      <c r="L2383"/>
      <c r="M2383"/>
      <c r="N2383"/>
      <c r="O2383"/>
      <c r="P2383"/>
      <c r="Q2383"/>
    </row>
    <row r="2384" spans="8:17">
      <c r="H2384"/>
      <c r="I2384"/>
      <c r="J2384"/>
      <c r="K2384"/>
      <c r="L2384"/>
      <c r="M2384"/>
      <c r="N2384"/>
      <c r="O2384"/>
      <c r="P2384"/>
      <c r="Q2384"/>
    </row>
    <row r="2385" spans="8:17">
      <c r="H2385"/>
      <c r="I2385"/>
      <c r="J2385"/>
      <c r="K2385"/>
      <c r="L2385"/>
      <c r="M2385"/>
      <c r="N2385"/>
      <c r="O2385"/>
      <c r="P2385"/>
      <c r="Q2385"/>
    </row>
    <row r="2386" spans="8:17">
      <c r="H2386"/>
      <c r="I2386"/>
      <c r="J2386"/>
      <c r="K2386"/>
      <c r="L2386"/>
      <c r="M2386"/>
      <c r="N2386"/>
      <c r="O2386"/>
      <c r="P2386"/>
      <c r="Q2386"/>
    </row>
    <row r="2387" spans="8:17">
      <c r="H2387"/>
      <c r="I2387"/>
      <c r="J2387"/>
      <c r="K2387"/>
      <c r="L2387"/>
      <c r="M2387"/>
      <c r="N2387"/>
      <c r="O2387"/>
      <c r="P2387"/>
      <c r="Q2387"/>
    </row>
    <row r="2388" spans="8:17">
      <c r="H2388"/>
      <c r="I2388"/>
      <c r="J2388"/>
      <c r="K2388"/>
      <c r="L2388"/>
      <c r="M2388"/>
      <c r="N2388"/>
      <c r="O2388"/>
      <c r="P2388"/>
      <c r="Q2388"/>
    </row>
    <row r="2389" spans="8:17">
      <c r="H2389"/>
      <c r="I2389"/>
      <c r="J2389"/>
      <c r="K2389"/>
      <c r="L2389"/>
      <c r="M2389"/>
      <c r="N2389"/>
      <c r="O2389"/>
      <c r="P2389"/>
      <c r="Q2389"/>
    </row>
    <row r="2390" spans="8:17">
      <c r="H2390"/>
      <c r="I2390"/>
      <c r="J2390"/>
      <c r="K2390"/>
      <c r="L2390"/>
      <c r="M2390"/>
      <c r="N2390"/>
      <c r="O2390"/>
      <c r="P2390"/>
      <c r="Q2390"/>
    </row>
    <row r="2391" spans="8:17">
      <c r="H2391"/>
      <c r="I2391"/>
      <c r="J2391"/>
      <c r="K2391"/>
      <c r="L2391"/>
      <c r="M2391"/>
      <c r="N2391"/>
      <c r="O2391"/>
      <c r="P2391"/>
      <c r="Q2391"/>
    </row>
    <row r="2392" spans="8:17">
      <c r="H2392"/>
      <c r="I2392"/>
      <c r="J2392"/>
      <c r="K2392"/>
      <c r="L2392"/>
      <c r="M2392"/>
      <c r="N2392"/>
      <c r="O2392"/>
      <c r="P2392"/>
      <c r="Q2392"/>
    </row>
    <row r="2393" spans="8:17">
      <c r="H2393"/>
      <c r="I2393"/>
      <c r="J2393"/>
      <c r="K2393"/>
      <c r="L2393"/>
      <c r="M2393"/>
      <c r="N2393"/>
      <c r="O2393"/>
      <c r="P2393"/>
      <c r="Q2393"/>
    </row>
    <row r="2394" spans="8:17">
      <c r="H2394"/>
      <c r="I2394"/>
      <c r="J2394"/>
      <c r="K2394"/>
      <c r="L2394"/>
      <c r="M2394"/>
      <c r="N2394"/>
      <c r="O2394"/>
      <c r="P2394"/>
      <c r="Q2394"/>
    </row>
    <row r="2395" spans="8:17">
      <c r="H2395"/>
      <c r="I2395"/>
      <c r="J2395"/>
      <c r="K2395"/>
      <c r="L2395"/>
      <c r="M2395"/>
      <c r="N2395"/>
      <c r="O2395"/>
      <c r="P2395"/>
      <c r="Q2395"/>
    </row>
    <row r="2396" spans="8:17">
      <c r="H2396"/>
      <c r="I2396"/>
      <c r="J2396"/>
      <c r="K2396"/>
      <c r="L2396"/>
      <c r="M2396"/>
      <c r="N2396"/>
      <c r="O2396"/>
      <c r="P2396"/>
      <c r="Q2396"/>
    </row>
    <row r="2397" spans="8:17">
      <c r="H2397"/>
      <c r="I2397"/>
      <c r="J2397"/>
      <c r="K2397"/>
      <c r="L2397"/>
      <c r="M2397"/>
      <c r="N2397"/>
      <c r="O2397"/>
      <c r="P2397"/>
      <c r="Q2397"/>
    </row>
    <row r="2398" spans="8:17">
      <c r="H2398"/>
      <c r="I2398"/>
      <c r="J2398"/>
      <c r="K2398"/>
      <c r="L2398"/>
      <c r="M2398"/>
      <c r="N2398"/>
      <c r="O2398"/>
      <c r="P2398"/>
      <c r="Q2398"/>
    </row>
    <row r="2399" spans="8:17">
      <c r="H2399"/>
      <c r="I2399"/>
      <c r="J2399"/>
      <c r="K2399"/>
      <c r="L2399"/>
      <c r="M2399"/>
      <c r="N2399"/>
      <c r="O2399"/>
      <c r="P2399"/>
      <c r="Q2399"/>
    </row>
    <row r="2400" spans="8:17">
      <c r="H2400"/>
      <c r="I2400"/>
      <c r="J2400"/>
      <c r="K2400"/>
      <c r="L2400"/>
      <c r="M2400"/>
      <c r="N2400"/>
      <c r="O2400"/>
      <c r="P2400"/>
      <c r="Q2400"/>
    </row>
    <row r="2401" spans="8:17">
      <c r="H2401"/>
      <c r="I2401"/>
      <c r="J2401"/>
      <c r="K2401"/>
      <c r="L2401"/>
      <c r="M2401"/>
      <c r="N2401"/>
      <c r="O2401"/>
      <c r="P2401"/>
      <c r="Q2401"/>
    </row>
    <row r="2402" spans="8:17">
      <c r="H2402"/>
      <c r="I2402"/>
      <c r="J2402"/>
      <c r="K2402"/>
      <c r="L2402"/>
      <c r="M2402"/>
      <c r="N2402"/>
      <c r="O2402"/>
      <c r="P2402"/>
      <c r="Q2402"/>
    </row>
    <row r="2403" spans="8:17">
      <c r="H2403"/>
      <c r="I2403"/>
      <c r="J2403"/>
      <c r="K2403"/>
      <c r="L2403"/>
      <c r="M2403"/>
      <c r="N2403"/>
      <c r="O2403"/>
      <c r="P2403"/>
      <c r="Q2403"/>
    </row>
    <row r="2404" spans="8:17">
      <c r="H2404"/>
      <c r="I2404"/>
      <c r="J2404"/>
      <c r="K2404"/>
      <c r="L2404"/>
      <c r="M2404"/>
      <c r="N2404"/>
      <c r="O2404"/>
      <c r="P2404"/>
      <c r="Q2404"/>
    </row>
    <row r="2405" spans="8:17">
      <c r="H2405"/>
      <c r="I2405"/>
      <c r="J2405"/>
      <c r="K2405"/>
      <c r="L2405"/>
      <c r="M2405"/>
      <c r="N2405"/>
      <c r="O2405"/>
      <c r="P2405"/>
      <c r="Q2405"/>
    </row>
    <row r="2406" spans="8:17">
      <c r="H2406"/>
      <c r="I2406"/>
      <c r="J2406"/>
      <c r="K2406"/>
      <c r="L2406"/>
      <c r="M2406"/>
      <c r="N2406"/>
      <c r="O2406"/>
      <c r="P2406"/>
      <c r="Q2406"/>
    </row>
    <row r="2407" spans="8:17">
      <c r="H2407"/>
      <c r="I2407"/>
      <c r="J2407"/>
      <c r="K2407"/>
      <c r="L2407"/>
      <c r="M2407"/>
      <c r="N2407"/>
      <c r="O2407"/>
      <c r="P2407"/>
      <c r="Q2407"/>
    </row>
    <row r="2408" spans="8:17">
      <c r="H2408"/>
      <c r="I2408"/>
      <c r="J2408"/>
      <c r="K2408"/>
      <c r="L2408"/>
      <c r="M2408"/>
      <c r="N2408"/>
      <c r="O2408"/>
      <c r="P2408"/>
      <c r="Q2408"/>
    </row>
    <row r="2409" spans="8:17">
      <c r="H2409"/>
      <c r="I2409"/>
      <c r="J2409"/>
      <c r="K2409"/>
      <c r="L2409"/>
      <c r="M2409"/>
      <c r="N2409"/>
      <c r="O2409"/>
      <c r="P2409"/>
      <c r="Q2409"/>
    </row>
    <row r="2410" spans="8:17">
      <c r="H2410"/>
      <c r="I2410"/>
      <c r="J2410"/>
      <c r="K2410"/>
      <c r="L2410"/>
      <c r="M2410"/>
      <c r="N2410"/>
      <c r="O2410"/>
      <c r="P2410"/>
      <c r="Q2410"/>
    </row>
    <row r="2411" spans="8:17">
      <c r="H2411"/>
      <c r="I2411"/>
      <c r="J2411"/>
      <c r="K2411"/>
      <c r="L2411"/>
      <c r="M2411"/>
      <c r="N2411"/>
      <c r="O2411"/>
      <c r="P2411"/>
      <c r="Q2411"/>
    </row>
    <row r="2412" spans="8:17">
      <c r="H2412"/>
      <c r="I2412"/>
      <c r="J2412"/>
      <c r="K2412"/>
      <c r="L2412"/>
      <c r="M2412"/>
      <c r="N2412"/>
      <c r="O2412"/>
      <c r="P2412"/>
      <c r="Q2412"/>
    </row>
    <row r="2413" spans="8:17">
      <c r="H2413"/>
      <c r="I2413"/>
      <c r="J2413"/>
      <c r="K2413"/>
      <c r="L2413"/>
      <c r="M2413"/>
      <c r="N2413"/>
      <c r="O2413"/>
      <c r="P2413"/>
      <c r="Q2413"/>
    </row>
    <row r="2414" spans="8:17">
      <c r="H2414"/>
      <c r="I2414"/>
      <c r="J2414"/>
      <c r="K2414"/>
      <c r="L2414"/>
      <c r="M2414"/>
      <c r="N2414"/>
      <c r="O2414"/>
      <c r="P2414"/>
      <c r="Q2414"/>
    </row>
    <row r="2415" spans="8:17">
      <c r="H2415"/>
      <c r="I2415"/>
      <c r="J2415"/>
      <c r="K2415"/>
      <c r="L2415"/>
      <c r="M2415"/>
      <c r="N2415"/>
      <c r="O2415"/>
      <c r="P2415"/>
      <c r="Q2415"/>
    </row>
    <row r="2416" spans="8:17">
      <c r="H2416"/>
      <c r="I2416"/>
      <c r="J2416"/>
      <c r="K2416"/>
      <c r="L2416"/>
      <c r="M2416"/>
      <c r="N2416"/>
      <c r="O2416"/>
      <c r="P2416"/>
      <c r="Q2416"/>
    </row>
    <row r="2417" spans="8:17">
      <c r="H2417"/>
      <c r="I2417"/>
      <c r="J2417"/>
      <c r="K2417"/>
      <c r="L2417"/>
      <c r="M2417"/>
      <c r="N2417"/>
      <c r="O2417"/>
      <c r="P2417"/>
      <c r="Q2417"/>
    </row>
    <row r="2418" spans="8:17">
      <c r="H2418"/>
      <c r="I2418"/>
      <c r="J2418"/>
      <c r="K2418"/>
      <c r="L2418"/>
      <c r="M2418"/>
      <c r="N2418"/>
      <c r="O2418"/>
      <c r="P2418"/>
      <c r="Q2418"/>
    </row>
    <row r="2419" spans="8:17">
      <c r="H2419"/>
      <c r="I2419"/>
      <c r="J2419"/>
      <c r="K2419"/>
      <c r="L2419"/>
      <c r="M2419"/>
      <c r="N2419"/>
      <c r="O2419"/>
      <c r="P2419"/>
      <c r="Q2419"/>
    </row>
    <row r="2420" spans="8:17">
      <c r="H2420"/>
      <c r="I2420"/>
      <c r="J2420"/>
      <c r="K2420"/>
      <c r="L2420"/>
      <c r="M2420"/>
      <c r="N2420"/>
      <c r="O2420"/>
      <c r="P2420"/>
      <c r="Q2420"/>
    </row>
    <row r="2421" spans="8:17">
      <c r="H2421"/>
      <c r="I2421"/>
      <c r="J2421"/>
      <c r="K2421"/>
      <c r="L2421"/>
      <c r="M2421"/>
      <c r="N2421"/>
      <c r="O2421"/>
      <c r="P2421"/>
      <c r="Q2421"/>
    </row>
    <row r="2422" spans="8:17">
      <c r="H2422"/>
      <c r="I2422"/>
      <c r="J2422"/>
      <c r="K2422"/>
      <c r="L2422"/>
      <c r="M2422"/>
      <c r="N2422"/>
      <c r="O2422"/>
      <c r="P2422"/>
      <c r="Q2422"/>
    </row>
    <row r="2423" spans="8:17">
      <c r="H2423"/>
      <c r="I2423"/>
      <c r="J2423"/>
      <c r="K2423"/>
      <c r="L2423"/>
      <c r="M2423"/>
      <c r="N2423"/>
      <c r="O2423"/>
      <c r="P2423"/>
      <c r="Q2423"/>
    </row>
    <row r="2424" spans="8:17">
      <c r="H2424"/>
      <c r="I2424"/>
      <c r="J2424"/>
      <c r="K2424"/>
      <c r="L2424"/>
      <c r="M2424"/>
      <c r="N2424"/>
      <c r="O2424"/>
      <c r="P2424"/>
      <c r="Q2424"/>
    </row>
    <row r="2425" spans="8:17">
      <c r="H2425"/>
      <c r="I2425"/>
      <c r="J2425"/>
      <c r="K2425"/>
      <c r="L2425"/>
      <c r="M2425"/>
      <c r="N2425"/>
      <c r="O2425"/>
      <c r="P2425"/>
      <c r="Q2425"/>
    </row>
    <row r="2426" spans="8:17">
      <c r="H2426"/>
      <c r="I2426"/>
      <c r="J2426"/>
      <c r="K2426"/>
      <c r="L2426"/>
      <c r="M2426"/>
      <c r="N2426"/>
      <c r="O2426"/>
      <c r="P2426"/>
      <c r="Q2426"/>
    </row>
    <row r="2427" spans="8:17">
      <c r="H2427"/>
      <c r="I2427"/>
      <c r="J2427"/>
      <c r="K2427"/>
      <c r="L2427"/>
      <c r="M2427"/>
      <c r="N2427"/>
      <c r="O2427"/>
      <c r="P2427"/>
      <c r="Q2427"/>
    </row>
    <row r="2428" spans="8:17">
      <c r="H2428"/>
      <c r="I2428"/>
      <c r="J2428"/>
      <c r="K2428"/>
      <c r="L2428"/>
      <c r="M2428"/>
      <c r="N2428"/>
      <c r="O2428"/>
      <c r="P2428"/>
      <c r="Q2428"/>
    </row>
    <row r="2429" spans="8:17">
      <c r="H2429"/>
      <c r="I2429"/>
      <c r="J2429"/>
      <c r="K2429"/>
      <c r="L2429"/>
      <c r="M2429"/>
      <c r="N2429"/>
      <c r="O2429"/>
      <c r="P2429"/>
      <c r="Q2429"/>
    </row>
    <row r="2430" spans="8:17">
      <c r="H2430"/>
      <c r="I2430"/>
      <c r="J2430"/>
      <c r="K2430"/>
      <c r="L2430"/>
      <c r="M2430"/>
      <c r="N2430"/>
      <c r="O2430"/>
      <c r="P2430"/>
      <c r="Q2430"/>
    </row>
    <row r="2431" spans="8:17">
      <c r="H2431"/>
      <c r="I2431"/>
      <c r="J2431"/>
      <c r="K2431"/>
      <c r="L2431"/>
      <c r="M2431"/>
      <c r="N2431"/>
      <c r="O2431"/>
      <c r="P2431"/>
      <c r="Q2431"/>
    </row>
    <row r="2432" spans="8:17">
      <c r="H2432"/>
      <c r="I2432"/>
      <c r="J2432"/>
      <c r="K2432"/>
      <c r="L2432"/>
      <c r="M2432"/>
      <c r="N2432"/>
      <c r="O2432"/>
      <c r="P2432"/>
      <c r="Q2432"/>
    </row>
    <row r="2433" spans="8:17">
      <c r="H2433"/>
      <c r="I2433"/>
      <c r="J2433"/>
      <c r="K2433"/>
      <c r="L2433"/>
      <c r="M2433"/>
      <c r="N2433"/>
      <c r="O2433"/>
      <c r="P2433"/>
      <c r="Q2433"/>
    </row>
    <row r="2434" spans="8:17">
      <c r="H2434"/>
      <c r="I2434"/>
      <c r="J2434"/>
      <c r="K2434"/>
      <c r="L2434"/>
      <c r="M2434"/>
      <c r="N2434"/>
      <c r="O2434"/>
      <c r="P2434"/>
      <c r="Q2434"/>
    </row>
    <row r="2435" spans="8:17">
      <c r="H2435"/>
      <c r="I2435"/>
      <c r="J2435"/>
      <c r="K2435"/>
      <c r="L2435"/>
      <c r="M2435"/>
      <c r="N2435"/>
      <c r="O2435"/>
      <c r="P2435"/>
      <c r="Q2435"/>
    </row>
    <row r="2436" spans="8:17">
      <c r="H2436"/>
      <c r="I2436"/>
      <c r="J2436"/>
      <c r="K2436"/>
      <c r="L2436"/>
      <c r="M2436"/>
      <c r="N2436"/>
      <c r="O2436"/>
      <c r="P2436"/>
      <c r="Q2436"/>
    </row>
    <row r="2437" spans="8:17">
      <c r="H2437"/>
      <c r="I2437"/>
      <c r="J2437"/>
      <c r="K2437"/>
      <c r="L2437"/>
      <c r="M2437"/>
      <c r="N2437"/>
      <c r="O2437"/>
      <c r="P2437"/>
      <c r="Q2437"/>
    </row>
    <row r="2438" spans="8:17">
      <c r="H2438"/>
      <c r="I2438"/>
      <c r="J2438"/>
      <c r="K2438"/>
      <c r="L2438"/>
      <c r="M2438"/>
      <c r="N2438"/>
      <c r="O2438"/>
      <c r="P2438"/>
      <c r="Q2438"/>
    </row>
    <row r="2439" spans="8:17">
      <c r="H2439"/>
      <c r="I2439"/>
      <c r="J2439"/>
      <c r="K2439"/>
      <c r="L2439"/>
      <c r="M2439"/>
      <c r="N2439"/>
      <c r="O2439"/>
      <c r="P2439"/>
      <c r="Q2439"/>
    </row>
    <row r="2440" spans="8:17">
      <c r="H2440"/>
      <c r="I2440"/>
      <c r="J2440"/>
      <c r="K2440"/>
      <c r="L2440"/>
      <c r="M2440"/>
      <c r="N2440"/>
      <c r="O2440"/>
      <c r="P2440"/>
      <c r="Q2440"/>
    </row>
    <row r="2441" spans="8:17">
      <c r="H2441"/>
      <c r="I2441"/>
      <c r="J2441"/>
      <c r="K2441"/>
      <c r="L2441"/>
      <c r="M2441"/>
      <c r="N2441"/>
      <c r="O2441"/>
      <c r="P2441"/>
      <c r="Q2441"/>
    </row>
    <row r="2442" spans="8:17">
      <c r="H2442"/>
      <c r="I2442"/>
      <c r="J2442"/>
      <c r="K2442"/>
      <c r="L2442"/>
      <c r="M2442"/>
      <c r="N2442"/>
      <c r="O2442"/>
      <c r="P2442"/>
      <c r="Q2442"/>
    </row>
    <row r="2443" spans="8:17">
      <c r="H2443"/>
      <c r="I2443"/>
      <c r="J2443"/>
      <c r="K2443"/>
      <c r="L2443"/>
      <c r="M2443"/>
      <c r="N2443"/>
      <c r="O2443"/>
      <c r="P2443"/>
      <c r="Q2443"/>
    </row>
    <row r="2444" spans="8:17">
      <c r="H2444"/>
      <c r="I2444"/>
      <c r="J2444"/>
      <c r="K2444"/>
      <c r="L2444"/>
      <c r="M2444"/>
      <c r="N2444"/>
      <c r="O2444"/>
      <c r="P2444"/>
      <c r="Q2444"/>
    </row>
    <row r="2445" spans="8:17">
      <c r="H2445"/>
      <c r="I2445"/>
      <c r="J2445"/>
      <c r="K2445"/>
      <c r="L2445"/>
      <c r="M2445"/>
      <c r="N2445"/>
      <c r="O2445"/>
      <c r="P2445"/>
      <c r="Q2445"/>
    </row>
    <row r="2446" spans="8:17">
      <c r="H2446"/>
      <c r="I2446"/>
      <c r="J2446"/>
      <c r="K2446"/>
      <c r="L2446"/>
      <c r="M2446"/>
      <c r="N2446"/>
      <c r="O2446"/>
      <c r="P2446"/>
      <c r="Q2446"/>
    </row>
    <row r="2447" spans="8:17">
      <c r="H2447"/>
      <c r="I2447"/>
      <c r="J2447"/>
      <c r="K2447"/>
      <c r="L2447"/>
      <c r="M2447"/>
      <c r="N2447"/>
      <c r="O2447"/>
      <c r="P2447"/>
      <c r="Q2447"/>
    </row>
    <row r="2448" spans="8:17">
      <c r="H2448"/>
      <c r="I2448"/>
      <c r="J2448"/>
      <c r="K2448"/>
      <c r="L2448"/>
      <c r="M2448"/>
      <c r="N2448"/>
      <c r="O2448"/>
      <c r="P2448"/>
      <c r="Q2448"/>
    </row>
    <row r="2449" spans="8:17">
      <c r="H2449"/>
      <c r="I2449"/>
      <c r="J2449"/>
      <c r="K2449"/>
      <c r="L2449"/>
      <c r="M2449"/>
      <c r="N2449"/>
      <c r="O2449"/>
      <c r="P2449"/>
      <c r="Q2449"/>
    </row>
    <row r="2450" spans="8:17">
      <c r="H2450"/>
      <c r="I2450"/>
      <c r="J2450"/>
      <c r="K2450"/>
      <c r="L2450"/>
      <c r="M2450"/>
      <c r="N2450"/>
      <c r="O2450"/>
      <c r="P2450"/>
      <c r="Q2450"/>
    </row>
    <row r="2451" spans="8:17">
      <c r="H2451"/>
      <c r="I2451"/>
      <c r="J2451"/>
      <c r="K2451"/>
      <c r="L2451"/>
      <c r="M2451"/>
      <c r="N2451"/>
      <c r="O2451"/>
      <c r="P2451"/>
      <c r="Q2451"/>
    </row>
    <row r="2452" spans="8:17">
      <c r="H2452"/>
      <c r="I2452"/>
      <c r="J2452"/>
      <c r="K2452"/>
      <c r="L2452"/>
      <c r="M2452"/>
      <c r="N2452"/>
      <c r="O2452"/>
      <c r="P2452"/>
      <c r="Q2452"/>
    </row>
    <row r="2453" spans="8:17">
      <c r="H2453"/>
      <c r="I2453"/>
      <c r="J2453"/>
      <c r="K2453"/>
      <c r="L2453"/>
      <c r="M2453"/>
      <c r="N2453"/>
      <c r="O2453"/>
      <c r="P2453"/>
      <c r="Q2453"/>
    </row>
    <row r="2454" spans="8:17">
      <c r="H2454"/>
      <c r="I2454"/>
      <c r="J2454"/>
      <c r="K2454"/>
      <c r="L2454"/>
      <c r="M2454"/>
      <c r="N2454"/>
      <c r="O2454"/>
      <c r="P2454"/>
      <c r="Q2454"/>
    </row>
    <row r="2455" spans="8:17">
      <c r="H2455"/>
      <c r="I2455"/>
      <c r="J2455"/>
      <c r="K2455"/>
      <c r="L2455"/>
      <c r="M2455"/>
      <c r="N2455"/>
      <c r="O2455"/>
      <c r="P2455"/>
      <c r="Q2455"/>
    </row>
    <row r="2456" spans="8:17">
      <c r="H2456"/>
      <c r="I2456"/>
      <c r="J2456"/>
      <c r="K2456"/>
      <c r="L2456"/>
      <c r="M2456"/>
      <c r="N2456"/>
      <c r="O2456"/>
      <c r="P2456"/>
      <c r="Q2456"/>
    </row>
    <row r="2457" spans="8:17">
      <c r="H2457"/>
      <c r="I2457"/>
      <c r="J2457"/>
      <c r="K2457"/>
      <c r="L2457"/>
      <c r="M2457"/>
      <c r="N2457"/>
      <c r="O2457"/>
      <c r="P2457"/>
      <c r="Q2457"/>
    </row>
    <row r="2458" spans="8:17">
      <c r="H2458"/>
      <c r="I2458"/>
      <c r="J2458"/>
      <c r="K2458"/>
      <c r="L2458"/>
      <c r="M2458"/>
      <c r="N2458"/>
      <c r="O2458"/>
      <c r="P2458"/>
      <c r="Q2458"/>
    </row>
    <row r="2459" spans="8:17">
      <c r="H2459"/>
      <c r="I2459"/>
      <c r="J2459"/>
      <c r="K2459"/>
      <c r="L2459"/>
      <c r="M2459"/>
      <c r="N2459"/>
      <c r="O2459"/>
      <c r="P2459"/>
      <c r="Q2459"/>
    </row>
    <row r="2460" spans="8:17">
      <c r="H2460"/>
      <c r="I2460"/>
      <c r="J2460"/>
      <c r="K2460"/>
      <c r="L2460"/>
      <c r="M2460"/>
      <c r="N2460"/>
      <c r="O2460"/>
      <c r="P2460"/>
      <c r="Q2460"/>
    </row>
    <row r="2461" spans="8:17">
      <c r="H2461"/>
      <c r="I2461"/>
      <c r="J2461"/>
      <c r="K2461"/>
      <c r="L2461"/>
      <c r="M2461"/>
      <c r="N2461"/>
      <c r="O2461"/>
      <c r="P2461"/>
      <c r="Q2461"/>
    </row>
    <row r="2462" spans="8:17">
      <c r="H2462"/>
      <c r="I2462"/>
      <c r="J2462"/>
      <c r="K2462"/>
      <c r="L2462"/>
      <c r="M2462"/>
      <c r="N2462"/>
      <c r="O2462"/>
      <c r="P2462"/>
      <c r="Q2462"/>
    </row>
    <row r="2463" spans="8:17">
      <c r="H2463"/>
      <c r="I2463"/>
      <c r="J2463"/>
      <c r="K2463"/>
      <c r="L2463"/>
      <c r="M2463"/>
      <c r="N2463"/>
      <c r="O2463"/>
      <c r="P2463"/>
      <c r="Q2463"/>
    </row>
    <row r="2464" spans="8:17">
      <c r="H2464"/>
      <c r="I2464"/>
      <c r="J2464"/>
      <c r="K2464"/>
      <c r="L2464"/>
      <c r="M2464"/>
      <c r="N2464"/>
      <c r="O2464"/>
      <c r="P2464"/>
      <c r="Q2464"/>
    </row>
    <row r="2465" spans="8:17">
      <c r="H2465"/>
      <c r="I2465"/>
      <c r="J2465"/>
      <c r="K2465"/>
      <c r="L2465"/>
      <c r="M2465"/>
      <c r="N2465"/>
      <c r="O2465"/>
      <c r="P2465"/>
      <c r="Q2465"/>
    </row>
    <row r="2466" spans="8:17">
      <c r="H2466"/>
      <c r="I2466"/>
      <c r="J2466"/>
      <c r="K2466"/>
      <c r="L2466"/>
      <c r="M2466"/>
      <c r="N2466"/>
      <c r="O2466"/>
      <c r="P2466"/>
      <c r="Q2466"/>
    </row>
    <row r="2467" spans="8:17">
      <c r="H2467"/>
      <c r="I2467"/>
      <c r="J2467"/>
      <c r="K2467"/>
      <c r="L2467"/>
      <c r="M2467"/>
      <c r="N2467"/>
      <c r="O2467"/>
      <c r="P2467"/>
      <c r="Q2467"/>
    </row>
    <row r="2468" spans="8:17">
      <c r="H2468"/>
      <c r="I2468"/>
      <c r="J2468"/>
      <c r="K2468"/>
      <c r="L2468"/>
      <c r="M2468"/>
      <c r="N2468"/>
      <c r="O2468"/>
      <c r="P2468"/>
      <c r="Q2468"/>
    </row>
    <row r="2469" spans="8:17">
      <c r="H2469"/>
      <c r="I2469"/>
      <c r="J2469"/>
      <c r="K2469"/>
      <c r="L2469"/>
      <c r="M2469"/>
      <c r="N2469"/>
      <c r="O2469"/>
      <c r="P2469"/>
      <c r="Q2469"/>
    </row>
    <row r="2470" spans="8:17">
      <c r="H2470"/>
      <c r="I2470"/>
      <c r="J2470"/>
      <c r="K2470"/>
      <c r="L2470"/>
      <c r="M2470"/>
      <c r="N2470"/>
      <c r="O2470"/>
      <c r="P2470"/>
      <c r="Q2470"/>
    </row>
    <row r="2471" spans="8:17">
      <c r="H2471"/>
      <c r="I2471"/>
      <c r="J2471"/>
      <c r="K2471"/>
      <c r="L2471"/>
      <c r="M2471"/>
      <c r="N2471"/>
      <c r="O2471"/>
      <c r="P2471"/>
      <c r="Q2471"/>
    </row>
    <row r="2472" spans="8:17">
      <c r="H2472"/>
      <c r="I2472"/>
      <c r="J2472"/>
      <c r="K2472"/>
      <c r="L2472"/>
      <c r="M2472"/>
      <c r="N2472"/>
      <c r="O2472"/>
      <c r="P2472"/>
      <c r="Q2472"/>
    </row>
    <row r="2473" spans="8:17">
      <c r="H2473"/>
      <c r="I2473"/>
      <c r="J2473"/>
      <c r="K2473"/>
      <c r="L2473"/>
      <c r="M2473"/>
      <c r="N2473"/>
      <c r="O2473"/>
      <c r="P2473"/>
      <c r="Q2473"/>
    </row>
    <row r="2474" spans="8:17">
      <c r="H2474"/>
      <c r="I2474"/>
      <c r="J2474"/>
      <c r="K2474"/>
      <c r="L2474"/>
      <c r="M2474"/>
      <c r="N2474"/>
      <c r="O2474"/>
      <c r="P2474"/>
      <c r="Q2474"/>
    </row>
    <row r="2475" spans="8:17">
      <c r="H2475"/>
      <c r="I2475"/>
      <c r="J2475"/>
      <c r="K2475"/>
      <c r="L2475"/>
      <c r="M2475"/>
      <c r="N2475"/>
      <c r="O2475"/>
      <c r="P2475"/>
      <c r="Q2475"/>
    </row>
    <row r="2476" spans="8:17">
      <c r="H2476"/>
      <c r="I2476"/>
      <c r="J2476"/>
      <c r="K2476"/>
      <c r="L2476"/>
      <c r="M2476"/>
      <c r="N2476"/>
      <c r="O2476"/>
      <c r="P2476"/>
      <c r="Q2476"/>
    </row>
    <row r="2477" spans="8:17">
      <c r="H2477"/>
      <c r="I2477"/>
      <c r="J2477"/>
      <c r="K2477"/>
      <c r="L2477"/>
      <c r="M2477"/>
      <c r="N2477"/>
      <c r="O2477"/>
      <c r="P2477"/>
      <c r="Q2477"/>
    </row>
    <row r="2478" spans="8:17">
      <c r="H2478"/>
      <c r="I2478"/>
      <c r="J2478"/>
      <c r="K2478"/>
      <c r="L2478"/>
      <c r="M2478"/>
      <c r="N2478"/>
      <c r="O2478"/>
      <c r="P2478"/>
      <c r="Q2478"/>
    </row>
    <row r="2479" spans="8:17">
      <c r="H2479"/>
      <c r="I2479"/>
      <c r="J2479"/>
      <c r="K2479"/>
      <c r="L2479"/>
      <c r="M2479"/>
      <c r="N2479"/>
      <c r="O2479"/>
      <c r="P2479"/>
      <c r="Q2479"/>
    </row>
    <row r="2480" spans="8:17">
      <c r="H2480"/>
      <c r="I2480"/>
      <c r="J2480"/>
      <c r="K2480"/>
      <c r="L2480"/>
      <c r="M2480"/>
      <c r="N2480"/>
      <c r="O2480"/>
      <c r="P2480"/>
      <c r="Q2480"/>
    </row>
    <row r="2481" spans="8:17">
      <c r="H2481"/>
      <c r="I2481"/>
      <c r="J2481"/>
      <c r="K2481"/>
      <c r="L2481"/>
      <c r="M2481"/>
      <c r="N2481"/>
      <c r="O2481"/>
      <c r="P2481"/>
      <c r="Q2481"/>
    </row>
    <row r="2482" spans="8:17">
      <c r="H2482"/>
      <c r="I2482"/>
      <c r="J2482"/>
      <c r="K2482"/>
      <c r="L2482"/>
      <c r="M2482"/>
      <c r="N2482"/>
      <c r="O2482"/>
      <c r="P2482"/>
      <c r="Q2482"/>
    </row>
    <row r="2483" spans="8:17">
      <c r="H2483"/>
      <c r="I2483"/>
      <c r="J2483"/>
      <c r="K2483"/>
      <c r="L2483"/>
      <c r="M2483"/>
      <c r="N2483"/>
      <c r="O2483"/>
      <c r="P2483"/>
      <c r="Q2483"/>
    </row>
    <row r="2484" spans="8:17">
      <c r="H2484"/>
      <c r="I2484"/>
      <c r="J2484"/>
      <c r="K2484"/>
      <c r="L2484"/>
      <c r="M2484"/>
      <c r="N2484"/>
      <c r="O2484"/>
      <c r="P2484"/>
      <c r="Q2484"/>
    </row>
    <row r="2485" spans="8:17">
      <c r="H2485"/>
      <c r="I2485"/>
      <c r="J2485"/>
      <c r="K2485"/>
      <c r="L2485"/>
      <c r="M2485"/>
      <c r="N2485"/>
      <c r="O2485"/>
      <c r="P2485"/>
      <c r="Q2485"/>
    </row>
    <row r="2486" spans="8:17">
      <c r="H2486"/>
      <c r="I2486"/>
      <c r="J2486"/>
      <c r="K2486"/>
      <c r="L2486"/>
      <c r="M2486"/>
      <c r="N2486"/>
      <c r="O2486"/>
      <c r="P2486"/>
      <c r="Q2486"/>
    </row>
    <row r="2487" spans="8:17">
      <c r="H2487"/>
      <c r="I2487"/>
      <c r="J2487"/>
      <c r="K2487"/>
      <c r="L2487"/>
      <c r="M2487"/>
      <c r="N2487"/>
      <c r="O2487"/>
      <c r="P2487"/>
      <c r="Q2487"/>
    </row>
    <row r="2488" spans="8:17">
      <c r="H2488"/>
      <c r="I2488"/>
      <c r="J2488"/>
      <c r="K2488"/>
      <c r="L2488"/>
      <c r="M2488"/>
      <c r="N2488"/>
      <c r="O2488"/>
      <c r="P2488"/>
      <c r="Q2488"/>
    </row>
    <row r="2489" spans="8:17">
      <c r="H2489"/>
      <c r="I2489"/>
      <c r="J2489"/>
      <c r="K2489"/>
      <c r="L2489"/>
      <c r="M2489"/>
      <c r="N2489"/>
      <c r="O2489"/>
      <c r="P2489"/>
      <c r="Q2489"/>
    </row>
    <row r="2490" spans="8:17">
      <c r="H2490"/>
      <c r="I2490"/>
      <c r="J2490"/>
      <c r="K2490"/>
      <c r="L2490"/>
      <c r="M2490"/>
      <c r="N2490"/>
      <c r="O2490"/>
      <c r="P2490"/>
      <c r="Q2490"/>
    </row>
    <row r="2491" spans="8:17">
      <c r="H2491"/>
      <c r="I2491"/>
      <c r="J2491"/>
      <c r="K2491"/>
      <c r="L2491"/>
      <c r="M2491"/>
      <c r="N2491"/>
      <c r="O2491"/>
      <c r="P2491"/>
      <c r="Q2491"/>
    </row>
    <row r="2492" spans="8:17">
      <c r="H2492"/>
      <c r="I2492"/>
      <c r="J2492"/>
      <c r="K2492"/>
      <c r="L2492"/>
      <c r="M2492"/>
      <c r="N2492"/>
      <c r="O2492"/>
      <c r="P2492"/>
      <c r="Q2492"/>
    </row>
    <row r="2493" spans="8:17">
      <c r="H2493"/>
      <c r="I2493"/>
      <c r="J2493"/>
      <c r="K2493"/>
      <c r="L2493"/>
      <c r="M2493"/>
      <c r="N2493"/>
      <c r="O2493"/>
      <c r="P2493"/>
      <c r="Q2493"/>
    </row>
    <row r="2494" spans="8:17">
      <c r="H2494"/>
      <c r="I2494"/>
      <c r="J2494"/>
      <c r="K2494"/>
      <c r="L2494"/>
      <c r="M2494"/>
      <c r="N2494"/>
      <c r="O2494"/>
      <c r="P2494"/>
      <c r="Q2494"/>
    </row>
    <row r="2495" spans="8:17">
      <c r="H2495"/>
      <c r="I2495"/>
      <c r="J2495"/>
      <c r="K2495"/>
      <c r="L2495"/>
      <c r="M2495"/>
      <c r="N2495"/>
      <c r="O2495"/>
      <c r="P2495"/>
      <c r="Q2495"/>
    </row>
    <row r="2496" spans="8:17">
      <c r="H2496"/>
      <c r="I2496"/>
      <c r="J2496"/>
      <c r="K2496"/>
      <c r="L2496"/>
      <c r="M2496"/>
      <c r="N2496"/>
      <c r="O2496"/>
      <c r="P2496"/>
      <c r="Q2496"/>
    </row>
    <row r="2497" spans="8:17">
      <c r="H2497"/>
      <c r="I2497"/>
      <c r="J2497"/>
      <c r="K2497"/>
      <c r="L2497"/>
      <c r="M2497"/>
      <c r="N2497"/>
      <c r="O2497"/>
      <c r="P2497"/>
      <c r="Q2497"/>
    </row>
    <row r="2498" spans="8:17">
      <c r="H2498"/>
      <c r="I2498"/>
      <c r="J2498"/>
      <c r="K2498"/>
      <c r="L2498"/>
      <c r="M2498"/>
      <c r="N2498"/>
      <c r="O2498"/>
      <c r="P2498"/>
      <c r="Q2498"/>
    </row>
    <row r="2499" spans="8:17">
      <c r="H2499"/>
      <c r="I2499"/>
      <c r="J2499"/>
      <c r="K2499"/>
      <c r="L2499"/>
      <c r="M2499"/>
      <c r="N2499"/>
      <c r="O2499"/>
      <c r="P2499"/>
      <c r="Q2499"/>
    </row>
    <row r="2500" spans="8:17">
      <c r="H2500"/>
      <c r="I2500"/>
      <c r="J2500"/>
      <c r="K2500"/>
      <c r="L2500"/>
      <c r="M2500"/>
      <c r="N2500"/>
      <c r="O2500"/>
      <c r="P2500"/>
      <c r="Q2500"/>
    </row>
    <row r="2501" spans="8:17">
      <c r="H2501"/>
      <c r="I2501"/>
      <c r="J2501"/>
      <c r="K2501"/>
      <c r="L2501"/>
      <c r="M2501"/>
      <c r="N2501"/>
      <c r="O2501"/>
      <c r="P2501"/>
      <c r="Q2501"/>
    </row>
    <row r="2502" spans="8:17">
      <c r="H2502"/>
      <c r="I2502"/>
      <c r="J2502"/>
      <c r="K2502"/>
      <c r="L2502"/>
      <c r="M2502"/>
      <c r="N2502"/>
      <c r="O2502"/>
      <c r="P2502"/>
      <c r="Q2502"/>
    </row>
    <row r="2503" spans="8:17">
      <c r="H2503"/>
      <c r="I2503"/>
      <c r="J2503"/>
      <c r="K2503"/>
      <c r="L2503"/>
      <c r="M2503"/>
      <c r="N2503"/>
      <c r="O2503"/>
      <c r="P2503"/>
      <c r="Q2503"/>
    </row>
    <row r="2504" spans="8:17">
      <c r="H2504"/>
      <c r="I2504"/>
      <c r="J2504"/>
      <c r="K2504"/>
      <c r="L2504"/>
      <c r="M2504"/>
      <c r="N2504"/>
      <c r="O2504"/>
      <c r="P2504"/>
      <c r="Q2504"/>
    </row>
    <row r="2505" spans="8:17">
      <c r="H2505"/>
      <c r="I2505"/>
      <c r="J2505"/>
      <c r="K2505"/>
      <c r="L2505"/>
      <c r="M2505"/>
      <c r="N2505"/>
      <c r="O2505"/>
      <c r="P2505"/>
      <c r="Q2505"/>
    </row>
    <row r="2506" spans="8:17">
      <c r="H2506"/>
      <c r="I2506"/>
      <c r="J2506"/>
      <c r="K2506"/>
      <c r="L2506"/>
      <c r="M2506"/>
      <c r="N2506"/>
      <c r="O2506"/>
      <c r="P2506"/>
      <c r="Q2506"/>
    </row>
    <row r="2507" spans="8:17">
      <c r="H2507"/>
      <c r="I2507"/>
      <c r="J2507"/>
      <c r="K2507"/>
      <c r="L2507"/>
      <c r="M2507"/>
      <c r="N2507"/>
      <c r="O2507"/>
      <c r="P2507"/>
      <c r="Q2507"/>
    </row>
    <row r="2508" spans="8:17">
      <c r="H2508"/>
      <c r="I2508"/>
      <c r="J2508"/>
      <c r="K2508"/>
      <c r="L2508"/>
      <c r="M2508"/>
      <c r="N2508"/>
      <c r="O2508"/>
      <c r="P2508"/>
      <c r="Q2508"/>
    </row>
    <row r="2509" spans="8:17">
      <c r="H2509"/>
      <c r="I2509"/>
      <c r="J2509"/>
      <c r="K2509"/>
      <c r="L2509"/>
      <c r="M2509"/>
      <c r="N2509"/>
      <c r="O2509"/>
      <c r="P2509"/>
      <c r="Q2509"/>
    </row>
    <row r="2510" spans="8:17">
      <c r="H2510"/>
      <c r="I2510"/>
      <c r="J2510"/>
      <c r="K2510"/>
      <c r="L2510"/>
      <c r="M2510"/>
      <c r="N2510"/>
      <c r="O2510"/>
      <c r="P2510"/>
      <c r="Q2510"/>
    </row>
    <row r="2511" spans="8:17">
      <c r="H2511"/>
      <c r="I2511"/>
      <c r="J2511"/>
      <c r="K2511"/>
      <c r="L2511"/>
      <c r="M2511"/>
      <c r="N2511"/>
      <c r="O2511"/>
      <c r="P2511"/>
      <c r="Q2511"/>
    </row>
    <row r="2512" spans="8:17">
      <c r="H2512"/>
      <c r="I2512"/>
      <c r="J2512"/>
      <c r="K2512"/>
      <c r="L2512"/>
      <c r="M2512"/>
      <c r="N2512"/>
      <c r="O2512"/>
      <c r="P2512"/>
      <c r="Q2512"/>
    </row>
    <row r="2513" spans="8:17">
      <c r="H2513"/>
      <c r="I2513"/>
      <c r="J2513"/>
      <c r="K2513"/>
      <c r="L2513"/>
      <c r="M2513"/>
      <c r="N2513"/>
      <c r="O2513"/>
      <c r="P2513"/>
      <c r="Q2513"/>
    </row>
    <row r="2514" spans="8:17">
      <c r="H2514"/>
      <c r="I2514"/>
      <c r="J2514"/>
      <c r="K2514"/>
      <c r="L2514"/>
      <c r="M2514"/>
      <c r="N2514"/>
      <c r="O2514"/>
      <c r="P2514"/>
      <c r="Q2514"/>
    </row>
    <row r="2515" spans="8:17">
      <c r="H2515"/>
      <c r="I2515"/>
      <c r="J2515"/>
      <c r="K2515"/>
      <c r="L2515"/>
      <c r="M2515"/>
      <c r="N2515"/>
      <c r="O2515"/>
      <c r="P2515"/>
      <c r="Q2515"/>
    </row>
    <row r="2516" spans="8:17">
      <c r="H2516"/>
      <c r="I2516"/>
      <c r="J2516"/>
      <c r="K2516"/>
      <c r="L2516"/>
      <c r="M2516"/>
      <c r="N2516"/>
      <c r="O2516"/>
      <c r="P2516"/>
      <c r="Q2516"/>
    </row>
    <row r="2517" spans="8:17">
      <c r="H2517"/>
      <c r="I2517"/>
      <c r="J2517"/>
      <c r="K2517"/>
      <c r="L2517"/>
      <c r="M2517"/>
      <c r="N2517"/>
      <c r="O2517"/>
      <c r="P2517"/>
      <c r="Q2517"/>
    </row>
    <row r="2518" spans="8:17">
      <c r="H2518"/>
      <c r="I2518"/>
      <c r="J2518"/>
      <c r="K2518"/>
      <c r="L2518"/>
      <c r="M2518"/>
      <c r="N2518"/>
      <c r="O2518"/>
      <c r="P2518"/>
      <c r="Q2518"/>
    </row>
    <row r="2519" spans="8:17">
      <c r="H2519"/>
      <c r="I2519"/>
      <c r="J2519"/>
      <c r="K2519"/>
      <c r="L2519"/>
      <c r="M2519"/>
      <c r="N2519"/>
      <c r="O2519"/>
      <c r="P2519"/>
      <c r="Q2519"/>
    </row>
    <row r="2520" spans="8:17">
      <c r="H2520"/>
      <c r="I2520"/>
      <c r="J2520"/>
      <c r="K2520"/>
      <c r="L2520"/>
      <c r="M2520"/>
      <c r="N2520"/>
      <c r="O2520"/>
      <c r="P2520"/>
      <c r="Q2520"/>
    </row>
    <row r="2521" spans="8:17">
      <c r="H2521"/>
      <c r="I2521"/>
      <c r="J2521"/>
      <c r="K2521"/>
      <c r="L2521"/>
      <c r="M2521"/>
      <c r="N2521"/>
      <c r="O2521"/>
      <c r="P2521"/>
      <c r="Q2521"/>
    </row>
    <row r="2522" spans="8:17">
      <c r="H2522"/>
      <c r="I2522"/>
      <c r="J2522"/>
      <c r="K2522"/>
      <c r="L2522"/>
      <c r="M2522"/>
      <c r="N2522"/>
      <c r="O2522"/>
      <c r="P2522"/>
      <c r="Q2522"/>
    </row>
    <row r="2523" spans="8:17">
      <c r="H2523"/>
      <c r="I2523"/>
      <c r="J2523"/>
      <c r="K2523"/>
      <c r="L2523"/>
      <c r="M2523"/>
      <c r="N2523"/>
      <c r="O2523"/>
      <c r="P2523"/>
      <c r="Q2523"/>
    </row>
    <row r="2524" spans="8:17">
      <c r="H2524"/>
      <c r="I2524"/>
      <c r="J2524"/>
      <c r="K2524"/>
      <c r="L2524"/>
      <c r="M2524"/>
      <c r="N2524"/>
      <c r="O2524"/>
      <c r="P2524"/>
      <c r="Q2524"/>
    </row>
    <row r="2525" spans="8:17">
      <c r="H2525"/>
      <c r="I2525"/>
      <c r="J2525"/>
      <c r="K2525"/>
      <c r="L2525"/>
      <c r="M2525"/>
      <c r="N2525"/>
      <c r="O2525"/>
      <c r="P2525"/>
      <c r="Q2525"/>
    </row>
    <row r="2526" spans="8:17">
      <c r="H2526"/>
      <c r="I2526"/>
      <c r="J2526"/>
      <c r="K2526"/>
      <c r="L2526"/>
      <c r="M2526"/>
      <c r="N2526"/>
      <c r="O2526"/>
      <c r="P2526"/>
      <c r="Q2526"/>
    </row>
    <row r="2527" spans="8:17">
      <c r="H2527"/>
      <c r="I2527"/>
      <c r="J2527"/>
      <c r="K2527"/>
      <c r="L2527"/>
      <c r="M2527"/>
      <c r="N2527"/>
      <c r="O2527"/>
      <c r="P2527"/>
      <c r="Q2527"/>
    </row>
    <row r="2528" spans="8:17">
      <c r="H2528"/>
      <c r="I2528"/>
      <c r="J2528"/>
      <c r="K2528"/>
      <c r="L2528"/>
      <c r="M2528"/>
      <c r="N2528"/>
      <c r="O2528"/>
      <c r="P2528"/>
      <c r="Q2528"/>
    </row>
    <row r="2529" spans="8:17">
      <c r="H2529"/>
      <c r="I2529"/>
      <c r="J2529"/>
      <c r="K2529"/>
      <c r="L2529"/>
      <c r="M2529"/>
      <c r="N2529"/>
      <c r="O2529"/>
      <c r="P2529"/>
      <c r="Q2529"/>
    </row>
    <row r="2530" spans="8:17">
      <c r="H2530"/>
      <c r="I2530"/>
      <c r="J2530"/>
      <c r="K2530"/>
      <c r="L2530"/>
      <c r="M2530"/>
      <c r="N2530"/>
      <c r="O2530"/>
      <c r="P2530"/>
      <c r="Q2530"/>
    </row>
    <row r="2531" spans="8:17">
      <c r="H2531"/>
      <c r="I2531"/>
      <c r="J2531"/>
      <c r="K2531"/>
      <c r="L2531"/>
      <c r="M2531"/>
      <c r="N2531"/>
      <c r="O2531"/>
      <c r="P2531"/>
      <c r="Q2531"/>
    </row>
    <row r="2532" spans="8:17">
      <c r="H2532"/>
      <c r="I2532"/>
      <c r="J2532"/>
      <c r="K2532"/>
      <c r="L2532"/>
      <c r="M2532"/>
      <c r="N2532"/>
      <c r="O2532"/>
      <c r="P2532"/>
      <c r="Q2532"/>
    </row>
    <row r="2533" spans="8:17">
      <c r="H2533"/>
      <c r="I2533"/>
      <c r="J2533"/>
      <c r="K2533"/>
      <c r="L2533"/>
      <c r="M2533"/>
      <c r="N2533"/>
      <c r="O2533"/>
      <c r="P2533"/>
      <c r="Q2533"/>
    </row>
    <row r="2534" spans="8:17">
      <c r="H2534"/>
      <c r="I2534"/>
      <c r="J2534"/>
      <c r="K2534"/>
      <c r="L2534"/>
      <c r="M2534"/>
      <c r="N2534"/>
      <c r="O2534"/>
      <c r="P2534"/>
      <c r="Q2534"/>
    </row>
    <row r="2535" spans="8:17">
      <c r="H2535"/>
      <c r="I2535"/>
      <c r="J2535"/>
      <c r="K2535"/>
      <c r="L2535"/>
      <c r="M2535"/>
      <c r="N2535"/>
      <c r="O2535"/>
      <c r="P2535"/>
      <c r="Q2535"/>
    </row>
    <row r="2536" spans="8:17">
      <c r="H2536"/>
      <c r="I2536"/>
      <c r="J2536"/>
      <c r="K2536"/>
      <c r="L2536"/>
      <c r="M2536"/>
      <c r="N2536"/>
      <c r="O2536"/>
      <c r="P2536"/>
      <c r="Q2536"/>
    </row>
    <row r="2537" spans="8:17">
      <c r="H2537"/>
      <c r="I2537"/>
      <c r="J2537"/>
      <c r="K2537"/>
      <c r="L2537"/>
      <c r="M2537"/>
      <c r="N2537"/>
      <c r="O2537"/>
      <c r="P2537"/>
      <c r="Q2537"/>
    </row>
    <row r="2538" spans="8:17">
      <c r="H2538"/>
      <c r="I2538"/>
      <c r="J2538"/>
      <c r="K2538"/>
      <c r="L2538"/>
      <c r="M2538"/>
      <c r="N2538"/>
      <c r="O2538"/>
      <c r="P2538"/>
      <c r="Q2538"/>
    </row>
    <row r="2539" spans="8:17">
      <c r="H2539"/>
      <c r="I2539"/>
      <c r="J2539"/>
      <c r="K2539"/>
      <c r="L2539"/>
      <c r="M2539"/>
      <c r="N2539"/>
      <c r="O2539"/>
      <c r="P2539"/>
      <c r="Q2539"/>
    </row>
    <row r="2540" spans="8:17">
      <c r="H2540"/>
      <c r="I2540"/>
      <c r="J2540"/>
      <c r="K2540"/>
      <c r="L2540"/>
      <c r="M2540"/>
      <c r="N2540"/>
      <c r="O2540"/>
      <c r="P2540"/>
      <c r="Q2540"/>
    </row>
    <row r="2541" spans="8:17">
      <c r="H2541"/>
      <c r="I2541"/>
      <c r="J2541"/>
      <c r="K2541"/>
      <c r="L2541"/>
      <c r="M2541"/>
      <c r="N2541"/>
      <c r="O2541"/>
      <c r="P2541"/>
      <c r="Q2541"/>
    </row>
    <row r="2542" spans="8:17">
      <c r="H2542"/>
      <c r="I2542"/>
      <c r="J2542"/>
      <c r="K2542"/>
      <c r="L2542"/>
      <c r="M2542"/>
      <c r="N2542"/>
      <c r="O2542"/>
      <c r="P2542"/>
      <c r="Q2542"/>
    </row>
    <row r="2543" spans="8:17">
      <c r="H2543"/>
      <c r="I2543"/>
      <c r="J2543"/>
      <c r="K2543"/>
      <c r="L2543"/>
      <c r="M2543"/>
      <c r="N2543"/>
      <c r="O2543"/>
      <c r="P2543"/>
      <c r="Q2543"/>
    </row>
    <row r="2544" spans="8:17">
      <c r="H2544"/>
      <c r="I2544"/>
      <c r="J2544"/>
      <c r="K2544"/>
      <c r="L2544"/>
      <c r="M2544"/>
      <c r="N2544"/>
      <c r="O2544"/>
      <c r="P2544"/>
      <c r="Q2544"/>
    </row>
    <row r="2545" spans="8:17">
      <c r="H2545"/>
      <c r="I2545"/>
      <c r="J2545"/>
      <c r="K2545"/>
      <c r="L2545"/>
      <c r="M2545"/>
      <c r="N2545"/>
      <c r="O2545"/>
      <c r="P2545"/>
      <c r="Q2545"/>
    </row>
    <row r="2546" spans="8:17">
      <c r="H2546"/>
      <c r="I2546"/>
      <c r="J2546"/>
      <c r="K2546"/>
      <c r="L2546"/>
      <c r="M2546"/>
      <c r="N2546"/>
      <c r="O2546"/>
      <c r="P2546"/>
      <c r="Q2546"/>
    </row>
    <row r="2547" spans="8:17">
      <c r="H2547"/>
      <c r="I2547"/>
      <c r="J2547"/>
      <c r="K2547"/>
      <c r="L2547"/>
      <c r="M2547"/>
      <c r="N2547"/>
      <c r="O2547"/>
      <c r="P2547"/>
      <c r="Q2547"/>
    </row>
    <row r="2548" spans="8:17">
      <c r="H2548"/>
      <c r="I2548"/>
      <c r="J2548"/>
      <c r="K2548"/>
      <c r="L2548"/>
      <c r="M2548"/>
      <c r="N2548"/>
      <c r="O2548"/>
      <c r="P2548"/>
      <c r="Q2548"/>
    </row>
    <row r="2549" spans="8:17">
      <c r="H2549"/>
      <c r="I2549"/>
      <c r="J2549"/>
      <c r="K2549"/>
      <c r="L2549"/>
      <c r="M2549"/>
      <c r="N2549"/>
      <c r="O2549"/>
      <c r="P2549"/>
      <c r="Q2549"/>
    </row>
    <row r="2550" spans="8:17">
      <c r="H2550"/>
      <c r="I2550"/>
      <c r="J2550"/>
      <c r="K2550"/>
      <c r="L2550"/>
      <c r="M2550"/>
      <c r="N2550"/>
      <c r="O2550"/>
      <c r="P2550"/>
      <c r="Q2550"/>
    </row>
    <row r="2551" spans="8:17">
      <c r="H2551"/>
      <c r="I2551"/>
      <c r="J2551"/>
      <c r="K2551"/>
      <c r="L2551"/>
      <c r="M2551"/>
      <c r="N2551"/>
      <c r="O2551"/>
      <c r="P2551"/>
      <c r="Q2551"/>
    </row>
    <row r="2552" spans="8:17">
      <c r="H2552"/>
      <c r="I2552"/>
      <c r="J2552"/>
      <c r="K2552"/>
      <c r="L2552"/>
      <c r="M2552"/>
      <c r="N2552"/>
      <c r="O2552"/>
      <c r="P2552"/>
      <c r="Q2552"/>
    </row>
    <row r="2553" spans="8:17">
      <c r="H2553"/>
      <c r="I2553"/>
      <c r="J2553"/>
      <c r="K2553"/>
      <c r="L2553"/>
      <c r="M2553"/>
      <c r="N2553"/>
      <c r="O2553"/>
      <c r="P2553"/>
      <c r="Q2553"/>
    </row>
    <row r="2554" spans="8:17">
      <c r="H2554"/>
      <c r="I2554"/>
      <c r="J2554"/>
      <c r="K2554"/>
      <c r="L2554"/>
      <c r="M2554"/>
      <c r="N2554"/>
      <c r="O2554"/>
      <c r="P2554"/>
      <c r="Q2554"/>
    </row>
    <row r="2555" spans="8:17">
      <c r="H2555"/>
      <c r="I2555"/>
      <c r="J2555"/>
      <c r="K2555"/>
      <c r="L2555"/>
      <c r="M2555"/>
      <c r="N2555"/>
      <c r="O2555"/>
      <c r="P2555"/>
      <c r="Q2555"/>
    </row>
    <row r="2556" spans="8:17">
      <c r="H2556"/>
      <c r="I2556"/>
      <c r="J2556"/>
      <c r="K2556"/>
      <c r="L2556"/>
      <c r="M2556"/>
      <c r="N2556"/>
      <c r="O2556"/>
      <c r="P2556"/>
      <c r="Q2556"/>
    </row>
    <row r="2557" spans="8:17">
      <c r="H2557"/>
      <c r="I2557"/>
      <c r="J2557"/>
      <c r="K2557"/>
      <c r="L2557"/>
      <c r="M2557"/>
      <c r="N2557"/>
      <c r="O2557"/>
      <c r="P2557"/>
      <c r="Q2557"/>
    </row>
    <row r="2558" spans="8:17">
      <c r="H2558"/>
      <c r="I2558"/>
      <c r="J2558"/>
      <c r="K2558"/>
      <c r="L2558"/>
      <c r="M2558"/>
      <c r="N2558"/>
      <c r="O2558"/>
      <c r="P2558"/>
      <c r="Q2558"/>
    </row>
    <row r="2559" spans="8:17">
      <c r="H2559"/>
      <c r="I2559"/>
      <c r="J2559"/>
      <c r="K2559"/>
      <c r="L2559"/>
      <c r="M2559"/>
      <c r="N2559"/>
      <c r="O2559"/>
      <c r="P2559"/>
      <c r="Q2559"/>
    </row>
    <row r="2560" spans="8:17">
      <c r="H2560"/>
      <c r="I2560"/>
      <c r="J2560"/>
      <c r="K2560"/>
      <c r="L2560"/>
      <c r="M2560"/>
      <c r="N2560"/>
      <c r="O2560"/>
      <c r="P2560"/>
      <c r="Q2560"/>
    </row>
    <row r="2561" spans="8:17">
      <c r="H2561"/>
      <c r="I2561"/>
      <c r="J2561"/>
      <c r="K2561"/>
      <c r="L2561"/>
      <c r="M2561"/>
      <c r="N2561"/>
      <c r="O2561"/>
      <c r="P2561"/>
      <c r="Q2561"/>
    </row>
    <row r="2562" spans="8:17">
      <c r="H2562"/>
      <c r="I2562"/>
      <c r="J2562"/>
      <c r="K2562"/>
      <c r="L2562"/>
      <c r="M2562"/>
      <c r="N2562"/>
      <c r="O2562"/>
      <c r="P2562"/>
      <c r="Q2562"/>
    </row>
    <row r="2563" spans="8:17">
      <c r="H2563"/>
      <c r="I2563"/>
      <c r="J2563"/>
      <c r="K2563"/>
      <c r="L2563"/>
      <c r="M2563"/>
      <c r="N2563"/>
      <c r="O2563"/>
      <c r="P2563"/>
      <c r="Q2563"/>
    </row>
    <row r="2564" spans="8:17">
      <c r="H2564"/>
      <c r="I2564"/>
      <c r="J2564"/>
      <c r="K2564"/>
      <c r="L2564"/>
      <c r="M2564"/>
      <c r="N2564"/>
      <c r="O2564"/>
      <c r="P2564"/>
      <c r="Q2564"/>
    </row>
    <row r="2565" spans="8:17">
      <c r="H2565"/>
      <c r="I2565"/>
      <c r="J2565"/>
      <c r="K2565"/>
      <c r="L2565"/>
      <c r="M2565"/>
      <c r="N2565"/>
      <c r="O2565"/>
      <c r="P2565"/>
      <c r="Q2565"/>
    </row>
    <row r="2566" spans="8:17">
      <c r="H2566"/>
      <c r="I2566"/>
      <c r="J2566"/>
      <c r="K2566"/>
      <c r="L2566"/>
      <c r="M2566"/>
      <c r="N2566"/>
      <c r="O2566"/>
      <c r="P2566"/>
      <c r="Q2566"/>
    </row>
    <row r="2567" spans="8:17">
      <c r="H2567"/>
      <c r="I2567"/>
      <c r="J2567"/>
      <c r="K2567"/>
      <c r="L2567"/>
      <c r="M2567"/>
      <c r="N2567"/>
      <c r="O2567"/>
      <c r="P2567"/>
      <c r="Q2567"/>
    </row>
    <row r="2568" spans="8:17">
      <c r="H2568"/>
      <c r="I2568"/>
      <c r="J2568"/>
      <c r="K2568"/>
      <c r="L2568"/>
      <c r="M2568"/>
      <c r="N2568"/>
      <c r="O2568"/>
      <c r="P2568"/>
      <c r="Q2568"/>
    </row>
    <row r="2569" spans="8:17">
      <c r="H2569"/>
      <c r="I2569"/>
      <c r="J2569"/>
      <c r="K2569"/>
      <c r="L2569"/>
      <c r="M2569"/>
      <c r="N2569"/>
      <c r="O2569"/>
      <c r="P2569"/>
      <c r="Q2569"/>
    </row>
    <row r="2570" spans="8:17">
      <c r="H2570"/>
      <c r="I2570"/>
      <c r="J2570"/>
      <c r="K2570"/>
      <c r="L2570"/>
      <c r="M2570"/>
      <c r="N2570"/>
      <c r="O2570"/>
      <c r="P2570"/>
      <c r="Q2570"/>
    </row>
    <row r="2571" spans="8:17">
      <c r="H2571"/>
      <c r="I2571"/>
      <c r="J2571"/>
      <c r="K2571"/>
      <c r="L2571"/>
      <c r="M2571"/>
      <c r="N2571"/>
      <c r="O2571"/>
      <c r="P2571"/>
      <c r="Q2571"/>
    </row>
    <row r="2572" spans="8:17">
      <c r="H2572"/>
      <c r="I2572"/>
      <c r="J2572"/>
      <c r="K2572"/>
      <c r="L2572"/>
      <c r="M2572"/>
      <c r="N2572"/>
      <c r="O2572"/>
      <c r="P2572"/>
      <c r="Q2572"/>
    </row>
    <row r="2573" spans="8:17">
      <c r="H2573"/>
      <c r="I2573"/>
      <c r="J2573"/>
      <c r="K2573"/>
      <c r="L2573"/>
      <c r="M2573"/>
      <c r="N2573"/>
      <c r="O2573"/>
      <c r="P2573"/>
      <c r="Q2573"/>
    </row>
    <row r="2574" spans="8:17">
      <c r="H2574"/>
      <c r="I2574"/>
      <c r="J2574"/>
      <c r="K2574"/>
      <c r="L2574"/>
      <c r="M2574"/>
      <c r="N2574"/>
      <c r="O2574"/>
      <c r="P2574"/>
      <c r="Q2574"/>
    </row>
    <row r="2575" spans="8:17">
      <c r="H2575"/>
      <c r="I2575"/>
      <c r="J2575"/>
      <c r="K2575"/>
      <c r="L2575"/>
      <c r="M2575"/>
      <c r="N2575"/>
      <c r="O2575"/>
      <c r="P2575"/>
      <c r="Q2575"/>
    </row>
    <row r="2576" spans="8:17">
      <c r="H2576"/>
      <c r="I2576"/>
      <c r="J2576"/>
      <c r="K2576"/>
      <c r="L2576"/>
      <c r="M2576"/>
      <c r="N2576"/>
      <c r="O2576"/>
      <c r="P2576"/>
      <c r="Q2576"/>
    </row>
    <row r="2577" spans="8:17">
      <c r="H2577"/>
      <c r="I2577"/>
      <c r="J2577"/>
      <c r="K2577"/>
      <c r="L2577"/>
      <c r="M2577"/>
      <c r="N2577"/>
      <c r="O2577"/>
      <c r="P2577"/>
      <c r="Q2577"/>
    </row>
    <row r="2578" spans="8:17">
      <c r="H2578"/>
      <c r="I2578"/>
      <c r="J2578"/>
      <c r="K2578"/>
      <c r="L2578"/>
      <c r="M2578"/>
      <c r="N2578"/>
      <c r="O2578"/>
      <c r="P2578"/>
      <c r="Q2578"/>
    </row>
    <row r="2579" spans="8:17">
      <c r="H2579"/>
      <c r="I2579"/>
      <c r="J2579"/>
      <c r="K2579"/>
      <c r="L2579"/>
      <c r="M2579"/>
      <c r="N2579"/>
      <c r="O2579"/>
      <c r="P2579"/>
      <c r="Q2579"/>
    </row>
    <row r="2580" spans="8:17">
      <c r="H2580"/>
      <c r="I2580"/>
      <c r="J2580"/>
      <c r="K2580"/>
      <c r="L2580"/>
      <c r="M2580"/>
      <c r="N2580"/>
      <c r="O2580"/>
      <c r="P2580"/>
      <c r="Q2580"/>
    </row>
    <row r="2581" spans="8:17">
      <c r="H2581"/>
      <c r="I2581"/>
      <c r="J2581"/>
      <c r="K2581"/>
      <c r="L2581"/>
      <c r="M2581"/>
      <c r="N2581"/>
      <c r="O2581"/>
      <c r="P2581"/>
      <c r="Q2581"/>
    </row>
    <row r="2582" spans="8:17">
      <c r="H2582"/>
      <c r="I2582"/>
      <c r="J2582"/>
      <c r="K2582"/>
      <c r="L2582"/>
      <c r="M2582"/>
      <c r="N2582"/>
      <c r="O2582"/>
      <c r="P2582"/>
      <c r="Q2582"/>
    </row>
    <row r="2583" spans="8:17">
      <c r="H2583"/>
      <c r="I2583"/>
      <c r="J2583"/>
      <c r="K2583"/>
      <c r="L2583"/>
      <c r="M2583"/>
      <c r="N2583"/>
      <c r="O2583"/>
      <c r="P2583"/>
      <c r="Q2583"/>
    </row>
    <row r="2584" spans="8:17">
      <c r="H2584"/>
      <c r="I2584"/>
      <c r="J2584"/>
      <c r="K2584"/>
      <c r="L2584"/>
      <c r="M2584"/>
      <c r="N2584"/>
      <c r="O2584"/>
      <c r="P2584"/>
      <c r="Q2584"/>
    </row>
    <row r="2585" spans="8:17">
      <c r="H2585"/>
      <c r="I2585"/>
      <c r="J2585"/>
      <c r="K2585"/>
      <c r="L2585"/>
      <c r="M2585"/>
      <c r="N2585"/>
      <c r="O2585"/>
      <c r="P2585"/>
      <c r="Q2585"/>
    </row>
    <row r="2586" spans="8:17">
      <c r="H2586"/>
      <c r="I2586"/>
      <c r="J2586"/>
      <c r="K2586"/>
      <c r="L2586"/>
      <c r="M2586"/>
      <c r="N2586"/>
      <c r="O2586"/>
      <c r="P2586"/>
      <c r="Q2586"/>
    </row>
    <row r="2587" spans="8:17">
      <c r="H2587"/>
      <c r="I2587"/>
      <c r="J2587"/>
      <c r="K2587"/>
      <c r="L2587"/>
      <c r="M2587"/>
      <c r="N2587"/>
      <c r="O2587"/>
      <c r="P2587"/>
      <c r="Q2587"/>
    </row>
    <row r="2588" spans="8:17">
      <c r="H2588"/>
      <c r="I2588"/>
      <c r="J2588"/>
      <c r="K2588"/>
      <c r="L2588"/>
      <c r="M2588"/>
      <c r="N2588"/>
      <c r="O2588"/>
      <c r="P2588"/>
      <c r="Q2588"/>
    </row>
    <row r="2589" spans="8:17">
      <c r="H2589"/>
      <c r="I2589"/>
      <c r="J2589"/>
      <c r="K2589"/>
      <c r="L2589"/>
      <c r="M2589"/>
      <c r="N2589"/>
      <c r="O2589"/>
      <c r="P2589"/>
      <c r="Q2589"/>
    </row>
    <row r="2590" spans="8:17">
      <c r="H2590"/>
      <c r="I2590"/>
      <c r="J2590"/>
      <c r="K2590"/>
      <c r="L2590"/>
      <c r="M2590"/>
      <c r="N2590"/>
      <c r="O2590"/>
      <c r="P2590"/>
      <c r="Q2590"/>
    </row>
    <row r="2591" spans="8:17">
      <c r="H2591"/>
      <c r="I2591"/>
      <c r="J2591"/>
      <c r="K2591"/>
      <c r="L2591"/>
      <c r="M2591"/>
      <c r="N2591"/>
      <c r="O2591"/>
      <c r="P2591"/>
      <c r="Q2591"/>
    </row>
    <row r="2592" spans="8:17">
      <c r="H2592"/>
      <c r="I2592"/>
      <c r="J2592"/>
      <c r="K2592"/>
      <c r="L2592"/>
      <c r="M2592"/>
      <c r="N2592"/>
      <c r="O2592"/>
      <c r="P2592"/>
      <c r="Q2592"/>
    </row>
    <row r="2593" spans="8:17">
      <c r="H2593"/>
      <c r="I2593"/>
      <c r="J2593"/>
      <c r="K2593"/>
      <c r="L2593"/>
      <c r="M2593"/>
      <c r="N2593"/>
      <c r="O2593"/>
      <c r="P2593"/>
      <c r="Q2593"/>
    </row>
    <row r="2594" spans="8:17">
      <c r="H2594"/>
      <c r="I2594"/>
      <c r="J2594"/>
      <c r="K2594"/>
      <c r="L2594"/>
      <c r="M2594"/>
      <c r="N2594"/>
      <c r="O2594"/>
      <c r="P2594"/>
      <c r="Q2594"/>
    </row>
    <row r="2595" spans="8:17">
      <c r="H2595"/>
      <c r="I2595"/>
      <c r="J2595"/>
      <c r="K2595"/>
      <c r="L2595"/>
      <c r="M2595"/>
      <c r="N2595"/>
      <c r="O2595"/>
      <c r="P2595"/>
      <c r="Q2595"/>
    </row>
    <row r="2596" spans="8:17">
      <c r="H2596"/>
      <c r="I2596"/>
      <c r="J2596"/>
      <c r="K2596"/>
      <c r="L2596"/>
      <c r="M2596"/>
      <c r="N2596"/>
      <c r="O2596"/>
      <c r="P2596"/>
      <c r="Q2596"/>
    </row>
    <row r="2597" spans="8:17">
      <c r="H2597"/>
      <c r="I2597"/>
      <c r="J2597"/>
      <c r="K2597"/>
      <c r="L2597"/>
      <c r="M2597"/>
      <c r="N2597"/>
      <c r="O2597"/>
      <c r="P2597"/>
      <c r="Q2597"/>
    </row>
    <row r="2598" spans="8:17">
      <c r="H2598"/>
      <c r="I2598"/>
      <c r="J2598"/>
      <c r="K2598"/>
      <c r="L2598"/>
      <c r="M2598"/>
      <c r="N2598"/>
      <c r="O2598"/>
      <c r="P2598"/>
      <c r="Q2598"/>
    </row>
    <row r="2599" spans="8:17">
      <c r="H2599"/>
      <c r="I2599"/>
      <c r="J2599"/>
      <c r="K2599"/>
      <c r="L2599"/>
      <c r="M2599"/>
      <c r="N2599"/>
      <c r="O2599"/>
      <c r="P2599"/>
      <c r="Q2599"/>
    </row>
    <row r="2600" spans="8:17">
      <c r="H2600"/>
      <c r="I2600"/>
      <c r="J2600"/>
      <c r="K2600"/>
      <c r="L2600"/>
      <c r="M2600"/>
      <c r="N2600"/>
      <c r="O2600"/>
      <c r="P2600"/>
      <c r="Q2600"/>
    </row>
    <row r="2601" spans="8:17">
      <c r="H2601"/>
      <c r="I2601"/>
      <c r="J2601"/>
      <c r="K2601"/>
      <c r="L2601"/>
      <c r="M2601"/>
      <c r="N2601"/>
      <c r="O2601"/>
      <c r="P2601"/>
      <c r="Q2601"/>
    </row>
    <row r="2602" spans="8:17">
      <c r="H2602"/>
      <c r="I2602"/>
      <c r="J2602"/>
      <c r="K2602"/>
      <c r="L2602"/>
      <c r="M2602"/>
      <c r="N2602"/>
      <c r="O2602"/>
      <c r="P2602"/>
      <c r="Q2602"/>
    </row>
    <row r="2603" spans="8:17">
      <c r="H2603"/>
      <c r="I2603"/>
      <c r="J2603"/>
      <c r="K2603"/>
      <c r="L2603"/>
      <c r="M2603"/>
      <c r="N2603"/>
      <c r="O2603"/>
      <c r="P2603"/>
      <c r="Q2603"/>
    </row>
    <row r="2604" spans="8:17">
      <c r="H2604"/>
      <c r="I2604"/>
      <c r="J2604"/>
      <c r="K2604"/>
      <c r="L2604"/>
      <c r="M2604"/>
      <c r="N2604"/>
      <c r="O2604"/>
      <c r="P2604"/>
      <c r="Q2604"/>
    </row>
    <row r="2605" spans="8:17">
      <c r="H2605"/>
      <c r="I2605"/>
      <c r="J2605"/>
      <c r="K2605"/>
      <c r="L2605"/>
      <c r="M2605"/>
      <c r="N2605"/>
      <c r="O2605"/>
      <c r="P2605"/>
      <c r="Q2605"/>
    </row>
    <row r="2606" spans="8:17">
      <c r="H2606"/>
      <c r="I2606"/>
      <c r="J2606"/>
      <c r="K2606"/>
      <c r="L2606"/>
      <c r="M2606"/>
      <c r="N2606"/>
      <c r="O2606"/>
      <c r="P2606"/>
      <c r="Q2606"/>
    </row>
    <row r="2607" spans="8:17">
      <c r="H2607"/>
      <c r="I2607"/>
      <c r="J2607"/>
      <c r="K2607"/>
      <c r="L2607"/>
      <c r="M2607"/>
      <c r="N2607"/>
      <c r="O2607"/>
      <c r="P2607"/>
      <c r="Q2607"/>
    </row>
    <row r="2608" spans="8:17">
      <c r="H2608"/>
      <c r="I2608"/>
      <c r="J2608"/>
      <c r="K2608"/>
      <c r="L2608"/>
      <c r="M2608"/>
      <c r="N2608"/>
      <c r="O2608"/>
      <c r="P2608"/>
      <c r="Q2608"/>
    </row>
    <row r="2609" spans="8:17">
      <c r="H2609"/>
      <c r="I2609"/>
      <c r="J2609"/>
      <c r="K2609"/>
      <c r="L2609"/>
      <c r="M2609"/>
      <c r="N2609"/>
      <c r="O2609"/>
      <c r="P2609"/>
      <c r="Q2609"/>
    </row>
    <row r="2610" spans="8:17">
      <c r="H2610"/>
      <c r="I2610"/>
      <c r="J2610"/>
      <c r="K2610"/>
      <c r="L2610"/>
      <c r="M2610"/>
      <c r="N2610"/>
      <c r="O2610"/>
      <c r="P2610"/>
      <c r="Q2610"/>
    </row>
    <row r="2611" spans="8:17">
      <c r="H2611"/>
      <c r="I2611"/>
      <c r="J2611"/>
      <c r="K2611"/>
      <c r="L2611"/>
      <c r="M2611"/>
      <c r="N2611"/>
      <c r="O2611"/>
      <c r="P2611"/>
      <c r="Q2611"/>
    </row>
    <row r="2612" spans="8:17">
      <c r="H2612"/>
      <c r="I2612"/>
      <c r="J2612"/>
      <c r="K2612"/>
      <c r="L2612"/>
      <c r="M2612"/>
      <c r="N2612"/>
      <c r="O2612"/>
      <c r="P2612"/>
      <c r="Q2612"/>
    </row>
    <row r="2613" spans="8:17">
      <c r="H2613"/>
      <c r="I2613"/>
      <c r="J2613"/>
      <c r="K2613"/>
      <c r="L2613"/>
      <c r="M2613"/>
      <c r="N2613"/>
      <c r="O2613"/>
      <c r="P2613"/>
      <c r="Q2613"/>
    </row>
    <row r="2614" spans="8:17">
      <c r="H2614"/>
      <c r="I2614"/>
      <c r="J2614"/>
      <c r="K2614"/>
      <c r="L2614"/>
      <c r="M2614"/>
      <c r="N2614"/>
      <c r="O2614"/>
      <c r="P2614"/>
      <c r="Q2614"/>
    </row>
    <row r="2615" spans="8:17">
      <c r="H2615"/>
      <c r="I2615"/>
      <c r="J2615"/>
      <c r="K2615"/>
      <c r="L2615"/>
      <c r="M2615"/>
      <c r="N2615"/>
      <c r="O2615"/>
      <c r="P2615"/>
      <c r="Q2615"/>
    </row>
    <row r="2616" spans="8:17">
      <c r="H2616"/>
      <c r="I2616"/>
      <c r="J2616"/>
      <c r="K2616"/>
      <c r="L2616"/>
      <c r="M2616"/>
      <c r="N2616"/>
      <c r="O2616"/>
      <c r="P2616"/>
      <c r="Q2616"/>
    </row>
    <row r="2617" spans="8:17">
      <c r="H2617"/>
      <c r="I2617"/>
      <c r="J2617"/>
      <c r="K2617"/>
      <c r="L2617"/>
      <c r="M2617"/>
      <c r="N2617"/>
      <c r="O2617"/>
      <c r="P2617"/>
      <c r="Q2617"/>
    </row>
    <row r="2618" spans="8:17">
      <c r="H2618"/>
      <c r="I2618"/>
      <c r="J2618"/>
      <c r="K2618"/>
      <c r="L2618"/>
      <c r="M2618"/>
      <c r="N2618"/>
      <c r="O2618"/>
      <c r="P2618"/>
      <c r="Q2618"/>
    </row>
    <row r="2619" spans="8:17">
      <c r="H2619"/>
      <c r="I2619"/>
      <c r="J2619"/>
      <c r="K2619"/>
      <c r="L2619"/>
      <c r="M2619"/>
      <c r="N2619"/>
      <c r="O2619"/>
      <c r="P2619"/>
      <c r="Q2619"/>
    </row>
    <row r="2620" spans="8:17">
      <c r="H2620"/>
      <c r="I2620"/>
      <c r="J2620"/>
      <c r="K2620"/>
      <c r="L2620"/>
      <c r="M2620"/>
      <c r="N2620"/>
      <c r="O2620"/>
      <c r="P2620"/>
      <c r="Q2620"/>
    </row>
    <row r="2621" spans="8:17">
      <c r="H2621"/>
      <c r="I2621"/>
      <c r="J2621"/>
      <c r="K2621"/>
      <c r="L2621"/>
      <c r="M2621"/>
      <c r="N2621"/>
      <c r="O2621"/>
      <c r="P2621"/>
      <c r="Q2621"/>
    </row>
    <row r="2622" spans="8:17">
      <c r="H2622"/>
      <c r="I2622"/>
      <c r="J2622"/>
      <c r="K2622"/>
      <c r="L2622"/>
      <c r="M2622"/>
      <c r="N2622"/>
      <c r="O2622"/>
      <c r="P2622"/>
      <c r="Q2622"/>
    </row>
    <row r="2623" spans="8:17">
      <c r="H2623"/>
      <c r="I2623"/>
      <c r="J2623"/>
      <c r="K2623"/>
      <c r="L2623"/>
      <c r="M2623"/>
      <c r="N2623"/>
      <c r="O2623"/>
      <c r="P2623"/>
      <c r="Q2623"/>
    </row>
    <row r="2624" spans="8:17">
      <c r="H2624"/>
      <c r="I2624"/>
      <c r="J2624"/>
      <c r="K2624"/>
      <c r="L2624"/>
      <c r="M2624"/>
      <c r="N2624"/>
      <c r="O2624"/>
      <c r="P2624"/>
      <c r="Q2624"/>
    </row>
    <row r="2625" spans="8:17">
      <c r="H2625"/>
      <c r="I2625"/>
      <c r="J2625"/>
      <c r="K2625"/>
      <c r="L2625"/>
      <c r="M2625"/>
      <c r="N2625"/>
      <c r="O2625"/>
      <c r="P2625"/>
      <c r="Q2625"/>
    </row>
    <row r="2626" spans="8:17">
      <c r="H2626"/>
      <c r="I2626"/>
      <c r="J2626"/>
      <c r="K2626"/>
      <c r="L2626"/>
      <c r="M2626"/>
      <c r="N2626"/>
      <c r="O2626"/>
      <c r="P2626"/>
      <c r="Q2626"/>
    </row>
    <row r="2627" spans="8:17">
      <c r="H2627"/>
      <c r="I2627"/>
      <c r="J2627"/>
      <c r="K2627"/>
      <c r="L2627"/>
      <c r="M2627"/>
      <c r="N2627"/>
      <c r="O2627"/>
      <c r="P2627"/>
      <c r="Q2627"/>
    </row>
    <row r="2628" spans="8:17">
      <c r="H2628"/>
      <c r="I2628"/>
      <c r="J2628"/>
      <c r="K2628"/>
      <c r="L2628"/>
      <c r="M2628"/>
      <c r="N2628"/>
      <c r="O2628"/>
      <c r="P2628"/>
      <c r="Q2628"/>
    </row>
    <row r="2629" spans="8:17">
      <c r="H2629"/>
      <c r="I2629"/>
      <c r="J2629"/>
      <c r="K2629"/>
      <c r="L2629"/>
      <c r="M2629"/>
      <c r="N2629"/>
      <c r="O2629"/>
      <c r="P2629"/>
      <c r="Q2629"/>
    </row>
    <row r="2630" spans="8:17">
      <c r="H2630"/>
      <c r="I2630"/>
      <c r="J2630"/>
      <c r="K2630"/>
      <c r="L2630"/>
      <c r="M2630"/>
      <c r="N2630"/>
      <c r="O2630"/>
      <c r="P2630"/>
      <c r="Q2630"/>
    </row>
    <row r="2631" spans="8:17">
      <c r="H2631"/>
      <c r="I2631"/>
      <c r="J2631"/>
      <c r="K2631"/>
      <c r="L2631"/>
      <c r="M2631"/>
      <c r="N2631"/>
      <c r="O2631"/>
      <c r="P2631"/>
      <c r="Q2631"/>
    </row>
    <row r="2632" spans="8:17">
      <c r="H2632"/>
      <c r="I2632"/>
      <c r="J2632"/>
      <c r="K2632"/>
      <c r="L2632"/>
      <c r="M2632"/>
      <c r="N2632"/>
      <c r="O2632"/>
      <c r="P2632"/>
      <c r="Q2632"/>
    </row>
    <row r="2633" spans="8:17">
      <c r="H2633"/>
      <c r="I2633"/>
      <c r="J2633"/>
      <c r="K2633"/>
      <c r="L2633"/>
      <c r="M2633"/>
      <c r="N2633"/>
      <c r="O2633"/>
      <c r="P2633"/>
      <c r="Q2633"/>
    </row>
    <row r="2634" spans="8:17">
      <c r="H2634"/>
      <c r="I2634"/>
      <c r="J2634"/>
      <c r="K2634"/>
      <c r="L2634"/>
      <c r="M2634"/>
      <c r="N2634"/>
      <c r="O2634"/>
      <c r="P2634"/>
      <c r="Q2634"/>
    </row>
    <row r="2635" spans="8:17">
      <c r="H2635"/>
      <c r="I2635"/>
      <c r="J2635"/>
      <c r="K2635"/>
      <c r="L2635"/>
      <c r="M2635"/>
      <c r="N2635"/>
      <c r="O2635"/>
      <c r="P2635"/>
      <c r="Q2635"/>
    </row>
    <row r="2636" spans="8:17">
      <c r="H2636"/>
      <c r="I2636"/>
      <c r="J2636"/>
      <c r="K2636"/>
      <c r="L2636"/>
      <c r="M2636"/>
      <c r="N2636"/>
      <c r="O2636"/>
      <c r="P2636"/>
      <c r="Q2636"/>
    </row>
    <row r="2637" spans="8:17">
      <c r="H2637"/>
      <c r="I2637"/>
      <c r="J2637"/>
      <c r="K2637"/>
      <c r="L2637"/>
      <c r="M2637"/>
      <c r="N2637"/>
      <c r="O2637"/>
      <c r="P2637"/>
      <c r="Q2637"/>
    </row>
    <row r="2638" spans="8:17">
      <c r="H2638"/>
      <c r="I2638"/>
      <c r="J2638"/>
      <c r="K2638"/>
      <c r="L2638"/>
      <c r="M2638"/>
      <c r="N2638"/>
      <c r="O2638"/>
      <c r="P2638"/>
      <c r="Q2638"/>
    </row>
    <row r="2639" spans="8:17">
      <c r="H2639"/>
      <c r="I2639"/>
      <c r="J2639"/>
      <c r="K2639"/>
      <c r="L2639"/>
      <c r="M2639"/>
      <c r="N2639"/>
      <c r="O2639"/>
      <c r="P2639"/>
      <c r="Q2639"/>
    </row>
    <row r="2640" spans="8:17">
      <c r="H2640"/>
      <c r="I2640"/>
      <c r="J2640"/>
      <c r="K2640"/>
      <c r="L2640"/>
      <c r="M2640"/>
      <c r="N2640"/>
      <c r="O2640"/>
      <c r="P2640"/>
      <c r="Q2640"/>
    </row>
    <row r="2641" spans="8:17">
      <c r="H2641"/>
      <c r="I2641"/>
      <c r="J2641"/>
      <c r="K2641"/>
      <c r="L2641"/>
      <c r="M2641"/>
      <c r="N2641"/>
      <c r="O2641"/>
      <c r="P2641"/>
      <c r="Q2641"/>
    </row>
    <row r="2642" spans="8:17">
      <c r="H2642"/>
      <c r="I2642"/>
      <c r="J2642"/>
      <c r="K2642"/>
      <c r="L2642"/>
      <c r="M2642"/>
      <c r="N2642"/>
      <c r="O2642"/>
      <c r="P2642"/>
      <c r="Q2642"/>
    </row>
    <row r="2643" spans="8:17">
      <c r="H2643"/>
      <c r="I2643"/>
      <c r="J2643"/>
      <c r="K2643"/>
      <c r="L2643"/>
      <c r="M2643"/>
      <c r="N2643"/>
      <c r="O2643"/>
      <c r="P2643"/>
      <c r="Q2643"/>
    </row>
    <row r="2644" spans="8:17">
      <c r="H2644"/>
      <c r="I2644"/>
      <c r="J2644"/>
      <c r="K2644"/>
      <c r="L2644"/>
      <c r="M2644"/>
      <c r="N2644"/>
      <c r="O2644"/>
      <c r="P2644"/>
      <c r="Q2644"/>
    </row>
    <row r="2645" spans="8:17">
      <c r="H2645"/>
      <c r="I2645"/>
      <c r="J2645"/>
      <c r="K2645"/>
      <c r="L2645"/>
      <c r="M2645"/>
      <c r="N2645"/>
      <c r="O2645"/>
      <c r="P2645"/>
      <c r="Q2645"/>
    </row>
    <row r="2646" spans="8:17">
      <c r="H2646"/>
      <c r="I2646"/>
      <c r="J2646"/>
      <c r="K2646"/>
      <c r="L2646"/>
      <c r="M2646"/>
      <c r="N2646"/>
      <c r="O2646"/>
      <c r="P2646"/>
      <c r="Q2646"/>
    </row>
    <row r="2647" spans="8:17">
      <c r="H2647"/>
      <c r="I2647"/>
      <c r="J2647"/>
      <c r="K2647"/>
      <c r="L2647"/>
      <c r="M2647"/>
      <c r="N2647"/>
      <c r="O2647"/>
      <c r="P2647"/>
      <c r="Q2647"/>
    </row>
    <row r="2648" spans="8:17">
      <c r="H2648"/>
      <c r="I2648"/>
      <c r="J2648"/>
      <c r="K2648"/>
      <c r="L2648"/>
      <c r="M2648"/>
      <c r="N2648"/>
      <c r="O2648"/>
      <c r="P2648"/>
      <c r="Q2648"/>
    </row>
    <row r="2649" spans="8:17">
      <c r="H2649"/>
      <c r="I2649"/>
      <c r="J2649"/>
      <c r="K2649"/>
      <c r="L2649"/>
      <c r="M2649"/>
      <c r="N2649"/>
      <c r="O2649"/>
      <c r="P2649"/>
      <c r="Q2649"/>
    </row>
    <row r="2650" spans="8:17">
      <c r="H2650"/>
      <c r="I2650"/>
      <c r="J2650"/>
      <c r="K2650"/>
      <c r="L2650"/>
      <c r="M2650"/>
      <c r="N2650"/>
      <c r="O2650"/>
      <c r="P2650"/>
      <c r="Q2650"/>
    </row>
    <row r="2651" spans="8:17">
      <c r="H2651"/>
      <c r="I2651"/>
      <c r="J2651"/>
      <c r="K2651"/>
      <c r="L2651"/>
      <c r="M2651"/>
      <c r="N2651"/>
      <c r="O2651"/>
      <c r="P2651"/>
      <c r="Q2651"/>
    </row>
    <row r="2652" spans="8:17">
      <c r="H2652"/>
      <c r="I2652"/>
      <c r="J2652"/>
      <c r="K2652"/>
      <c r="L2652"/>
      <c r="M2652"/>
      <c r="N2652"/>
      <c r="O2652"/>
      <c r="P2652"/>
      <c r="Q2652"/>
    </row>
    <row r="2653" spans="8:17">
      <c r="H2653"/>
      <c r="I2653"/>
      <c r="J2653"/>
      <c r="K2653"/>
      <c r="L2653"/>
      <c r="M2653"/>
      <c r="N2653"/>
      <c r="O2653"/>
      <c r="P2653"/>
      <c r="Q2653"/>
    </row>
    <row r="2654" spans="8:17">
      <c r="H2654"/>
      <c r="I2654"/>
      <c r="J2654"/>
      <c r="K2654"/>
      <c r="L2654"/>
      <c r="M2654"/>
      <c r="N2654"/>
      <c r="O2654"/>
      <c r="P2654"/>
      <c r="Q2654"/>
    </row>
    <row r="2655" spans="8:17">
      <c r="H2655"/>
      <c r="I2655"/>
      <c r="J2655"/>
      <c r="K2655"/>
      <c r="L2655"/>
      <c r="M2655"/>
      <c r="N2655"/>
      <c r="O2655"/>
      <c r="P2655"/>
      <c r="Q2655"/>
    </row>
    <row r="2656" spans="8:17">
      <c r="H2656"/>
      <c r="I2656"/>
      <c r="J2656"/>
      <c r="K2656"/>
      <c r="L2656"/>
      <c r="M2656"/>
      <c r="N2656"/>
      <c r="O2656"/>
      <c r="P2656"/>
      <c r="Q2656"/>
    </row>
    <row r="2657" spans="8:17">
      <c r="H2657"/>
      <c r="I2657"/>
      <c r="J2657"/>
      <c r="K2657"/>
      <c r="L2657"/>
      <c r="M2657"/>
      <c r="N2657"/>
      <c r="O2657"/>
      <c r="P2657"/>
      <c r="Q2657"/>
    </row>
    <row r="2658" spans="8:17">
      <c r="H2658"/>
      <c r="I2658"/>
      <c r="J2658"/>
      <c r="K2658"/>
      <c r="L2658"/>
      <c r="M2658"/>
      <c r="N2658"/>
      <c r="O2658"/>
      <c r="P2658"/>
      <c r="Q2658"/>
    </row>
    <row r="2659" spans="8:17">
      <c r="H2659"/>
      <c r="I2659"/>
      <c r="J2659"/>
      <c r="K2659"/>
      <c r="L2659"/>
      <c r="M2659"/>
      <c r="N2659"/>
      <c r="O2659"/>
      <c r="P2659"/>
      <c r="Q2659"/>
    </row>
    <row r="2660" spans="8:17">
      <c r="H2660"/>
      <c r="I2660"/>
      <c r="J2660"/>
      <c r="K2660"/>
      <c r="L2660"/>
      <c r="M2660"/>
      <c r="N2660"/>
      <c r="O2660"/>
      <c r="P2660"/>
      <c r="Q2660"/>
    </row>
    <row r="2661" spans="8:17">
      <c r="H2661"/>
      <c r="I2661"/>
      <c r="J2661"/>
      <c r="K2661"/>
      <c r="L2661"/>
      <c r="M2661"/>
      <c r="N2661"/>
      <c r="O2661"/>
      <c r="P2661"/>
      <c r="Q2661"/>
    </row>
    <row r="2662" spans="8:17">
      <c r="H2662"/>
      <c r="I2662"/>
      <c r="J2662"/>
      <c r="K2662"/>
      <c r="L2662"/>
      <c r="M2662"/>
      <c r="N2662"/>
      <c r="O2662"/>
      <c r="P2662"/>
      <c r="Q2662"/>
    </row>
    <row r="2663" spans="8:17">
      <c r="H2663"/>
      <c r="I2663"/>
      <c r="J2663"/>
      <c r="K2663"/>
      <c r="L2663"/>
      <c r="M2663"/>
      <c r="N2663"/>
      <c r="O2663"/>
      <c r="P2663"/>
      <c r="Q2663"/>
    </row>
    <row r="2664" spans="8:17">
      <c r="H2664"/>
      <c r="I2664"/>
      <c r="J2664"/>
      <c r="K2664"/>
      <c r="L2664"/>
      <c r="M2664"/>
      <c r="N2664"/>
      <c r="O2664"/>
      <c r="P2664"/>
      <c r="Q2664"/>
    </row>
    <row r="2665" spans="8:17">
      <c r="H2665"/>
      <c r="I2665"/>
      <c r="J2665"/>
      <c r="K2665"/>
      <c r="L2665"/>
      <c r="M2665"/>
      <c r="N2665"/>
      <c r="O2665"/>
      <c r="P2665"/>
      <c r="Q2665"/>
    </row>
    <row r="2666" spans="8:17">
      <c r="H2666"/>
      <c r="I2666"/>
      <c r="J2666"/>
      <c r="K2666"/>
      <c r="L2666"/>
      <c r="M2666"/>
      <c r="N2666"/>
      <c r="O2666"/>
      <c r="P2666"/>
      <c r="Q2666"/>
    </row>
    <row r="2667" spans="8:17">
      <c r="H2667"/>
      <c r="I2667"/>
      <c r="J2667"/>
      <c r="K2667"/>
      <c r="L2667"/>
      <c r="M2667"/>
      <c r="N2667"/>
      <c r="O2667"/>
      <c r="P2667"/>
      <c r="Q2667"/>
    </row>
    <row r="2668" spans="8:17">
      <c r="H2668"/>
      <c r="I2668"/>
      <c r="J2668"/>
      <c r="K2668"/>
      <c r="L2668"/>
      <c r="M2668"/>
      <c r="N2668"/>
      <c r="O2668"/>
      <c r="P2668"/>
      <c r="Q2668"/>
    </row>
    <row r="2669" spans="8:17">
      <c r="H2669"/>
      <c r="I2669"/>
      <c r="J2669"/>
      <c r="K2669"/>
      <c r="L2669"/>
      <c r="M2669"/>
      <c r="N2669"/>
      <c r="O2669"/>
      <c r="P2669"/>
      <c r="Q2669"/>
    </row>
    <row r="2670" spans="8:17">
      <c r="H2670"/>
      <c r="I2670"/>
      <c r="J2670"/>
      <c r="K2670"/>
      <c r="L2670"/>
      <c r="M2670"/>
      <c r="N2670"/>
      <c r="O2670"/>
      <c r="P2670"/>
      <c r="Q2670"/>
    </row>
    <row r="2671" spans="8:17">
      <c r="H2671"/>
      <c r="I2671"/>
      <c r="J2671"/>
      <c r="K2671"/>
      <c r="L2671"/>
      <c r="M2671"/>
      <c r="N2671"/>
      <c r="O2671"/>
      <c r="P2671"/>
      <c r="Q2671"/>
    </row>
    <row r="2672" spans="8:17">
      <c r="H2672"/>
      <c r="I2672"/>
      <c r="J2672"/>
      <c r="K2672"/>
      <c r="L2672"/>
      <c r="M2672"/>
      <c r="N2672"/>
      <c r="O2672"/>
      <c r="P2672"/>
      <c r="Q2672"/>
    </row>
    <row r="2673" spans="8:17">
      <c r="H2673"/>
      <c r="I2673"/>
      <c r="J2673"/>
      <c r="K2673"/>
      <c r="L2673"/>
      <c r="M2673"/>
      <c r="N2673"/>
      <c r="O2673"/>
      <c r="P2673"/>
      <c r="Q2673"/>
    </row>
    <row r="2674" spans="8:17">
      <c r="H2674"/>
      <c r="I2674"/>
      <c r="J2674"/>
      <c r="K2674"/>
      <c r="L2674"/>
      <c r="M2674"/>
      <c r="N2674"/>
      <c r="O2674"/>
      <c r="P2674"/>
      <c r="Q2674"/>
    </row>
    <row r="2675" spans="8:17">
      <c r="H2675"/>
      <c r="I2675"/>
      <c r="J2675"/>
      <c r="K2675"/>
      <c r="L2675"/>
      <c r="M2675"/>
      <c r="N2675"/>
      <c r="O2675"/>
      <c r="P2675"/>
      <c r="Q2675"/>
    </row>
    <row r="2676" spans="8:17">
      <c r="H2676"/>
      <c r="I2676"/>
      <c r="J2676"/>
      <c r="K2676"/>
      <c r="L2676"/>
      <c r="M2676"/>
      <c r="N2676"/>
      <c r="O2676"/>
      <c r="P2676"/>
      <c r="Q2676"/>
    </row>
    <row r="2677" spans="8:17">
      <c r="H2677"/>
      <c r="I2677"/>
      <c r="J2677"/>
      <c r="K2677"/>
      <c r="L2677"/>
      <c r="M2677"/>
      <c r="N2677"/>
      <c r="O2677"/>
      <c r="P2677"/>
      <c r="Q2677"/>
    </row>
    <row r="2678" spans="8:17">
      <c r="H2678"/>
      <c r="I2678"/>
      <c r="J2678"/>
      <c r="K2678"/>
      <c r="L2678"/>
      <c r="M2678"/>
      <c r="N2678"/>
      <c r="O2678"/>
      <c r="P2678"/>
      <c r="Q2678"/>
    </row>
    <row r="2679" spans="8:17">
      <c r="H2679"/>
      <c r="I2679"/>
      <c r="J2679"/>
      <c r="K2679"/>
      <c r="L2679"/>
      <c r="M2679"/>
      <c r="N2679"/>
      <c r="O2679"/>
      <c r="P2679"/>
      <c r="Q2679"/>
    </row>
    <row r="2680" spans="8:17">
      <c r="H2680"/>
      <c r="I2680"/>
      <c r="J2680"/>
      <c r="K2680"/>
      <c r="L2680"/>
      <c r="M2680"/>
      <c r="N2680"/>
      <c r="O2680"/>
      <c r="P2680"/>
      <c r="Q2680"/>
    </row>
    <row r="2681" spans="8:17">
      <c r="H2681"/>
      <c r="I2681"/>
      <c r="J2681"/>
      <c r="K2681"/>
      <c r="L2681"/>
      <c r="M2681"/>
      <c r="N2681"/>
      <c r="O2681"/>
      <c r="P2681"/>
      <c r="Q2681"/>
    </row>
    <row r="2682" spans="8:17">
      <c r="H2682"/>
      <c r="I2682"/>
      <c r="J2682"/>
      <c r="K2682"/>
      <c r="L2682"/>
      <c r="M2682"/>
      <c r="N2682"/>
      <c r="O2682"/>
      <c r="P2682"/>
      <c r="Q2682"/>
    </row>
    <row r="2683" spans="8:17">
      <c r="H2683"/>
      <c r="I2683"/>
      <c r="J2683"/>
      <c r="K2683"/>
      <c r="L2683"/>
      <c r="M2683"/>
      <c r="N2683"/>
      <c r="O2683"/>
      <c r="P2683"/>
      <c r="Q2683"/>
    </row>
    <row r="2684" spans="8:17">
      <c r="H2684"/>
      <c r="I2684"/>
      <c r="J2684"/>
      <c r="K2684"/>
      <c r="L2684"/>
      <c r="M2684"/>
      <c r="N2684"/>
      <c r="O2684"/>
      <c r="P2684"/>
      <c r="Q2684"/>
    </row>
    <row r="2685" spans="8:17">
      <c r="H2685"/>
      <c r="I2685"/>
      <c r="J2685"/>
      <c r="K2685"/>
      <c r="L2685"/>
      <c r="M2685"/>
      <c r="N2685"/>
      <c r="O2685"/>
      <c r="P2685"/>
      <c r="Q2685"/>
    </row>
    <row r="2686" spans="8:17">
      <c r="H2686"/>
      <c r="I2686"/>
      <c r="J2686"/>
      <c r="K2686"/>
      <c r="L2686"/>
      <c r="M2686"/>
      <c r="N2686"/>
      <c r="O2686"/>
      <c r="P2686"/>
      <c r="Q2686"/>
    </row>
    <row r="2687" spans="8:17">
      <c r="H2687"/>
      <c r="I2687"/>
      <c r="J2687"/>
      <c r="K2687"/>
      <c r="L2687"/>
      <c r="M2687"/>
      <c r="N2687"/>
      <c r="O2687"/>
      <c r="P2687"/>
      <c r="Q2687"/>
    </row>
    <row r="2688" spans="8:17">
      <c r="H2688"/>
      <c r="I2688"/>
      <c r="J2688"/>
      <c r="K2688"/>
      <c r="L2688"/>
      <c r="M2688"/>
      <c r="N2688"/>
      <c r="O2688"/>
      <c r="P2688"/>
      <c r="Q2688"/>
    </row>
    <row r="2689" spans="8:17">
      <c r="H2689"/>
      <c r="I2689"/>
      <c r="J2689"/>
      <c r="K2689"/>
      <c r="L2689"/>
      <c r="M2689"/>
      <c r="N2689"/>
      <c r="O2689"/>
      <c r="P2689"/>
      <c r="Q2689"/>
    </row>
    <row r="2690" spans="8:17">
      <c r="H2690"/>
      <c r="I2690"/>
      <c r="J2690"/>
      <c r="K2690"/>
      <c r="L2690"/>
      <c r="M2690"/>
      <c r="N2690"/>
      <c r="O2690"/>
      <c r="P2690"/>
      <c r="Q2690"/>
    </row>
    <row r="2691" spans="8:17">
      <c r="H2691"/>
      <c r="I2691"/>
      <c r="J2691"/>
      <c r="K2691"/>
      <c r="L2691"/>
      <c r="M2691"/>
      <c r="N2691"/>
      <c r="O2691"/>
      <c r="P2691"/>
      <c r="Q2691"/>
    </row>
    <row r="2692" spans="8:17">
      <c r="H2692"/>
      <c r="I2692"/>
      <c r="J2692"/>
      <c r="K2692"/>
      <c r="L2692"/>
      <c r="M2692"/>
      <c r="N2692"/>
      <c r="O2692"/>
      <c r="P2692"/>
      <c r="Q2692"/>
    </row>
    <row r="2693" spans="8:17">
      <c r="H2693"/>
      <c r="I2693"/>
      <c r="J2693"/>
      <c r="K2693"/>
      <c r="L2693"/>
      <c r="M2693"/>
      <c r="N2693"/>
      <c r="O2693"/>
      <c r="P2693"/>
      <c r="Q2693"/>
    </row>
    <row r="2694" spans="8:17">
      <c r="H2694"/>
      <c r="I2694"/>
      <c r="J2694"/>
      <c r="K2694"/>
      <c r="L2694"/>
      <c r="M2694"/>
      <c r="N2694"/>
      <c r="O2694"/>
      <c r="P2694"/>
      <c r="Q2694"/>
    </row>
    <row r="2695" spans="8:17">
      <c r="H2695"/>
      <c r="I2695"/>
      <c r="J2695"/>
      <c r="K2695"/>
      <c r="L2695"/>
      <c r="M2695"/>
      <c r="N2695"/>
      <c r="O2695"/>
      <c r="P2695"/>
      <c r="Q2695"/>
    </row>
    <row r="2696" spans="8:17">
      <c r="H2696"/>
      <c r="I2696"/>
      <c r="J2696"/>
      <c r="K2696"/>
      <c r="L2696"/>
      <c r="M2696"/>
      <c r="N2696"/>
      <c r="O2696"/>
      <c r="P2696"/>
      <c r="Q2696"/>
    </row>
    <row r="2697" spans="8:17">
      <c r="H2697"/>
      <c r="I2697"/>
      <c r="J2697"/>
      <c r="K2697"/>
      <c r="L2697"/>
      <c r="M2697"/>
      <c r="N2697"/>
      <c r="O2697"/>
      <c r="P2697"/>
      <c r="Q2697"/>
    </row>
    <row r="2698" spans="8:17">
      <c r="H2698"/>
      <c r="I2698"/>
      <c r="J2698"/>
      <c r="K2698"/>
      <c r="L2698"/>
      <c r="M2698"/>
      <c r="N2698"/>
      <c r="O2698"/>
      <c r="P2698"/>
      <c r="Q2698"/>
    </row>
    <row r="2699" spans="8:17">
      <c r="H2699"/>
      <c r="I2699"/>
      <c r="J2699"/>
      <c r="K2699"/>
      <c r="L2699"/>
      <c r="M2699"/>
      <c r="N2699"/>
      <c r="O2699"/>
      <c r="P2699"/>
      <c r="Q2699"/>
    </row>
    <row r="2700" spans="8:17">
      <c r="H2700"/>
      <c r="I2700"/>
      <c r="J2700"/>
      <c r="K2700"/>
      <c r="L2700"/>
      <c r="M2700"/>
      <c r="N2700"/>
      <c r="O2700"/>
      <c r="P2700"/>
      <c r="Q2700"/>
    </row>
    <row r="2701" spans="8:17">
      <c r="H2701"/>
      <c r="I2701"/>
      <c r="J2701"/>
      <c r="K2701"/>
      <c r="L2701"/>
      <c r="M2701"/>
      <c r="N2701"/>
      <c r="O2701"/>
      <c r="P2701"/>
      <c r="Q2701"/>
    </row>
    <row r="2702" spans="8:17">
      <c r="H2702"/>
      <c r="I2702"/>
      <c r="J2702"/>
      <c r="K2702"/>
      <c r="L2702"/>
      <c r="M2702"/>
      <c r="N2702"/>
      <c r="O2702"/>
      <c r="P2702"/>
      <c r="Q2702"/>
    </row>
    <row r="2703" spans="8:17">
      <c r="H2703"/>
      <c r="I2703"/>
      <c r="J2703"/>
      <c r="K2703"/>
      <c r="L2703"/>
      <c r="M2703"/>
      <c r="N2703"/>
      <c r="O2703"/>
      <c r="P2703"/>
      <c r="Q2703"/>
    </row>
    <row r="2704" spans="8:17">
      <c r="H2704"/>
      <c r="I2704"/>
      <c r="J2704"/>
      <c r="K2704"/>
      <c r="L2704"/>
      <c r="M2704"/>
      <c r="N2704"/>
      <c r="O2704"/>
      <c r="P2704"/>
      <c r="Q2704"/>
    </row>
    <row r="2705" spans="8:17">
      <c r="H2705"/>
      <c r="I2705"/>
      <c r="J2705"/>
      <c r="K2705"/>
      <c r="L2705"/>
      <c r="M2705"/>
      <c r="N2705"/>
      <c r="O2705"/>
      <c r="P2705"/>
      <c r="Q2705"/>
    </row>
    <row r="2706" spans="8:17">
      <c r="H2706"/>
      <c r="I2706"/>
      <c r="J2706"/>
      <c r="K2706"/>
      <c r="L2706"/>
      <c r="M2706"/>
      <c r="N2706"/>
      <c r="O2706"/>
      <c r="P2706"/>
      <c r="Q2706"/>
    </row>
    <row r="2707" spans="8:17">
      <c r="H2707"/>
      <c r="I2707"/>
      <c r="J2707"/>
      <c r="K2707"/>
      <c r="L2707"/>
      <c r="M2707"/>
      <c r="N2707"/>
      <c r="O2707"/>
      <c r="P2707"/>
      <c r="Q2707"/>
    </row>
    <row r="2708" spans="8:17">
      <c r="H2708"/>
      <c r="I2708"/>
      <c r="J2708"/>
      <c r="K2708"/>
      <c r="L2708"/>
      <c r="M2708"/>
      <c r="N2708"/>
      <c r="O2708"/>
      <c r="P2708"/>
      <c r="Q2708"/>
    </row>
    <row r="2709" spans="8:17">
      <c r="H2709"/>
      <c r="I2709"/>
      <c r="J2709"/>
      <c r="K2709"/>
      <c r="L2709"/>
      <c r="M2709"/>
      <c r="N2709"/>
      <c r="O2709"/>
      <c r="P2709"/>
      <c r="Q2709"/>
    </row>
    <row r="2710" spans="8:17">
      <c r="H2710"/>
      <c r="I2710"/>
      <c r="J2710"/>
      <c r="K2710"/>
      <c r="L2710"/>
      <c r="M2710"/>
      <c r="N2710"/>
      <c r="O2710"/>
      <c r="P2710"/>
      <c r="Q2710"/>
    </row>
    <row r="2711" spans="8:17">
      <c r="H2711"/>
      <c r="I2711"/>
      <c r="J2711"/>
      <c r="K2711"/>
      <c r="L2711"/>
      <c r="M2711"/>
      <c r="N2711"/>
      <c r="O2711"/>
      <c r="P2711"/>
      <c r="Q2711"/>
    </row>
    <row r="2712" spans="8:17">
      <c r="H2712"/>
      <c r="I2712"/>
      <c r="J2712"/>
      <c r="K2712"/>
      <c r="L2712"/>
      <c r="M2712"/>
      <c r="N2712"/>
      <c r="O2712"/>
      <c r="P2712"/>
      <c r="Q2712"/>
    </row>
    <row r="2713" spans="8:17">
      <c r="H2713"/>
      <c r="I2713"/>
      <c r="J2713"/>
      <c r="K2713"/>
      <c r="L2713"/>
      <c r="M2713"/>
      <c r="N2713"/>
      <c r="O2713"/>
      <c r="P2713"/>
      <c r="Q2713"/>
    </row>
    <row r="2714" spans="8:17">
      <c r="H2714"/>
      <c r="I2714"/>
      <c r="J2714"/>
      <c r="K2714"/>
      <c r="L2714"/>
      <c r="M2714"/>
      <c r="N2714"/>
      <c r="O2714"/>
      <c r="P2714"/>
      <c r="Q2714"/>
    </row>
    <row r="2715" spans="8:17">
      <c r="H2715"/>
      <c r="I2715"/>
      <c r="J2715"/>
      <c r="K2715"/>
      <c r="L2715"/>
      <c r="M2715"/>
      <c r="N2715"/>
      <c r="O2715"/>
      <c r="P2715"/>
      <c r="Q2715"/>
    </row>
    <row r="2716" spans="8:17">
      <c r="H2716"/>
      <c r="I2716"/>
      <c r="J2716"/>
      <c r="K2716"/>
      <c r="L2716"/>
      <c r="M2716"/>
      <c r="N2716"/>
      <c r="O2716"/>
      <c r="P2716"/>
      <c r="Q2716"/>
    </row>
    <row r="2717" spans="8:17">
      <c r="H2717"/>
      <c r="I2717"/>
      <c r="J2717"/>
      <c r="K2717"/>
      <c r="L2717"/>
      <c r="M2717"/>
      <c r="N2717"/>
      <c r="O2717"/>
      <c r="P2717"/>
      <c r="Q2717"/>
    </row>
    <row r="2718" spans="8:17">
      <c r="H2718"/>
      <c r="I2718"/>
      <c r="J2718"/>
      <c r="K2718"/>
      <c r="L2718"/>
      <c r="M2718"/>
      <c r="N2718"/>
      <c r="O2718"/>
      <c r="P2718"/>
      <c r="Q2718"/>
    </row>
    <row r="2719" spans="8:17">
      <c r="H2719"/>
      <c r="I2719"/>
      <c r="J2719"/>
      <c r="K2719"/>
      <c r="L2719"/>
      <c r="M2719"/>
      <c r="N2719"/>
      <c r="O2719"/>
      <c r="P2719"/>
      <c r="Q2719"/>
    </row>
    <row r="2720" spans="8:17">
      <c r="H2720"/>
      <c r="I2720"/>
      <c r="J2720"/>
      <c r="K2720"/>
      <c r="L2720"/>
      <c r="M2720"/>
      <c r="N2720"/>
      <c r="O2720"/>
      <c r="P2720"/>
      <c r="Q2720"/>
    </row>
    <row r="2721" spans="8:17">
      <c r="H2721"/>
      <c r="I2721"/>
      <c r="J2721"/>
      <c r="K2721"/>
      <c r="L2721"/>
      <c r="M2721"/>
      <c r="N2721"/>
      <c r="O2721"/>
      <c r="P2721"/>
      <c r="Q2721"/>
    </row>
    <row r="2722" spans="8:17">
      <c r="H2722"/>
      <c r="I2722"/>
      <c r="J2722"/>
      <c r="K2722"/>
      <c r="L2722"/>
      <c r="M2722"/>
      <c r="N2722"/>
      <c r="O2722"/>
      <c r="P2722"/>
      <c r="Q2722"/>
    </row>
    <row r="2723" spans="8:17">
      <c r="H2723"/>
      <c r="I2723"/>
      <c r="J2723"/>
      <c r="K2723"/>
      <c r="L2723"/>
      <c r="M2723"/>
      <c r="N2723"/>
      <c r="O2723"/>
      <c r="P2723"/>
      <c r="Q2723"/>
    </row>
    <row r="2724" spans="8:17">
      <c r="H2724"/>
      <c r="I2724"/>
      <c r="J2724"/>
      <c r="K2724"/>
      <c r="L2724"/>
      <c r="M2724"/>
      <c r="N2724"/>
      <c r="O2724"/>
      <c r="P2724"/>
      <c r="Q2724"/>
    </row>
    <row r="2725" spans="8:17">
      <c r="H2725"/>
      <c r="I2725"/>
      <c r="J2725"/>
      <c r="K2725"/>
      <c r="L2725"/>
      <c r="M2725"/>
      <c r="N2725"/>
      <c r="O2725"/>
      <c r="P2725"/>
      <c r="Q2725"/>
    </row>
    <row r="2726" spans="8:17">
      <c r="H2726"/>
      <c r="I2726"/>
      <c r="J2726"/>
      <c r="K2726"/>
      <c r="L2726"/>
      <c r="M2726"/>
      <c r="N2726"/>
      <c r="O2726"/>
      <c r="P2726"/>
      <c r="Q2726"/>
    </row>
    <row r="2727" spans="8:17">
      <c r="H2727"/>
      <c r="I2727"/>
      <c r="J2727"/>
      <c r="K2727"/>
      <c r="L2727"/>
      <c r="M2727"/>
      <c r="N2727"/>
      <c r="O2727"/>
      <c r="P2727"/>
      <c r="Q2727"/>
    </row>
    <row r="2728" spans="8:17">
      <c r="H2728"/>
      <c r="I2728"/>
      <c r="J2728"/>
      <c r="K2728"/>
      <c r="L2728"/>
      <c r="M2728"/>
      <c r="N2728"/>
      <c r="O2728"/>
      <c r="P2728"/>
      <c r="Q2728"/>
    </row>
    <row r="2729" spans="8:17">
      <c r="H2729"/>
      <c r="I2729"/>
      <c r="J2729"/>
      <c r="K2729"/>
      <c r="L2729"/>
      <c r="M2729"/>
      <c r="N2729"/>
      <c r="O2729"/>
      <c r="P2729"/>
      <c r="Q2729"/>
    </row>
    <row r="2730" spans="8:17">
      <c r="H2730"/>
      <c r="I2730"/>
      <c r="J2730"/>
      <c r="K2730"/>
      <c r="L2730"/>
      <c r="M2730"/>
      <c r="N2730"/>
      <c r="O2730"/>
      <c r="P2730"/>
      <c r="Q2730"/>
    </row>
    <row r="2731" spans="8:17">
      <c r="H2731"/>
      <c r="I2731"/>
      <c r="J2731"/>
      <c r="K2731"/>
      <c r="L2731"/>
      <c r="M2731"/>
      <c r="N2731"/>
      <c r="O2731"/>
      <c r="P2731"/>
      <c r="Q2731"/>
    </row>
    <row r="2732" spans="8:17">
      <c r="H2732"/>
      <c r="I2732"/>
      <c r="J2732"/>
      <c r="K2732"/>
      <c r="L2732"/>
      <c r="M2732"/>
      <c r="N2732"/>
      <c r="O2732"/>
      <c r="P2732"/>
      <c r="Q2732"/>
    </row>
    <row r="2733" spans="8:17">
      <c r="H2733"/>
      <c r="I2733"/>
      <c r="J2733"/>
      <c r="K2733"/>
      <c r="L2733"/>
      <c r="M2733"/>
      <c r="N2733"/>
      <c r="O2733"/>
      <c r="P2733"/>
      <c r="Q2733"/>
    </row>
    <row r="2734" spans="8:17">
      <c r="H2734"/>
      <c r="I2734"/>
      <c r="J2734"/>
      <c r="K2734"/>
      <c r="L2734"/>
      <c r="M2734"/>
      <c r="N2734"/>
      <c r="O2734"/>
      <c r="P2734"/>
      <c r="Q2734"/>
    </row>
    <row r="2735" spans="8:17">
      <c r="H2735"/>
      <c r="I2735"/>
      <c r="J2735"/>
      <c r="K2735"/>
      <c r="L2735"/>
      <c r="M2735"/>
      <c r="N2735"/>
      <c r="O2735"/>
      <c r="P2735"/>
      <c r="Q2735"/>
    </row>
    <row r="2736" spans="8:17">
      <c r="H2736"/>
      <c r="I2736"/>
      <c r="J2736"/>
      <c r="K2736"/>
      <c r="L2736"/>
      <c r="M2736"/>
      <c r="N2736"/>
      <c r="O2736"/>
      <c r="P2736"/>
      <c r="Q2736"/>
    </row>
    <row r="2737" spans="8:17">
      <c r="H2737"/>
      <c r="I2737"/>
      <c r="J2737"/>
      <c r="K2737"/>
      <c r="L2737"/>
      <c r="M2737"/>
      <c r="N2737"/>
      <c r="O2737"/>
      <c r="P2737"/>
      <c r="Q2737"/>
    </row>
    <row r="2738" spans="8:17">
      <c r="H2738"/>
      <c r="I2738"/>
      <c r="J2738"/>
      <c r="K2738"/>
      <c r="L2738"/>
      <c r="M2738"/>
      <c r="N2738"/>
      <c r="O2738"/>
      <c r="P2738"/>
      <c r="Q2738"/>
    </row>
    <row r="2739" spans="8:17">
      <c r="H2739"/>
      <c r="I2739"/>
      <c r="J2739"/>
      <c r="K2739"/>
      <c r="L2739"/>
      <c r="M2739"/>
      <c r="N2739"/>
      <c r="O2739"/>
      <c r="P2739"/>
      <c r="Q2739"/>
    </row>
    <row r="2740" spans="8:17">
      <c r="H2740"/>
      <c r="I2740"/>
      <c r="J2740"/>
      <c r="K2740"/>
      <c r="L2740"/>
      <c r="M2740"/>
      <c r="N2740"/>
      <c r="O2740"/>
      <c r="P2740"/>
      <c r="Q2740"/>
    </row>
    <row r="2741" spans="8:17">
      <c r="H2741"/>
      <c r="I2741"/>
      <c r="J2741"/>
      <c r="K2741"/>
      <c r="L2741"/>
      <c r="M2741"/>
      <c r="N2741"/>
      <c r="O2741"/>
      <c r="P2741"/>
      <c r="Q2741"/>
    </row>
    <row r="2742" spans="8:17">
      <c r="H2742"/>
      <c r="I2742"/>
      <c r="J2742"/>
      <c r="K2742"/>
      <c r="L2742"/>
      <c r="M2742"/>
      <c r="N2742"/>
      <c r="O2742"/>
      <c r="P2742"/>
      <c r="Q2742"/>
    </row>
    <row r="2743" spans="8:17">
      <c r="H2743"/>
      <c r="I2743"/>
      <c r="J2743"/>
      <c r="K2743"/>
      <c r="L2743"/>
      <c r="M2743"/>
      <c r="N2743"/>
      <c r="O2743"/>
      <c r="P2743"/>
      <c r="Q2743"/>
    </row>
    <row r="2744" spans="8:17">
      <c r="H2744"/>
      <c r="I2744"/>
      <c r="J2744"/>
      <c r="K2744"/>
      <c r="L2744"/>
      <c r="M2744"/>
      <c r="N2744"/>
      <c r="O2744"/>
      <c r="P2744"/>
      <c r="Q2744"/>
    </row>
    <row r="2745" spans="8:17">
      <c r="H2745"/>
      <c r="I2745"/>
      <c r="J2745"/>
      <c r="K2745"/>
      <c r="L2745"/>
      <c r="M2745"/>
      <c r="N2745"/>
      <c r="O2745"/>
      <c r="P2745"/>
      <c r="Q2745"/>
    </row>
    <row r="2746" spans="8:17">
      <c r="H2746"/>
      <c r="I2746"/>
      <c r="J2746"/>
      <c r="K2746"/>
      <c r="L2746"/>
      <c r="M2746"/>
      <c r="N2746"/>
      <c r="O2746"/>
      <c r="P2746"/>
      <c r="Q2746"/>
    </row>
    <row r="2747" spans="8:17">
      <c r="H2747"/>
      <c r="I2747"/>
      <c r="J2747"/>
      <c r="K2747"/>
      <c r="L2747"/>
      <c r="M2747"/>
      <c r="N2747"/>
      <c r="O2747"/>
      <c r="P2747"/>
      <c r="Q2747"/>
    </row>
    <row r="2748" spans="8:17">
      <c r="H2748"/>
      <c r="I2748"/>
      <c r="J2748"/>
      <c r="K2748"/>
      <c r="L2748"/>
      <c r="M2748"/>
      <c r="N2748"/>
      <c r="O2748"/>
      <c r="P2748"/>
      <c r="Q2748"/>
    </row>
    <row r="2749" spans="8:17">
      <c r="H2749"/>
      <c r="I2749"/>
      <c r="J2749"/>
      <c r="K2749"/>
      <c r="L2749"/>
      <c r="M2749"/>
      <c r="N2749"/>
      <c r="O2749"/>
      <c r="P2749"/>
      <c r="Q2749"/>
    </row>
    <row r="2750" spans="8:17">
      <c r="H2750"/>
      <c r="I2750"/>
      <c r="J2750"/>
      <c r="K2750"/>
      <c r="L2750"/>
      <c r="M2750"/>
      <c r="N2750"/>
      <c r="O2750"/>
      <c r="P2750"/>
      <c r="Q2750"/>
    </row>
    <row r="2751" spans="8:17">
      <c r="H2751"/>
      <c r="I2751"/>
      <c r="J2751"/>
      <c r="K2751"/>
      <c r="L2751"/>
      <c r="M2751"/>
      <c r="N2751"/>
      <c r="O2751"/>
      <c r="P2751"/>
      <c r="Q2751"/>
    </row>
    <row r="2752" spans="8:17">
      <c r="H2752"/>
      <c r="I2752"/>
      <c r="J2752"/>
      <c r="K2752"/>
      <c r="L2752"/>
      <c r="M2752"/>
      <c r="N2752"/>
      <c r="O2752"/>
      <c r="P2752"/>
      <c r="Q2752"/>
    </row>
    <row r="2753" spans="8:17">
      <c r="H2753"/>
      <c r="I2753"/>
      <c r="J2753"/>
      <c r="K2753"/>
      <c r="L2753"/>
      <c r="M2753"/>
      <c r="N2753"/>
      <c r="O2753"/>
      <c r="P2753"/>
      <c r="Q2753"/>
    </row>
    <row r="2754" spans="8:17">
      <c r="H2754"/>
      <c r="I2754"/>
      <c r="J2754"/>
      <c r="K2754"/>
      <c r="L2754"/>
      <c r="M2754"/>
      <c r="N2754"/>
      <c r="O2754"/>
      <c r="P2754"/>
      <c r="Q2754"/>
    </row>
    <row r="2755" spans="8:17">
      <c r="H2755"/>
      <c r="I2755"/>
      <c r="J2755"/>
      <c r="K2755"/>
      <c r="L2755"/>
      <c r="M2755"/>
      <c r="N2755"/>
      <c r="O2755"/>
      <c r="P2755"/>
      <c r="Q2755"/>
    </row>
    <row r="2756" spans="8:17">
      <c r="H2756"/>
      <c r="I2756"/>
      <c r="J2756"/>
      <c r="K2756"/>
      <c r="L2756"/>
      <c r="M2756"/>
      <c r="N2756"/>
      <c r="O2756"/>
      <c r="P2756"/>
      <c r="Q2756"/>
    </row>
    <row r="2757" spans="8:17">
      <c r="H2757"/>
      <c r="I2757"/>
      <c r="J2757"/>
      <c r="K2757"/>
      <c r="L2757"/>
      <c r="M2757"/>
      <c r="N2757"/>
      <c r="O2757"/>
      <c r="P2757"/>
      <c r="Q2757"/>
    </row>
    <row r="2758" spans="8:17">
      <c r="H2758"/>
      <c r="I2758"/>
      <c r="J2758"/>
      <c r="K2758"/>
      <c r="L2758"/>
      <c r="M2758"/>
      <c r="N2758"/>
      <c r="O2758"/>
      <c r="P2758"/>
      <c r="Q2758"/>
    </row>
    <row r="2759" spans="8:17">
      <c r="H2759"/>
      <c r="I2759"/>
      <c r="J2759"/>
      <c r="K2759"/>
      <c r="L2759"/>
      <c r="M2759"/>
      <c r="N2759"/>
      <c r="O2759"/>
      <c r="P2759"/>
      <c r="Q2759"/>
    </row>
    <row r="2760" spans="8:17">
      <c r="H2760"/>
      <c r="I2760"/>
      <c r="J2760"/>
      <c r="K2760"/>
      <c r="L2760"/>
      <c r="M2760"/>
      <c r="N2760"/>
      <c r="O2760"/>
      <c r="P2760"/>
      <c r="Q2760"/>
    </row>
    <row r="2761" spans="8:17">
      <c r="H2761"/>
      <c r="I2761"/>
      <c r="J2761"/>
      <c r="K2761"/>
      <c r="L2761"/>
      <c r="M2761"/>
      <c r="N2761"/>
      <c r="O2761"/>
      <c r="P2761"/>
      <c r="Q2761"/>
    </row>
    <row r="2762" spans="8:17">
      <c r="H2762"/>
      <c r="I2762"/>
      <c r="J2762"/>
      <c r="K2762"/>
      <c r="L2762"/>
      <c r="M2762"/>
      <c r="N2762"/>
      <c r="O2762"/>
      <c r="P2762"/>
      <c r="Q2762"/>
    </row>
    <row r="2763" spans="8:17">
      <c r="H2763"/>
      <c r="I2763"/>
      <c r="J2763"/>
      <c r="K2763"/>
      <c r="L2763"/>
      <c r="M2763"/>
      <c r="N2763"/>
      <c r="O2763"/>
      <c r="P2763"/>
      <c r="Q2763"/>
    </row>
    <row r="2764" spans="8:17">
      <c r="H2764"/>
      <c r="I2764"/>
      <c r="J2764"/>
      <c r="K2764"/>
      <c r="L2764"/>
      <c r="M2764"/>
      <c r="N2764"/>
      <c r="O2764"/>
      <c r="P2764"/>
      <c r="Q2764"/>
    </row>
    <row r="2765" spans="8:17">
      <c r="H2765"/>
      <c r="I2765"/>
      <c r="J2765"/>
      <c r="K2765"/>
      <c r="L2765"/>
      <c r="M2765"/>
      <c r="N2765"/>
      <c r="O2765"/>
      <c r="P2765"/>
      <c r="Q2765"/>
    </row>
    <row r="2766" spans="8:17">
      <c r="H2766"/>
      <c r="I2766"/>
      <c r="J2766"/>
      <c r="K2766"/>
      <c r="L2766"/>
      <c r="M2766"/>
      <c r="N2766"/>
      <c r="O2766"/>
      <c r="P2766"/>
      <c r="Q2766"/>
    </row>
    <row r="2767" spans="8:17">
      <c r="H2767"/>
      <c r="I2767"/>
      <c r="J2767"/>
      <c r="K2767"/>
      <c r="L2767"/>
      <c r="M2767"/>
      <c r="N2767"/>
      <c r="O2767"/>
      <c r="P2767"/>
      <c r="Q2767"/>
    </row>
    <row r="2768" spans="8:17">
      <c r="H2768"/>
      <c r="I2768"/>
      <c r="J2768"/>
      <c r="K2768"/>
      <c r="L2768"/>
      <c r="M2768"/>
      <c r="N2768"/>
      <c r="O2768"/>
      <c r="P2768"/>
      <c r="Q2768"/>
    </row>
    <row r="2769" spans="8:17">
      <c r="H2769"/>
      <c r="I2769"/>
      <c r="J2769"/>
      <c r="K2769"/>
      <c r="L2769"/>
      <c r="M2769"/>
      <c r="N2769"/>
      <c r="O2769"/>
      <c r="P2769"/>
      <c r="Q2769"/>
    </row>
    <row r="2770" spans="8:17">
      <c r="H2770"/>
      <c r="I2770"/>
      <c r="J2770"/>
      <c r="K2770"/>
      <c r="L2770"/>
      <c r="M2770"/>
      <c r="N2770"/>
      <c r="O2770"/>
      <c r="P2770"/>
      <c r="Q2770"/>
    </row>
    <row r="2771" spans="8:17">
      <c r="H2771"/>
      <c r="I2771"/>
      <c r="J2771"/>
      <c r="K2771"/>
      <c r="L2771"/>
      <c r="M2771"/>
      <c r="N2771"/>
      <c r="O2771"/>
      <c r="P2771"/>
      <c r="Q2771"/>
    </row>
    <row r="2772" spans="8:17">
      <c r="H2772"/>
      <c r="I2772"/>
      <c r="J2772"/>
      <c r="K2772"/>
      <c r="L2772"/>
      <c r="M2772"/>
      <c r="N2772"/>
      <c r="O2772"/>
      <c r="P2772"/>
      <c r="Q2772"/>
    </row>
    <row r="2773" spans="8:17">
      <c r="H2773"/>
      <c r="I2773"/>
      <c r="J2773"/>
      <c r="K2773"/>
      <c r="L2773"/>
      <c r="M2773"/>
      <c r="N2773"/>
      <c r="O2773"/>
      <c r="P2773"/>
      <c r="Q2773"/>
    </row>
    <row r="2774" spans="8:17">
      <c r="H2774"/>
      <c r="I2774"/>
      <c r="J2774"/>
      <c r="K2774"/>
      <c r="L2774"/>
      <c r="M2774"/>
      <c r="N2774"/>
      <c r="O2774"/>
      <c r="P2774"/>
      <c r="Q2774"/>
    </row>
    <row r="2775" spans="8:17">
      <c r="H2775"/>
      <c r="I2775"/>
      <c r="J2775"/>
      <c r="K2775"/>
      <c r="L2775"/>
      <c r="M2775"/>
      <c r="N2775"/>
      <c r="O2775"/>
      <c r="P2775"/>
      <c r="Q2775"/>
    </row>
    <row r="2776" spans="8:17">
      <c r="H2776"/>
      <c r="I2776"/>
      <c r="J2776"/>
      <c r="K2776"/>
      <c r="L2776"/>
      <c r="M2776"/>
      <c r="N2776"/>
      <c r="O2776"/>
      <c r="P2776"/>
      <c r="Q2776"/>
    </row>
    <row r="2777" spans="8:17">
      <c r="H2777"/>
      <c r="I2777"/>
      <c r="J2777"/>
      <c r="K2777"/>
      <c r="L2777"/>
      <c r="M2777"/>
      <c r="N2777"/>
      <c r="O2777"/>
      <c r="P2777"/>
      <c r="Q2777"/>
    </row>
    <row r="2778" spans="8:17">
      <c r="H2778"/>
      <c r="I2778"/>
      <c r="J2778"/>
      <c r="K2778"/>
      <c r="L2778"/>
      <c r="M2778"/>
      <c r="N2778"/>
      <c r="O2778"/>
      <c r="P2778"/>
      <c r="Q2778"/>
    </row>
    <row r="2779" spans="8:17">
      <c r="H2779"/>
      <c r="I2779"/>
      <c r="J2779"/>
      <c r="K2779"/>
      <c r="L2779"/>
      <c r="M2779"/>
      <c r="N2779"/>
      <c r="O2779"/>
      <c r="P2779"/>
      <c r="Q2779"/>
    </row>
    <row r="2780" spans="8:17">
      <c r="H2780"/>
      <c r="I2780"/>
      <c r="J2780"/>
      <c r="K2780"/>
      <c r="L2780"/>
      <c r="M2780"/>
      <c r="N2780"/>
      <c r="O2780"/>
      <c r="P2780"/>
      <c r="Q2780"/>
    </row>
    <row r="2781" spans="8:17">
      <c r="H2781"/>
      <c r="I2781"/>
      <c r="J2781"/>
      <c r="K2781"/>
      <c r="L2781"/>
      <c r="M2781"/>
      <c r="N2781"/>
      <c r="O2781"/>
      <c r="P2781"/>
      <c r="Q2781"/>
    </row>
    <row r="2782" spans="8:17">
      <c r="H2782"/>
      <c r="I2782"/>
      <c r="J2782"/>
      <c r="K2782"/>
      <c r="L2782"/>
      <c r="M2782"/>
      <c r="N2782"/>
      <c r="O2782"/>
      <c r="P2782"/>
      <c r="Q2782"/>
    </row>
    <row r="2783" spans="8:17">
      <c r="H2783"/>
      <c r="I2783"/>
      <c r="J2783"/>
      <c r="K2783"/>
      <c r="L2783"/>
      <c r="M2783"/>
      <c r="N2783"/>
      <c r="O2783"/>
      <c r="P2783"/>
      <c r="Q2783"/>
    </row>
    <row r="2784" spans="8:17">
      <c r="H2784"/>
      <c r="I2784"/>
      <c r="J2784"/>
      <c r="K2784"/>
      <c r="L2784"/>
      <c r="M2784"/>
      <c r="N2784"/>
      <c r="O2784"/>
      <c r="P2784"/>
      <c r="Q2784"/>
    </row>
    <row r="2785" spans="8:17">
      <c r="H2785"/>
      <c r="I2785"/>
      <c r="J2785"/>
      <c r="K2785"/>
      <c r="L2785"/>
      <c r="M2785"/>
      <c r="N2785"/>
      <c r="O2785"/>
      <c r="P2785"/>
      <c r="Q2785"/>
    </row>
    <row r="2786" spans="8:17">
      <c r="H2786"/>
      <c r="I2786"/>
      <c r="J2786"/>
      <c r="K2786"/>
      <c r="L2786"/>
      <c r="M2786"/>
      <c r="N2786"/>
      <c r="O2786"/>
      <c r="P2786"/>
      <c r="Q2786"/>
    </row>
    <row r="2787" spans="8:17">
      <c r="H2787"/>
      <c r="I2787"/>
      <c r="J2787"/>
      <c r="K2787"/>
      <c r="L2787"/>
      <c r="M2787"/>
      <c r="N2787"/>
      <c r="O2787"/>
      <c r="P2787"/>
      <c r="Q2787"/>
    </row>
    <row r="2788" spans="8:17">
      <c r="H2788"/>
      <c r="I2788"/>
      <c r="J2788"/>
      <c r="K2788"/>
      <c r="L2788"/>
      <c r="M2788"/>
      <c r="N2788"/>
      <c r="O2788"/>
      <c r="P2788"/>
      <c r="Q2788"/>
    </row>
    <row r="2789" spans="8:17">
      <c r="H2789"/>
      <c r="I2789"/>
      <c r="J2789"/>
      <c r="K2789"/>
      <c r="L2789"/>
      <c r="M2789"/>
      <c r="N2789"/>
      <c r="O2789"/>
      <c r="P2789"/>
      <c r="Q2789"/>
    </row>
    <row r="2790" spans="8:17">
      <c r="H2790"/>
      <c r="I2790"/>
      <c r="J2790"/>
      <c r="K2790"/>
      <c r="L2790"/>
      <c r="M2790"/>
      <c r="N2790"/>
      <c r="O2790"/>
      <c r="P2790"/>
      <c r="Q2790"/>
    </row>
    <row r="2791" spans="8:17">
      <c r="H2791"/>
      <c r="I2791"/>
      <c r="J2791"/>
      <c r="K2791"/>
      <c r="L2791"/>
      <c r="M2791"/>
      <c r="N2791"/>
      <c r="O2791"/>
      <c r="P2791"/>
      <c r="Q2791"/>
    </row>
    <row r="2792" spans="8:17">
      <c r="H2792"/>
      <c r="I2792"/>
      <c r="J2792"/>
      <c r="K2792"/>
      <c r="L2792"/>
      <c r="M2792"/>
      <c r="N2792"/>
      <c r="O2792"/>
      <c r="P2792"/>
      <c r="Q2792"/>
    </row>
    <row r="2793" spans="8:17">
      <c r="H2793"/>
      <c r="I2793"/>
      <c r="J2793"/>
      <c r="K2793"/>
      <c r="L2793"/>
      <c r="M2793"/>
      <c r="N2793"/>
      <c r="O2793"/>
      <c r="P2793"/>
      <c r="Q2793"/>
    </row>
    <row r="2794" spans="8:17">
      <c r="H2794"/>
      <c r="I2794"/>
      <c r="J2794"/>
      <c r="K2794"/>
      <c r="L2794"/>
      <c r="M2794"/>
      <c r="N2794"/>
      <c r="O2794"/>
      <c r="P2794"/>
      <c r="Q2794"/>
    </row>
    <row r="2795" spans="8:17">
      <c r="H2795"/>
      <c r="I2795"/>
      <c r="J2795"/>
      <c r="K2795"/>
      <c r="L2795"/>
      <c r="M2795"/>
      <c r="N2795"/>
      <c r="O2795"/>
      <c r="P2795"/>
      <c r="Q2795"/>
    </row>
    <row r="2796" spans="8:17">
      <c r="H2796"/>
      <c r="I2796"/>
      <c r="J2796"/>
      <c r="K2796"/>
      <c r="L2796"/>
      <c r="M2796"/>
      <c r="N2796"/>
      <c r="O2796"/>
      <c r="P2796"/>
      <c r="Q2796"/>
    </row>
    <row r="2797" spans="8:17">
      <c r="H2797"/>
      <c r="I2797"/>
      <c r="J2797"/>
      <c r="K2797"/>
      <c r="L2797"/>
      <c r="M2797"/>
      <c r="N2797"/>
      <c r="O2797"/>
      <c r="P2797"/>
      <c r="Q2797"/>
    </row>
    <row r="2798" spans="8:17">
      <c r="H2798"/>
      <c r="I2798"/>
      <c r="J2798"/>
      <c r="K2798"/>
      <c r="L2798"/>
      <c r="M2798"/>
      <c r="N2798"/>
      <c r="O2798"/>
      <c r="P2798"/>
      <c r="Q2798"/>
    </row>
    <row r="2799" spans="8:17">
      <c r="H2799"/>
      <c r="I2799"/>
      <c r="J2799"/>
      <c r="K2799"/>
      <c r="L2799"/>
      <c r="M2799"/>
      <c r="N2799"/>
      <c r="O2799"/>
      <c r="P2799"/>
      <c r="Q2799"/>
    </row>
    <row r="2800" spans="8:17">
      <c r="H2800"/>
      <c r="I2800"/>
      <c r="J2800"/>
      <c r="K2800"/>
      <c r="L2800"/>
      <c r="M2800"/>
      <c r="N2800"/>
      <c r="O2800"/>
      <c r="P2800"/>
      <c r="Q2800"/>
    </row>
    <row r="2801" spans="8:17">
      <c r="H2801"/>
      <c r="I2801"/>
      <c r="J2801"/>
      <c r="K2801"/>
      <c r="L2801"/>
      <c r="M2801"/>
      <c r="N2801"/>
      <c r="O2801"/>
      <c r="P2801"/>
      <c r="Q2801"/>
    </row>
    <row r="2802" spans="8:17">
      <c r="H2802"/>
      <c r="I2802"/>
      <c r="J2802"/>
      <c r="K2802"/>
      <c r="L2802"/>
      <c r="M2802"/>
      <c r="N2802"/>
      <c r="O2802"/>
      <c r="P2802"/>
      <c r="Q2802"/>
    </row>
    <row r="2803" spans="8:17">
      <c r="H2803"/>
      <c r="I2803"/>
      <c r="J2803"/>
      <c r="K2803"/>
      <c r="L2803"/>
      <c r="M2803"/>
      <c r="N2803"/>
      <c r="O2803"/>
      <c r="P2803"/>
      <c r="Q2803"/>
    </row>
    <row r="2804" spans="8:17">
      <c r="H2804"/>
      <c r="I2804"/>
      <c r="J2804"/>
      <c r="K2804"/>
      <c r="L2804"/>
      <c r="M2804"/>
      <c r="N2804"/>
      <c r="O2804"/>
      <c r="P2804"/>
      <c r="Q2804"/>
    </row>
    <row r="2805" spans="8:17">
      <c r="H2805"/>
      <c r="I2805"/>
      <c r="J2805"/>
      <c r="K2805"/>
      <c r="L2805"/>
      <c r="M2805"/>
      <c r="N2805"/>
      <c r="O2805"/>
      <c r="P2805"/>
      <c r="Q2805"/>
    </row>
    <row r="2806" spans="8:17">
      <c r="H2806"/>
      <c r="I2806"/>
      <c r="J2806"/>
      <c r="K2806"/>
      <c r="L2806"/>
      <c r="M2806"/>
      <c r="N2806"/>
      <c r="O2806"/>
      <c r="P2806"/>
      <c r="Q2806"/>
    </row>
    <row r="2807" spans="8:17">
      <c r="H2807"/>
      <c r="I2807"/>
      <c r="J2807"/>
      <c r="K2807"/>
      <c r="L2807"/>
      <c r="M2807"/>
      <c r="N2807"/>
      <c r="O2807"/>
      <c r="P2807"/>
      <c r="Q2807"/>
    </row>
    <row r="2808" spans="8:17">
      <c r="H2808"/>
      <c r="I2808"/>
      <c r="J2808"/>
      <c r="K2808"/>
      <c r="L2808"/>
      <c r="M2808"/>
      <c r="N2808"/>
      <c r="O2808"/>
      <c r="P2808"/>
      <c r="Q2808"/>
    </row>
    <row r="2809" spans="8:17">
      <c r="H2809"/>
      <c r="I2809"/>
      <c r="J2809"/>
      <c r="K2809"/>
      <c r="L2809"/>
      <c r="M2809"/>
      <c r="N2809"/>
      <c r="O2809"/>
      <c r="P2809"/>
      <c r="Q2809"/>
    </row>
    <row r="2810" spans="8:17">
      <c r="H2810"/>
      <c r="I2810"/>
      <c r="J2810"/>
      <c r="K2810"/>
      <c r="L2810"/>
      <c r="M2810"/>
      <c r="N2810"/>
      <c r="O2810"/>
      <c r="P2810"/>
      <c r="Q2810"/>
    </row>
    <row r="2811" spans="8:17">
      <c r="H2811"/>
      <c r="I2811"/>
      <c r="J2811"/>
      <c r="K2811"/>
      <c r="L2811"/>
      <c r="M2811"/>
      <c r="N2811"/>
      <c r="O2811"/>
      <c r="P2811"/>
      <c r="Q2811"/>
    </row>
    <row r="2812" spans="8:17">
      <c r="H2812"/>
      <c r="I2812"/>
      <c r="J2812"/>
      <c r="K2812"/>
      <c r="L2812"/>
      <c r="M2812"/>
      <c r="N2812"/>
      <c r="O2812"/>
      <c r="P2812"/>
      <c r="Q2812"/>
    </row>
    <row r="2813" spans="8:17">
      <c r="H2813"/>
      <c r="I2813"/>
      <c r="J2813"/>
      <c r="K2813"/>
      <c r="L2813"/>
      <c r="M2813"/>
      <c r="N2813"/>
      <c r="O2813"/>
      <c r="P2813"/>
      <c r="Q2813"/>
    </row>
    <row r="2814" spans="8:17">
      <c r="H2814"/>
      <c r="I2814"/>
      <c r="J2814"/>
      <c r="K2814"/>
      <c r="L2814"/>
      <c r="M2814"/>
      <c r="N2814"/>
      <c r="O2814"/>
      <c r="P2814"/>
      <c r="Q2814"/>
    </row>
    <row r="2815" spans="8:17">
      <c r="H2815"/>
      <c r="I2815"/>
      <c r="J2815"/>
      <c r="K2815"/>
      <c r="L2815"/>
      <c r="M2815"/>
      <c r="N2815"/>
      <c r="O2815"/>
      <c r="P2815"/>
      <c r="Q2815"/>
    </row>
    <row r="2816" spans="8:17">
      <c r="H2816"/>
      <c r="I2816"/>
      <c r="J2816"/>
      <c r="K2816"/>
      <c r="L2816"/>
      <c r="M2816"/>
      <c r="N2816"/>
      <c r="O2816"/>
      <c r="P2816"/>
      <c r="Q2816"/>
    </row>
    <row r="2817" spans="8:17">
      <c r="H2817"/>
      <c r="I2817"/>
      <c r="J2817"/>
      <c r="K2817"/>
      <c r="L2817"/>
      <c r="M2817"/>
      <c r="N2817"/>
      <c r="O2817"/>
      <c r="P2817"/>
      <c r="Q2817"/>
    </row>
    <row r="2818" spans="8:17">
      <c r="H2818"/>
      <c r="I2818"/>
      <c r="J2818"/>
      <c r="K2818"/>
      <c r="L2818"/>
      <c r="M2818"/>
      <c r="N2818"/>
      <c r="O2818"/>
      <c r="P2818"/>
      <c r="Q2818"/>
    </row>
    <row r="2819" spans="8:17">
      <c r="H2819"/>
      <c r="I2819"/>
      <c r="J2819"/>
      <c r="K2819"/>
      <c r="L2819"/>
      <c r="M2819"/>
      <c r="N2819"/>
      <c r="O2819"/>
      <c r="P2819"/>
      <c r="Q2819"/>
    </row>
    <row r="2820" spans="8:17">
      <c r="H2820"/>
      <c r="I2820"/>
      <c r="J2820"/>
      <c r="K2820"/>
      <c r="L2820"/>
      <c r="M2820"/>
      <c r="N2820"/>
      <c r="O2820"/>
      <c r="P2820"/>
      <c r="Q2820"/>
    </row>
    <row r="2821" spans="8:17">
      <c r="H2821"/>
      <c r="I2821"/>
      <c r="J2821"/>
      <c r="K2821"/>
      <c r="L2821"/>
      <c r="M2821"/>
      <c r="N2821"/>
      <c r="O2821"/>
      <c r="P2821"/>
      <c r="Q2821"/>
    </row>
    <row r="2822" spans="8:17">
      <c r="H2822"/>
      <c r="I2822"/>
      <c r="J2822"/>
      <c r="K2822"/>
      <c r="L2822"/>
      <c r="M2822"/>
      <c r="N2822"/>
      <c r="O2822"/>
      <c r="P2822"/>
      <c r="Q2822"/>
    </row>
    <row r="2823" spans="8:17">
      <c r="H2823"/>
      <c r="I2823"/>
      <c r="J2823"/>
      <c r="K2823"/>
      <c r="L2823"/>
      <c r="M2823"/>
      <c r="N2823"/>
      <c r="O2823"/>
      <c r="P2823"/>
      <c r="Q2823"/>
    </row>
    <row r="2824" spans="8:17">
      <c r="H2824"/>
      <c r="I2824"/>
      <c r="J2824"/>
      <c r="K2824"/>
      <c r="L2824"/>
      <c r="M2824"/>
      <c r="N2824"/>
      <c r="O2824"/>
      <c r="P2824"/>
      <c r="Q2824"/>
    </row>
    <row r="2825" spans="8:17">
      <c r="H2825"/>
      <c r="I2825"/>
      <c r="J2825"/>
      <c r="K2825"/>
      <c r="L2825"/>
      <c r="M2825"/>
      <c r="N2825"/>
      <c r="O2825"/>
      <c r="P2825"/>
      <c r="Q2825"/>
    </row>
    <row r="2826" spans="8:17">
      <c r="H2826"/>
      <c r="I2826"/>
      <c r="J2826"/>
      <c r="K2826"/>
      <c r="L2826"/>
      <c r="M2826"/>
      <c r="N2826"/>
      <c r="O2826"/>
      <c r="P2826"/>
      <c r="Q2826"/>
    </row>
    <row r="2827" spans="8:17">
      <c r="H2827"/>
      <c r="I2827"/>
      <c r="J2827"/>
      <c r="K2827"/>
      <c r="L2827"/>
      <c r="M2827"/>
      <c r="N2827"/>
      <c r="O2827"/>
      <c r="P2827"/>
      <c r="Q2827"/>
    </row>
    <row r="2828" spans="8:17">
      <c r="H2828"/>
      <c r="I2828"/>
      <c r="J2828"/>
      <c r="K2828"/>
      <c r="L2828"/>
      <c r="M2828"/>
      <c r="N2828"/>
      <c r="O2828"/>
      <c r="P2828"/>
      <c r="Q2828"/>
    </row>
    <row r="2829" spans="8:17">
      <c r="H2829"/>
      <c r="I2829"/>
      <c r="J2829"/>
      <c r="K2829"/>
      <c r="L2829"/>
      <c r="M2829"/>
      <c r="N2829"/>
      <c r="O2829"/>
      <c r="P2829"/>
      <c r="Q2829"/>
    </row>
    <row r="2830" spans="8:17">
      <c r="H2830"/>
      <c r="I2830"/>
      <c r="J2830"/>
      <c r="K2830"/>
      <c r="L2830"/>
      <c r="M2830"/>
      <c r="N2830"/>
      <c r="O2830"/>
      <c r="P2830"/>
      <c r="Q2830"/>
    </row>
    <row r="2831" spans="8:17">
      <c r="H2831"/>
      <c r="I2831"/>
      <c r="J2831"/>
      <c r="K2831"/>
      <c r="L2831"/>
      <c r="M2831"/>
      <c r="N2831"/>
      <c r="O2831"/>
      <c r="P2831"/>
      <c r="Q2831"/>
    </row>
    <row r="2832" spans="8:17">
      <c r="H2832"/>
      <c r="I2832"/>
      <c r="J2832"/>
      <c r="K2832"/>
      <c r="L2832"/>
      <c r="M2832"/>
      <c r="N2832"/>
      <c r="O2832"/>
      <c r="P2832"/>
      <c r="Q2832"/>
    </row>
    <row r="2833" spans="8:17">
      <c r="H2833"/>
      <c r="I2833"/>
      <c r="J2833"/>
      <c r="K2833"/>
      <c r="L2833"/>
      <c r="M2833"/>
      <c r="N2833"/>
      <c r="O2833"/>
      <c r="P2833"/>
      <c r="Q2833"/>
    </row>
    <row r="2834" spans="8:17">
      <c r="H2834"/>
      <c r="I2834"/>
      <c r="J2834"/>
      <c r="K2834"/>
      <c r="L2834"/>
      <c r="M2834"/>
      <c r="N2834"/>
      <c r="O2834"/>
      <c r="P2834"/>
      <c r="Q2834"/>
    </row>
    <row r="2835" spans="8:17">
      <c r="H2835"/>
      <c r="I2835"/>
      <c r="J2835"/>
      <c r="K2835"/>
      <c r="L2835"/>
      <c r="M2835"/>
      <c r="N2835"/>
      <c r="O2835"/>
      <c r="P2835"/>
      <c r="Q2835"/>
    </row>
    <row r="2836" spans="8:17">
      <c r="H2836"/>
      <c r="I2836"/>
      <c r="J2836"/>
      <c r="K2836"/>
      <c r="L2836"/>
      <c r="M2836"/>
      <c r="N2836"/>
      <c r="O2836"/>
      <c r="P2836"/>
      <c r="Q2836"/>
    </row>
    <row r="2837" spans="8:17">
      <c r="H2837"/>
      <c r="I2837"/>
      <c r="J2837"/>
      <c r="K2837"/>
      <c r="L2837"/>
      <c r="M2837"/>
      <c r="N2837"/>
      <c r="O2837"/>
      <c r="P2837"/>
      <c r="Q2837"/>
    </row>
    <row r="2838" spans="8:17">
      <c r="H2838"/>
      <c r="I2838"/>
      <c r="J2838"/>
      <c r="K2838"/>
      <c r="L2838"/>
      <c r="M2838"/>
      <c r="N2838"/>
      <c r="O2838"/>
      <c r="P2838"/>
      <c r="Q2838"/>
    </row>
    <row r="2839" spans="8:17">
      <c r="H2839"/>
      <c r="I2839"/>
      <c r="J2839"/>
      <c r="K2839"/>
      <c r="L2839"/>
      <c r="M2839"/>
      <c r="N2839"/>
      <c r="O2839"/>
      <c r="P2839"/>
      <c r="Q2839"/>
    </row>
    <row r="2840" spans="8:17">
      <c r="H2840"/>
      <c r="I2840"/>
      <c r="J2840"/>
      <c r="K2840"/>
      <c r="L2840"/>
      <c r="M2840"/>
      <c r="N2840"/>
      <c r="O2840"/>
      <c r="P2840"/>
      <c r="Q2840"/>
    </row>
    <row r="2841" spans="8:17">
      <c r="H2841"/>
      <c r="I2841"/>
      <c r="J2841"/>
      <c r="K2841"/>
      <c r="L2841"/>
      <c r="M2841"/>
      <c r="N2841"/>
      <c r="O2841"/>
      <c r="P2841"/>
      <c r="Q2841"/>
    </row>
    <row r="2842" spans="8:17">
      <c r="H2842"/>
      <c r="I2842"/>
      <c r="J2842"/>
      <c r="K2842"/>
      <c r="L2842"/>
      <c r="M2842"/>
      <c r="N2842"/>
      <c r="O2842"/>
      <c r="P2842"/>
      <c r="Q2842"/>
    </row>
    <row r="2843" spans="8:17">
      <c r="H2843"/>
      <c r="I2843"/>
      <c r="J2843"/>
      <c r="K2843"/>
      <c r="L2843"/>
      <c r="M2843"/>
      <c r="N2843"/>
      <c r="O2843"/>
      <c r="P2843"/>
      <c r="Q2843"/>
    </row>
    <row r="2844" spans="8:17">
      <c r="H2844"/>
      <c r="I2844"/>
      <c r="J2844"/>
      <c r="K2844"/>
      <c r="L2844"/>
      <c r="M2844"/>
      <c r="N2844"/>
      <c r="O2844"/>
      <c r="P2844"/>
      <c r="Q2844"/>
    </row>
    <row r="2845" spans="8:17">
      <c r="H2845"/>
      <c r="I2845"/>
      <c r="J2845"/>
      <c r="K2845"/>
      <c r="L2845"/>
      <c r="M2845"/>
      <c r="N2845"/>
      <c r="O2845"/>
      <c r="P2845"/>
      <c r="Q2845"/>
    </row>
    <row r="2846" spans="8:17">
      <c r="H2846"/>
      <c r="I2846"/>
      <c r="J2846"/>
      <c r="K2846"/>
      <c r="L2846"/>
      <c r="M2846"/>
      <c r="N2846"/>
      <c r="O2846"/>
      <c r="P2846"/>
      <c r="Q2846"/>
    </row>
    <row r="2847" spans="8:17">
      <c r="H2847"/>
      <c r="I2847"/>
      <c r="J2847"/>
      <c r="K2847"/>
      <c r="L2847"/>
      <c r="M2847"/>
      <c r="N2847"/>
      <c r="O2847"/>
      <c r="P2847"/>
      <c r="Q2847"/>
    </row>
    <row r="2848" spans="8:17">
      <c r="H2848"/>
      <c r="I2848"/>
      <c r="J2848"/>
      <c r="K2848"/>
      <c r="L2848"/>
      <c r="M2848"/>
      <c r="N2848"/>
      <c r="O2848"/>
      <c r="P2848"/>
      <c r="Q2848"/>
    </row>
    <row r="2849" spans="8:17">
      <c r="H2849"/>
      <c r="I2849"/>
      <c r="J2849"/>
      <c r="K2849"/>
      <c r="L2849"/>
      <c r="M2849"/>
      <c r="N2849"/>
      <c r="O2849"/>
      <c r="P2849"/>
      <c r="Q2849"/>
    </row>
    <row r="2850" spans="8:17">
      <c r="H2850"/>
      <c r="I2850"/>
      <c r="J2850"/>
      <c r="K2850"/>
      <c r="L2850"/>
      <c r="M2850"/>
      <c r="N2850"/>
      <c r="O2850"/>
      <c r="P2850"/>
      <c r="Q2850"/>
    </row>
    <row r="2851" spans="8:17">
      <c r="H2851"/>
      <c r="I2851"/>
      <c r="J2851"/>
      <c r="K2851"/>
      <c r="L2851"/>
      <c r="M2851"/>
      <c r="N2851"/>
      <c r="O2851"/>
      <c r="P2851"/>
      <c r="Q2851"/>
    </row>
    <row r="2852" spans="8:17">
      <c r="H2852"/>
      <c r="I2852"/>
      <c r="J2852"/>
      <c r="K2852"/>
      <c r="L2852"/>
      <c r="M2852"/>
      <c r="N2852"/>
      <c r="O2852"/>
      <c r="P2852"/>
      <c r="Q2852"/>
    </row>
    <row r="2853" spans="8:17">
      <c r="H2853"/>
      <c r="I2853"/>
      <c r="J2853"/>
      <c r="K2853"/>
      <c r="L2853"/>
      <c r="M2853"/>
      <c r="N2853"/>
      <c r="O2853"/>
      <c r="P2853"/>
      <c r="Q2853"/>
    </row>
    <row r="2854" spans="8:17">
      <c r="H2854"/>
      <c r="I2854"/>
      <c r="J2854"/>
      <c r="K2854"/>
      <c r="L2854"/>
      <c r="M2854"/>
      <c r="N2854"/>
      <c r="O2854"/>
      <c r="P2854"/>
      <c r="Q2854"/>
    </row>
    <row r="2855" spans="8:17">
      <c r="H2855"/>
      <c r="I2855"/>
      <c r="J2855"/>
      <c r="K2855"/>
      <c r="L2855"/>
      <c r="M2855"/>
      <c r="N2855"/>
      <c r="O2855"/>
      <c r="P2855"/>
      <c r="Q2855"/>
    </row>
    <row r="2856" spans="8:17">
      <c r="H2856"/>
      <c r="I2856"/>
      <c r="J2856"/>
      <c r="K2856"/>
      <c r="L2856"/>
      <c r="M2856"/>
      <c r="N2856"/>
      <c r="O2856"/>
      <c r="P2856"/>
      <c r="Q2856"/>
    </row>
    <row r="2857" spans="8:17">
      <c r="H2857"/>
      <c r="I2857"/>
      <c r="J2857"/>
      <c r="K2857"/>
      <c r="L2857"/>
      <c r="M2857"/>
      <c r="N2857"/>
      <c r="O2857"/>
      <c r="P2857"/>
      <c r="Q2857"/>
    </row>
    <row r="2858" spans="8:17">
      <c r="H2858"/>
      <c r="I2858"/>
      <c r="J2858"/>
      <c r="K2858"/>
      <c r="L2858"/>
      <c r="M2858"/>
      <c r="N2858"/>
      <c r="O2858"/>
      <c r="P2858"/>
      <c r="Q2858"/>
    </row>
    <row r="2859" spans="8:17">
      <c r="H2859"/>
      <c r="I2859"/>
      <c r="J2859"/>
      <c r="K2859"/>
      <c r="L2859"/>
      <c r="M2859"/>
      <c r="N2859"/>
      <c r="O2859"/>
      <c r="P2859"/>
      <c r="Q2859"/>
    </row>
    <row r="2860" spans="8:17">
      <c r="H2860"/>
      <c r="I2860"/>
      <c r="J2860"/>
      <c r="K2860"/>
      <c r="L2860"/>
      <c r="M2860"/>
      <c r="N2860"/>
      <c r="O2860"/>
      <c r="P2860"/>
      <c r="Q2860"/>
    </row>
    <row r="2861" spans="8:17">
      <c r="H2861"/>
      <c r="I2861"/>
      <c r="J2861"/>
      <c r="K2861"/>
      <c r="L2861"/>
      <c r="M2861"/>
      <c r="N2861"/>
      <c r="O2861"/>
      <c r="P2861"/>
      <c r="Q2861"/>
    </row>
    <row r="2862" spans="8:17">
      <c r="H2862"/>
      <c r="I2862"/>
      <c r="J2862"/>
      <c r="K2862"/>
      <c r="L2862"/>
      <c r="M2862"/>
      <c r="N2862"/>
      <c r="O2862"/>
      <c r="P2862"/>
      <c r="Q2862"/>
    </row>
    <row r="2863" spans="8:17">
      <c r="H2863"/>
      <c r="I2863"/>
      <c r="J2863"/>
      <c r="K2863"/>
      <c r="L2863"/>
      <c r="M2863"/>
      <c r="N2863"/>
      <c r="O2863"/>
      <c r="P2863"/>
      <c r="Q2863"/>
    </row>
    <row r="2864" spans="8:17">
      <c r="H2864"/>
      <c r="I2864"/>
      <c r="J2864"/>
      <c r="K2864"/>
      <c r="L2864"/>
      <c r="M2864"/>
      <c r="N2864"/>
      <c r="O2864"/>
      <c r="P2864"/>
      <c r="Q2864"/>
    </row>
    <row r="2865" spans="8:17">
      <c r="H2865"/>
      <c r="I2865"/>
      <c r="J2865"/>
      <c r="K2865"/>
      <c r="L2865"/>
      <c r="M2865"/>
      <c r="N2865"/>
      <c r="O2865"/>
      <c r="P2865"/>
      <c r="Q2865"/>
    </row>
    <row r="2866" spans="8:17">
      <c r="H2866"/>
      <c r="I2866"/>
      <c r="J2866"/>
      <c r="K2866"/>
      <c r="L2866"/>
      <c r="M2866"/>
      <c r="N2866"/>
      <c r="O2866"/>
      <c r="P2866"/>
      <c r="Q2866"/>
    </row>
    <row r="2867" spans="8:17">
      <c r="H2867"/>
      <c r="I2867"/>
      <c r="J2867"/>
      <c r="K2867"/>
      <c r="L2867"/>
      <c r="M2867"/>
      <c r="N2867"/>
      <c r="O2867"/>
      <c r="P2867"/>
      <c r="Q2867"/>
    </row>
    <row r="2868" spans="8:17">
      <c r="H2868"/>
      <c r="I2868"/>
      <c r="J2868"/>
      <c r="K2868"/>
      <c r="L2868"/>
      <c r="M2868"/>
      <c r="N2868"/>
      <c r="O2868"/>
      <c r="P2868"/>
      <c r="Q2868"/>
    </row>
    <row r="2869" spans="8:17">
      <c r="H2869"/>
      <c r="I2869"/>
      <c r="J2869"/>
      <c r="K2869"/>
      <c r="L2869"/>
      <c r="M2869"/>
      <c r="N2869"/>
      <c r="O2869"/>
      <c r="P2869"/>
      <c r="Q2869"/>
    </row>
    <row r="2870" spans="8:17">
      <c r="H2870"/>
      <c r="I2870"/>
      <c r="J2870"/>
      <c r="K2870"/>
      <c r="L2870"/>
      <c r="M2870"/>
      <c r="N2870"/>
      <c r="O2870"/>
      <c r="P2870"/>
      <c r="Q2870"/>
    </row>
    <row r="2871" spans="8:17">
      <c r="H2871"/>
      <c r="I2871"/>
      <c r="J2871"/>
      <c r="K2871"/>
      <c r="L2871"/>
      <c r="M2871"/>
      <c r="N2871"/>
      <c r="O2871"/>
      <c r="P2871"/>
      <c r="Q2871"/>
    </row>
    <row r="2872" spans="8:17">
      <c r="H2872"/>
      <c r="I2872"/>
      <c r="J2872"/>
      <c r="K2872"/>
      <c r="L2872"/>
      <c r="M2872"/>
      <c r="N2872"/>
      <c r="O2872"/>
      <c r="P2872"/>
      <c r="Q2872"/>
    </row>
    <row r="2873" spans="8:17">
      <c r="H2873"/>
      <c r="I2873"/>
      <c r="J2873"/>
      <c r="K2873"/>
      <c r="L2873"/>
      <c r="M2873"/>
      <c r="N2873"/>
      <c r="O2873"/>
      <c r="P2873"/>
      <c r="Q2873"/>
    </row>
    <row r="2874" spans="8:17">
      <c r="H2874"/>
      <c r="I2874"/>
      <c r="J2874"/>
      <c r="K2874"/>
      <c r="L2874"/>
      <c r="M2874"/>
      <c r="N2874"/>
      <c r="O2874"/>
      <c r="P2874"/>
      <c r="Q2874"/>
    </row>
    <row r="2875" spans="8:17">
      <c r="H2875"/>
      <c r="I2875"/>
      <c r="J2875"/>
      <c r="K2875"/>
      <c r="L2875"/>
      <c r="M2875"/>
      <c r="N2875"/>
      <c r="O2875"/>
      <c r="P2875"/>
      <c r="Q2875"/>
    </row>
    <row r="2876" spans="8:17">
      <c r="H2876"/>
      <c r="I2876"/>
      <c r="J2876"/>
      <c r="K2876"/>
      <c r="L2876"/>
      <c r="M2876"/>
      <c r="N2876"/>
      <c r="O2876"/>
      <c r="P2876"/>
      <c r="Q2876"/>
    </row>
    <row r="2877" spans="8:17">
      <c r="H2877"/>
      <c r="I2877"/>
      <c r="J2877"/>
      <c r="K2877"/>
      <c r="L2877"/>
      <c r="M2877"/>
      <c r="N2877"/>
      <c r="O2877"/>
      <c r="P2877"/>
      <c r="Q2877"/>
    </row>
    <row r="2878" spans="8:17">
      <c r="H2878"/>
      <c r="I2878"/>
      <c r="J2878"/>
      <c r="K2878"/>
      <c r="L2878"/>
      <c r="M2878"/>
      <c r="N2878"/>
      <c r="O2878"/>
      <c r="P2878"/>
      <c r="Q2878"/>
    </row>
    <row r="2879" spans="8:17">
      <c r="H2879"/>
      <c r="I2879"/>
      <c r="J2879"/>
      <c r="K2879"/>
      <c r="L2879"/>
      <c r="M2879"/>
      <c r="N2879"/>
      <c r="O2879"/>
      <c r="P2879"/>
      <c r="Q2879"/>
    </row>
    <row r="2880" spans="8:17">
      <c r="H2880"/>
      <c r="I2880"/>
      <c r="J2880"/>
      <c r="K2880"/>
      <c r="L2880"/>
      <c r="M2880"/>
      <c r="N2880"/>
      <c r="O2880"/>
      <c r="P2880"/>
      <c r="Q2880"/>
    </row>
    <row r="2881" spans="8:17">
      <c r="H2881"/>
      <c r="I2881"/>
      <c r="J2881"/>
      <c r="K2881"/>
      <c r="L2881"/>
      <c r="M2881"/>
      <c r="N2881"/>
      <c r="O2881"/>
      <c r="P2881"/>
      <c r="Q2881"/>
    </row>
    <row r="2882" spans="8:17">
      <c r="H2882"/>
      <c r="I2882"/>
      <c r="J2882"/>
      <c r="K2882"/>
      <c r="L2882"/>
      <c r="M2882"/>
      <c r="N2882"/>
      <c r="O2882"/>
      <c r="P2882"/>
      <c r="Q2882"/>
    </row>
    <row r="2883" spans="8:17">
      <c r="H2883"/>
      <c r="I2883"/>
      <c r="J2883"/>
      <c r="K2883"/>
      <c r="L2883"/>
      <c r="M2883"/>
      <c r="N2883"/>
      <c r="O2883"/>
      <c r="P2883"/>
      <c r="Q2883"/>
    </row>
    <row r="2884" spans="8:17">
      <c r="H2884"/>
      <c r="I2884"/>
      <c r="J2884"/>
      <c r="K2884"/>
      <c r="L2884"/>
      <c r="M2884"/>
      <c r="N2884"/>
      <c r="O2884"/>
      <c r="P2884"/>
      <c r="Q2884"/>
    </row>
    <row r="2885" spans="8:17">
      <c r="H2885"/>
      <c r="I2885"/>
      <c r="J2885"/>
      <c r="K2885"/>
      <c r="L2885"/>
      <c r="M2885"/>
      <c r="N2885"/>
      <c r="O2885"/>
      <c r="P2885"/>
      <c r="Q2885"/>
    </row>
    <row r="2886" spans="8:17">
      <c r="H2886"/>
      <c r="I2886"/>
      <c r="J2886"/>
      <c r="K2886"/>
      <c r="L2886"/>
      <c r="M2886"/>
      <c r="N2886"/>
      <c r="O2886"/>
      <c r="P2886"/>
      <c r="Q2886"/>
    </row>
    <row r="2887" spans="8:17">
      <c r="H2887"/>
      <c r="I2887"/>
      <c r="J2887"/>
      <c r="K2887"/>
      <c r="L2887"/>
      <c r="M2887"/>
      <c r="N2887"/>
      <c r="O2887"/>
      <c r="P2887"/>
      <c r="Q2887"/>
    </row>
    <row r="2888" spans="8:17">
      <c r="H2888"/>
      <c r="I2888"/>
      <c r="J2888"/>
      <c r="K2888"/>
      <c r="L2888"/>
      <c r="M2888"/>
      <c r="N2888"/>
      <c r="O2888"/>
      <c r="P2888"/>
      <c r="Q2888"/>
    </row>
    <row r="2889" spans="8:17">
      <c r="H2889"/>
      <c r="I2889"/>
      <c r="J2889"/>
      <c r="K2889"/>
      <c r="L2889"/>
      <c r="M2889"/>
      <c r="N2889"/>
      <c r="O2889"/>
      <c r="P2889"/>
      <c r="Q2889"/>
    </row>
    <row r="2890" spans="8:17">
      <c r="H2890"/>
      <c r="I2890"/>
      <c r="J2890"/>
      <c r="K2890"/>
      <c r="L2890"/>
      <c r="M2890"/>
      <c r="N2890"/>
      <c r="O2890"/>
      <c r="P2890"/>
      <c r="Q2890"/>
    </row>
    <row r="2891" spans="8:17">
      <c r="H2891"/>
      <c r="I2891"/>
      <c r="J2891"/>
      <c r="K2891"/>
      <c r="L2891"/>
      <c r="M2891"/>
      <c r="N2891"/>
      <c r="O2891"/>
      <c r="P2891"/>
      <c r="Q2891"/>
    </row>
    <row r="2892" spans="8:17">
      <c r="H2892"/>
      <c r="I2892"/>
      <c r="J2892"/>
      <c r="K2892"/>
      <c r="L2892"/>
      <c r="M2892"/>
      <c r="N2892"/>
      <c r="O2892"/>
      <c r="P2892"/>
      <c r="Q2892"/>
    </row>
    <row r="2893" spans="8:17">
      <c r="H2893"/>
      <c r="I2893"/>
      <c r="J2893"/>
      <c r="K2893"/>
      <c r="L2893"/>
      <c r="M2893"/>
      <c r="N2893"/>
      <c r="O2893"/>
      <c r="P2893"/>
      <c r="Q2893"/>
    </row>
    <row r="2894" spans="8:17">
      <c r="H2894"/>
      <c r="I2894"/>
      <c r="J2894"/>
      <c r="K2894"/>
      <c r="L2894"/>
      <c r="M2894"/>
      <c r="N2894"/>
      <c r="O2894"/>
      <c r="P2894"/>
      <c r="Q2894"/>
    </row>
    <row r="2895" spans="8:17">
      <c r="H2895"/>
      <c r="I2895"/>
      <c r="J2895"/>
      <c r="K2895"/>
      <c r="L2895"/>
      <c r="M2895"/>
      <c r="N2895"/>
      <c r="O2895"/>
      <c r="P2895"/>
      <c r="Q2895"/>
    </row>
    <row r="2896" spans="8:17">
      <c r="H2896"/>
      <c r="I2896"/>
      <c r="J2896"/>
      <c r="K2896"/>
      <c r="L2896"/>
      <c r="M2896"/>
      <c r="N2896"/>
      <c r="O2896"/>
      <c r="P2896"/>
      <c r="Q2896"/>
    </row>
    <row r="2897" spans="8:17">
      <c r="H2897"/>
      <c r="I2897"/>
      <c r="J2897"/>
      <c r="K2897"/>
      <c r="L2897"/>
      <c r="M2897"/>
      <c r="N2897"/>
      <c r="O2897"/>
      <c r="P2897"/>
      <c r="Q2897"/>
    </row>
    <row r="2898" spans="8:17">
      <c r="H2898"/>
      <c r="I2898"/>
      <c r="J2898"/>
      <c r="K2898"/>
      <c r="L2898"/>
      <c r="M2898"/>
      <c r="N2898"/>
      <c r="O2898"/>
      <c r="P2898"/>
      <c r="Q2898"/>
    </row>
    <row r="2899" spans="8:17">
      <c r="H2899"/>
      <c r="I2899"/>
      <c r="J2899"/>
      <c r="K2899"/>
      <c r="L2899"/>
      <c r="M2899"/>
      <c r="N2899"/>
      <c r="O2899"/>
      <c r="P2899"/>
      <c r="Q2899"/>
    </row>
    <row r="2900" spans="8:17">
      <c r="H2900"/>
      <c r="I2900"/>
      <c r="J2900"/>
      <c r="K2900"/>
      <c r="L2900"/>
      <c r="M2900"/>
      <c r="N2900"/>
      <c r="O2900"/>
      <c r="P2900"/>
      <c r="Q2900"/>
    </row>
    <row r="2901" spans="8:17">
      <c r="H2901"/>
      <c r="I2901"/>
      <c r="J2901"/>
      <c r="K2901"/>
      <c r="L2901"/>
      <c r="M2901"/>
      <c r="N2901"/>
      <c r="O2901"/>
      <c r="P2901"/>
      <c r="Q2901"/>
    </row>
    <row r="2902" spans="8:17">
      <c r="H2902"/>
      <c r="I2902"/>
      <c r="J2902"/>
      <c r="K2902"/>
      <c r="L2902"/>
      <c r="M2902"/>
      <c r="N2902"/>
      <c r="O2902"/>
      <c r="P2902"/>
      <c r="Q2902"/>
    </row>
    <row r="2903" spans="8:17">
      <c r="H2903"/>
      <c r="I2903"/>
      <c r="J2903"/>
      <c r="K2903"/>
      <c r="L2903"/>
      <c r="M2903"/>
      <c r="N2903"/>
      <c r="O2903"/>
      <c r="P2903"/>
      <c r="Q2903"/>
    </row>
    <row r="2904" spans="8:17">
      <c r="H2904"/>
      <c r="I2904"/>
      <c r="J2904"/>
      <c r="K2904"/>
      <c r="L2904"/>
      <c r="M2904"/>
      <c r="N2904"/>
      <c r="O2904"/>
      <c r="P2904"/>
      <c r="Q2904"/>
    </row>
    <row r="2905" spans="8:17">
      <c r="H2905"/>
      <c r="I2905"/>
      <c r="J2905"/>
      <c r="K2905"/>
      <c r="L2905"/>
      <c r="M2905"/>
      <c r="N2905"/>
      <c r="O2905"/>
      <c r="P2905"/>
      <c r="Q2905"/>
    </row>
    <row r="2906" spans="8:17">
      <c r="H2906"/>
      <c r="I2906"/>
      <c r="J2906"/>
      <c r="K2906"/>
      <c r="L2906"/>
      <c r="M2906"/>
      <c r="N2906"/>
      <c r="O2906"/>
      <c r="P2906"/>
      <c r="Q2906"/>
    </row>
    <row r="2907" spans="8:17">
      <c r="H2907"/>
      <c r="I2907"/>
      <c r="J2907"/>
      <c r="K2907"/>
      <c r="L2907"/>
      <c r="M2907"/>
      <c r="N2907"/>
      <c r="O2907"/>
      <c r="P2907"/>
      <c r="Q2907"/>
    </row>
    <row r="2908" spans="8:17">
      <c r="H2908"/>
      <c r="I2908"/>
      <c r="J2908"/>
      <c r="K2908"/>
      <c r="L2908"/>
      <c r="M2908"/>
      <c r="N2908"/>
      <c r="O2908"/>
      <c r="P2908"/>
      <c r="Q2908"/>
    </row>
    <row r="2909" spans="8:17">
      <c r="H2909"/>
      <c r="I2909"/>
      <c r="J2909"/>
      <c r="K2909"/>
      <c r="L2909"/>
      <c r="M2909"/>
      <c r="N2909"/>
      <c r="O2909"/>
      <c r="P2909"/>
      <c r="Q2909"/>
    </row>
    <row r="2910" spans="8:17">
      <c r="H2910"/>
      <c r="I2910"/>
      <c r="J2910"/>
      <c r="K2910"/>
      <c r="L2910"/>
      <c r="M2910"/>
      <c r="N2910"/>
      <c r="O2910"/>
      <c r="P2910"/>
      <c r="Q2910"/>
    </row>
    <row r="2911" spans="8:17">
      <c r="H2911"/>
      <c r="I2911"/>
      <c r="J2911"/>
      <c r="K2911"/>
      <c r="L2911"/>
      <c r="M2911"/>
      <c r="N2911"/>
      <c r="O2911"/>
      <c r="P2911"/>
      <c r="Q2911"/>
    </row>
    <row r="2912" spans="8:17">
      <c r="H2912"/>
      <c r="I2912"/>
      <c r="J2912"/>
      <c r="K2912"/>
      <c r="L2912"/>
      <c r="M2912"/>
      <c r="N2912"/>
      <c r="O2912"/>
      <c r="P2912"/>
      <c r="Q2912"/>
    </row>
    <row r="2913" spans="8:17">
      <c r="H2913"/>
      <c r="I2913"/>
      <c r="J2913"/>
      <c r="K2913"/>
      <c r="L2913"/>
      <c r="M2913"/>
      <c r="N2913"/>
      <c r="O2913"/>
      <c r="P2913"/>
      <c r="Q2913"/>
    </row>
    <row r="2914" spans="8:17">
      <c r="H2914"/>
      <c r="I2914"/>
      <c r="J2914"/>
      <c r="K2914"/>
      <c r="L2914"/>
      <c r="M2914"/>
      <c r="N2914"/>
      <c r="O2914"/>
      <c r="P2914"/>
      <c r="Q2914"/>
    </row>
    <row r="2915" spans="8:17">
      <c r="H2915"/>
      <c r="I2915"/>
      <c r="J2915"/>
      <c r="K2915"/>
      <c r="L2915"/>
      <c r="M2915"/>
      <c r="N2915"/>
      <c r="O2915"/>
      <c r="P2915"/>
      <c r="Q2915"/>
    </row>
    <row r="2916" spans="8:17">
      <c r="H2916"/>
      <c r="I2916"/>
      <c r="J2916"/>
      <c r="K2916"/>
      <c r="L2916"/>
      <c r="M2916"/>
      <c r="N2916"/>
      <c r="O2916"/>
      <c r="P2916"/>
      <c r="Q2916"/>
    </row>
    <row r="2917" spans="8:17">
      <c r="H2917"/>
      <c r="I2917"/>
      <c r="J2917"/>
      <c r="K2917"/>
      <c r="L2917"/>
      <c r="M2917"/>
      <c r="N2917"/>
      <c r="O2917"/>
      <c r="P2917"/>
      <c r="Q2917"/>
    </row>
    <row r="2918" spans="8:17">
      <c r="H2918"/>
      <c r="I2918"/>
      <c r="J2918"/>
      <c r="K2918"/>
      <c r="L2918"/>
      <c r="M2918"/>
      <c r="N2918"/>
      <c r="O2918"/>
      <c r="P2918"/>
      <c r="Q2918"/>
    </row>
    <row r="2919" spans="8:17">
      <c r="H2919"/>
      <c r="I2919"/>
      <c r="J2919"/>
      <c r="K2919"/>
      <c r="L2919"/>
      <c r="M2919"/>
      <c r="N2919"/>
      <c r="O2919"/>
      <c r="P2919"/>
      <c r="Q2919"/>
    </row>
    <row r="2920" spans="8:17">
      <c r="H2920"/>
      <c r="I2920"/>
      <c r="J2920"/>
      <c r="K2920"/>
      <c r="L2920"/>
      <c r="M2920"/>
      <c r="N2920"/>
      <c r="O2920"/>
      <c r="P2920"/>
      <c r="Q2920"/>
    </row>
    <row r="2921" spans="8:17">
      <c r="H2921"/>
      <c r="I2921"/>
      <c r="J2921"/>
      <c r="K2921"/>
      <c r="L2921"/>
      <c r="M2921"/>
      <c r="N2921"/>
      <c r="O2921"/>
      <c r="P2921"/>
      <c r="Q2921"/>
    </row>
    <row r="2922" spans="8:17">
      <c r="H2922"/>
      <c r="I2922"/>
      <c r="J2922"/>
      <c r="K2922"/>
      <c r="L2922"/>
      <c r="M2922"/>
      <c r="N2922"/>
      <c r="O2922"/>
      <c r="P2922"/>
      <c r="Q2922"/>
    </row>
    <row r="2923" spans="8:17">
      <c r="H2923"/>
      <c r="I2923"/>
      <c r="J2923"/>
      <c r="K2923"/>
      <c r="L2923"/>
      <c r="M2923"/>
      <c r="N2923"/>
      <c r="O2923"/>
      <c r="P2923"/>
      <c r="Q2923"/>
    </row>
    <row r="2924" spans="8:17">
      <c r="H2924"/>
      <c r="I2924"/>
      <c r="J2924"/>
      <c r="K2924"/>
      <c r="L2924"/>
      <c r="M2924"/>
      <c r="N2924"/>
      <c r="O2924"/>
      <c r="P2924"/>
      <c r="Q2924"/>
    </row>
    <row r="2925" spans="8:17">
      <c r="H2925"/>
      <c r="I2925"/>
      <c r="J2925"/>
      <c r="K2925"/>
      <c r="L2925"/>
      <c r="M2925"/>
      <c r="N2925"/>
      <c r="O2925"/>
      <c r="P2925"/>
      <c r="Q2925"/>
    </row>
    <row r="2926" spans="8:17">
      <c r="H2926"/>
      <c r="I2926"/>
      <c r="J2926"/>
      <c r="K2926"/>
      <c r="L2926"/>
      <c r="M2926"/>
      <c r="N2926"/>
      <c r="O2926"/>
      <c r="P2926"/>
      <c r="Q2926"/>
    </row>
    <row r="2927" spans="8:17">
      <c r="H2927"/>
      <c r="I2927"/>
      <c r="J2927"/>
      <c r="K2927"/>
      <c r="L2927"/>
      <c r="M2927"/>
      <c r="N2927"/>
      <c r="O2927"/>
      <c r="P2927"/>
      <c r="Q2927"/>
    </row>
    <row r="2928" spans="8:17">
      <c r="H2928"/>
      <c r="I2928"/>
      <c r="J2928"/>
      <c r="K2928"/>
      <c r="L2928"/>
      <c r="M2928"/>
      <c r="N2928"/>
      <c r="O2928"/>
      <c r="P2928"/>
      <c r="Q2928"/>
    </row>
    <row r="2929" spans="8:17">
      <c r="H2929"/>
      <c r="I2929"/>
      <c r="J2929"/>
      <c r="K2929"/>
      <c r="L2929"/>
      <c r="M2929"/>
      <c r="N2929"/>
      <c r="O2929"/>
      <c r="P2929"/>
      <c r="Q2929"/>
    </row>
    <row r="2930" spans="8:17">
      <c r="H2930"/>
      <c r="I2930"/>
      <c r="J2930"/>
      <c r="K2930"/>
      <c r="L2930"/>
      <c r="M2930"/>
      <c r="N2930"/>
      <c r="O2930"/>
      <c r="P2930"/>
      <c r="Q2930"/>
    </row>
    <row r="2931" spans="8:17">
      <c r="H2931"/>
      <c r="I2931"/>
      <c r="J2931"/>
      <c r="K2931"/>
      <c r="L2931"/>
      <c r="M2931"/>
      <c r="N2931"/>
      <c r="O2931"/>
      <c r="P2931"/>
      <c r="Q2931"/>
    </row>
    <row r="2932" spans="8:17">
      <c r="H2932"/>
      <c r="I2932"/>
      <c r="J2932"/>
      <c r="K2932"/>
      <c r="L2932"/>
      <c r="M2932"/>
      <c r="N2932"/>
      <c r="O2932"/>
      <c r="P2932"/>
      <c r="Q2932"/>
    </row>
    <row r="2933" spans="8:17">
      <c r="H2933"/>
      <c r="I2933"/>
      <c r="J2933"/>
      <c r="K2933"/>
      <c r="L2933"/>
      <c r="M2933"/>
      <c r="N2933"/>
      <c r="O2933"/>
      <c r="P2933"/>
      <c r="Q2933"/>
    </row>
    <row r="2934" spans="8:17">
      <c r="H2934"/>
      <c r="I2934"/>
      <c r="J2934"/>
      <c r="K2934"/>
      <c r="L2934"/>
      <c r="M2934"/>
      <c r="N2934"/>
      <c r="O2934"/>
      <c r="P2934"/>
      <c r="Q2934"/>
    </row>
    <row r="2935" spans="8:17">
      <c r="H2935"/>
      <c r="I2935"/>
      <c r="J2935"/>
      <c r="K2935"/>
      <c r="L2935"/>
      <c r="M2935"/>
      <c r="N2935"/>
      <c r="O2935"/>
      <c r="P2935"/>
      <c r="Q2935"/>
    </row>
    <row r="2936" spans="8:17">
      <c r="H2936"/>
      <c r="I2936"/>
      <c r="J2936"/>
      <c r="K2936"/>
      <c r="L2936"/>
      <c r="M2936"/>
      <c r="N2936"/>
      <c r="O2936"/>
      <c r="P2936"/>
      <c r="Q2936"/>
    </row>
    <row r="2937" spans="8:17">
      <c r="H2937"/>
      <c r="I2937"/>
      <c r="J2937"/>
      <c r="K2937"/>
      <c r="L2937"/>
      <c r="M2937"/>
      <c r="N2937"/>
      <c r="O2937"/>
      <c r="P2937"/>
      <c r="Q2937"/>
    </row>
    <row r="2938" spans="8:17">
      <c r="H2938"/>
      <c r="I2938"/>
      <c r="J2938"/>
      <c r="K2938"/>
      <c r="L2938"/>
      <c r="M2938"/>
      <c r="N2938"/>
      <c r="O2938"/>
      <c r="P2938"/>
      <c r="Q2938"/>
    </row>
    <row r="2939" spans="8:17">
      <c r="H2939"/>
      <c r="I2939"/>
      <c r="J2939"/>
      <c r="K2939"/>
      <c r="L2939"/>
      <c r="M2939"/>
      <c r="N2939"/>
      <c r="O2939"/>
      <c r="P2939"/>
      <c r="Q2939"/>
    </row>
    <row r="2940" spans="8:17">
      <c r="H2940"/>
      <c r="I2940"/>
      <c r="J2940"/>
      <c r="K2940"/>
      <c r="L2940"/>
      <c r="M2940"/>
      <c r="N2940"/>
      <c r="O2940"/>
      <c r="P2940"/>
      <c r="Q2940"/>
    </row>
    <row r="2941" spans="8:17">
      <c r="H2941"/>
      <c r="I2941"/>
      <c r="J2941"/>
      <c r="K2941"/>
      <c r="L2941"/>
      <c r="M2941"/>
      <c r="N2941"/>
      <c r="O2941"/>
      <c r="P2941"/>
      <c r="Q2941"/>
    </row>
    <row r="2942" spans="8:17">
      <c r="H2942"/>
      <c r="I2942"/>
      <c r="J2942"/>
      <c r="K2942"/>
      <c r="L2942"/>
      <c r="M2942"/>
      <c r="N2942"/>
      <c r="O2942"/>
      <c r="P2942"/>
      <c r="Q2942"/>
    </row>
    <row r="2943" spans="8:17">
      <c r="H2943"/>
      <c r="I2943"/>
      <c r="J2943"/>
      <c r="K2943"/>
      <c r="L2943"/>
      <c r="M2943"/>
      <c r="N2943"/>
      <c r="O2943"/>
      <c r="P2943"/>
      <c r="Q2943"/>
    </row>
    <row r="2944" spans="8:17">
      <c r="H2944"/>
      <c r="I2944"/>
      <c r="J2944"/>
      <c r="K2944"/>
      <c r="L2944"/>
      <c r="M2944"/>
      <c r="N2944"/>
      <c r="O2944"/>
      <c r="P2944"/>
      <c r="Q2944"/>
    </row>
    <row r="2945" spans="8:17">
      <c r="H2945"/>
      <c r="I2945"/>
      <c r="J2945"/>
      <c r="K2945"/>
      <c r="L2945"/>
      <c r="M2945"/>
      <c r="N2945"/>
      <c r="O2945"/>
      <c r="P2945"/>
      <c r="Q2945"/>
    </row>
    <row r="2946" spans="8:17">
      <c r="H2946"/>
      <c r="I2946"/>
      <c r="J2946"/>
      <c r="K2946"/>
      <c r="L2946"/>
      <c r="M2946"/>
      <c r="N2946"/>
      <c r="O2946"/>
      <c r="P2946"/>
      <c r="Q2946"/>
    </row>
    <row r="2947" spans="8:17">
      <c r="H2947"/>
      <c r="I2947"/>
      <c r="J2947"/>
      <c r="K2947"/>
      <c r="L2947"/>
      <c r="M2947"/>
      <c r="N2947"/>
      <c r="O2947"/>
      <c r="P2947"/>
      <c r="Q2947"/>
    </row>
    <row r="2948" spans="8:17">
      <c r="H2948"/>
      <c r="I2948"/>
      <c r="J2948"/>
      <c r="K2948"/>
      <c r="L2948"/>
      <c r="M2948"/>
      <c r="N2948"/>
      <c r="O2948"/>
      <c r="P2948"/>
      <c r="Q2948"/>
    </row>
    <row r="2949" spans="8:17">
      <c r="H2949"/>
      <c r="I2949"/>
      <c r="J2949"/>
      <c r="K2949"/>
      <c r="L2949"/>
      <c r="M2949"/>
      <c r="N2949"/>
      <c r="O2949"/>
      <c r="P2949"/>
      <c r="Q2949"/>
    </row>
    <row r="2950" spans="8:17">
      <c r="H2950"/>
      <c r="I2950"/>
      <c r="J2950"/>
      <c r="K2950"/>
      <c r="L2950"/>
      <c r="M2950"/>
      <c r="N2950"/>
      <c r="O2950"/>
      <c r="P2950"/>
      <c r="Q2950"/>
    </row>
    <row r="2951" spans="8:17">
      <c r="H2951"/>
      <c r="I2951"/>
      <c r="J2951"/>
      <c r="K2951"/>
      <c r="L2951"/>
      <c r="M2951"/>
      <c r="N2951"/>
      <c r="O2951"/>
      <c r="P2951"/>
      <c r="Q2951"/>
    </row>
    <row r="2952" spans="8:17">
      <c r="H2952"/>
      <c r="I2952"/>
      <c r="J2952"/>
      <c r="K2952"/>
      <c r="L2952"/>
      <c r="M2952"/>
      <c r="N2952"/>
      <c r="O2952"/>
      <c r="P2952"/>
      <c r="Q2952"/>
    </row>
    <row r="2953" spans="8:17">
      <c r="H2953"/>
      <c r="I2953"/>
      <c r="J2953"/>
      <c r="K2953"/>
      <c r="L2953"/>
      <c r="M2953"/>
      <c r="N2953"/>
      <c r="O2953"/>
      <c r="P2953"/>
      <c r="Q2953"/>
    </row>
    <row r="2954" spans="8:17">
      <c r="H2954"/>
      <c r="I2954"/>
      <c r="J2954"/>
      <c r="K2954"/>
      <c r="L2954"/>
      <c r="M2954"/>
      <c r="N2954"/>
      <c r="O2954"/>
      <c r="P2954"/>
      <c r="Q2954"/>
    </row>
    <row r="2955" spans="8:17">
      <c r="H2955"/>
      <c r="I2955"/>
      <c r="J2955"/>
      <c r="K2955"/>
      <c r="L2955"/>
      <c r="M2955"/>
      <c r="N2955"/>
      <c r="O2955"/>
      <c r="P2955"/>
      <c r="Q2955"/>
    </row>
    <row r="2956" spans="8:17">
      <c r="H2956"/>
      <c r="I2956"/>
      <c r="J2956"/>
      <c r="K2956"/>
      <c r="L2956"/>
      <c r="M2956"/>
      <c r="N2956"/>
      <c r="O2956"/>
      <c r="P2956"/>
      <c r="Q2956"/>
    </row>
    <row r="2957" spans="8:17">
      <c r="H2957"/>
      <c r="I2957"/>
      <c r="J2957"/>
      <c r="K2957"/>
      <c r="L2957"/>
      <c r="M2957"/>
      <c r="N2957"/>
      <c r="O2957"/>
      <c r="P2957"/>
      <c r="Q2957"/>
    </row>
    <row r="2958" spans="8:17">
      <c r="H2958"/>
      <c r="I2958"/>
      <c r="J2958"/>
      <c r="K2958"/>
      <c r="L2958"/>
      <c r="M2958"/>
      <c r="N2958"/>
      <c r="O2958"/>
      <c r="P2958"/>
      <c r="Q2958"/>
    </row>
    <row r="2959" spans="8:17">
      <c r="H2959"/>
      <c r="I2959"/>
      <c r="J2959"/>
      <c r="K2959"/>
      <c r="L2959"/>
      <c r="M2959"/>
      <c r="N2959"/>
      <c r="O2959"/>
      <c r="P2959"/>
      <c r="Q2959"/>
    </row>
    <row r="2960" spans="8:17">
      <c r="H2960"/>
      <c r="I2960"/>
      <c r="J2960"/>
      <c r="K2960"/>
      <c r="L2960"/>
      <c r="M2960"/>
      <c r="N2960"/>
      <c r="O2960"/>
      <c r="P2960"/>
      <c r="Q2960"/>
    </row>
    <row r="2961" spans="8:17">
      <c r="H2961"/>
      <c r="I2961"/>
      <c r="J2961"/>
      <c r="K2961"/>
      <c r="L2961"/>
      <c r="M2961"/>
      <c r="N2961"/>
      <c r="O2961"/>
      <c r="P2961"/>
      <c r="Q2961"/>
    </row>
    <row r="2962" spans="8:17">
      <c r="H2962"/>
      <c r="I2962"/>
      <c r="J2962"/>
      <c r="K2962"/>
      <c r="L2962"/>
      <c r="M2962"/>
      <c r="N2962"/>
      <c r="O2962"/>
      <c r="P2962"/>
      <c r="Q2962"/>
    </row>
    <row r="2963" spans="8:17">
      <c r="H2963"/>
      <c r="I2963"/>
      <c r="J2963"/>
      <c r="K2963"/>
      <c r="L2963"/>
      <c r="M2963"/>
      <c r="N2963"/>
      <c r="O2963"/>
      <c r="P2963"/>
      <c r="Q2963"/>
    </row>
    <row r="2964" spans="8:17">
      <c r="H2964"/>
      <c r="I2964"/>
      <c r="J2964"/>
      <c r="K2964"/>
      <c r="L2964"/>
      <c r="M2964"/>
      <c r="N2964"/>
      <c r="O2964"/>
      <c r="P2964"/>
      <c r="Q2964"/>
    </row>
    <row r="2965" spans="8:17">
      <c r="H2965"/>
      <c r="I2965"/>
      <c r="J2965"/>
      <c r="K2965"/>
      <c r="L2965"/>
      <c r="M2965"/>
      <c r="N2965"/>
      <c r="O2965"/>
      <c r="P2965"/>
      <c r="Q2965"/>
    </row>
    <row r="2966" spans="8:17">
      <c r="H2966"/>
      <c r="I2966"/>
      <c r="J2966"/>
      <c r="K2966"/>
      <c r="L2966"/>
      <c r="M2966"/>
      <c r="N2966"/>
      <c r="O2966"/>
      <c r="P2966"/>
      <c r="Q2966"/>
    </row>
    <row r="2967" spans="8:17">
      <c r="H2967"/>
      <c r="I2967"/>
      <c r="J2967"/>
      <c r="K2967"/>
      <c r="L2967"/>
      <c r="M2967"/>
      <c r="N2967"/>
      <c r="O2967"/>
      <c r="P2967"/>
      <c r="Q2967"/>
    </row>
    <row r="2968" spans="8:17">
      <c r="H2968"/>
      <c r="I2968"/>
      <c r="J2968"/>
      <c r="K2968"/>
      <c r="L2968"/>
      <c r="M2968"/>
      <c r="N2968"/>
      <c r="O2968"/>
      <c r="P2968"/>
      <c r="Q2968"/>
    </row>
    <row r="2969" spans="8:17">
      <c r="H2969"/>
      <c r="I2969"/>
      <c r="J2969"/>
      <c r="K2969"/>
      <c r="L2969"/>
      <c r="M2969"/>
      <c r="N2969"/>
      <c r="O2969"/>
      <c r="P2969"/>
      <c r="Q2969"/>
    </row>
    <row r="2970" spans="8:17">
      <c r="H2970"/>
      <c r="I2970"/>
      <c r="J2970"/>
      <c r="K2970"/>
      <c r="L2970"/>
      <c r="M2970"/>
      <c r="N2970"/>
      <c r="O2970"/>
      <c r="P2970"/>
      <c r="Q2970"/>
    </row>
    <row r="2971" spans="8:17">
      <c r="H2971"/>
      <c r="I2971"/>
      <c r="J2971"/>
      <c r="K2971"/>
      <c r="L2971"/>
      <c r="M2971"/>
      <c r="N2971"/>
      <c r="O2971"/>
      <c r="P2971"/>
      <c r="Q2971"/>
    </row>
    <row r="2972" spans="8:17">
      <c r="H2972"/>
      <c r="I2972"/>
      <c r="J2972"/>
      <c r="K2972"/>
      <c r="L2972"/>
      <c r="M2972"/>
      <c r="N2972"/>
      <c r="O2972"/>
      <c r="P2972"/>
      <c r="Q2972"/>
    </row>
    <row r="2973" spans="8:17">
      <c r="H2973"/>
      <c r="I2973"/>
      <c r="J2973"/>
      <c r="K2973"/>
      <c r="L2973"/>
      <c r="M2973"/>
      <c r="N2973"/>
      <c r="O2973"/>
      <c r="P2973"/>
      <c r="Q2973"/>
    </row>
    <row r="2974" spans="8:17">
      <c r="H2974"/>
      <c r="I2974"/>
      <c r="J2974"/>
      <c r="K2974"/>
      <c r="L2974"/>
      <c r="M2974"/>
      <c r="N2974"/>
      <c r="O2974"/>
      <c r="P2974"/>
      <c r="Q2974"/>
    </row>
    <row r="2975" spans="8:17">
      <c r="H2975"/>
      <c r="I2975"/>
      <c r="J2975"/>
      <c r="K2975"/>
      <c r="L2975"/>
      <c r="M2975"/>
      <c r="N2975"/>
      <c r="O2975"/>
      <c r="P2975"/>
      <c r="Q2975"/>
    </row>
    <row r="2976" spans="8:17">
      <c r="H2976"/>
      <c r="I2976"/>
      <c r="J2976"/>
      <c r="K2976"/>
      <c r="L2976"/>
      <c r="M2976"/>
      <c r="N2976"/>
      <c r="O2976"/>
      <c r="P2976"/>
      <c r="Q2976"/>
    </row>
    <row r="2977" spans="8:17">
      <c r="H2977"/>
      <c r="I2977"/>
      <c r="J2977"/>
      <c r="K2977"/>
      <c r="L2977"/>
      <c r="M2977"/>
      <c r="N2977"/>
      <c r="O2977"/>
      <c r="P2977"/>
      <c r="Q2977"/>
    </row>
    <row r="2978" spans="8:17">
      <c r="H2978"/>
      <c r="I2978"/>
      <c r="J2978"/>
      <c r="K2978"/>
      <c r="L2978"/>
      <c r="M2978"/>
      <c r="N2978"/>
      <c r="O2978"/>
      <c r="P2978"/>
      <c r="Q2978"/>
    </row>
    <row r="2979" spans="8:17">
      <c r="H2979"/>
      <c r="I2979"/>
      <c r="J2979"/>
      <c r="K2979"/>
      <c r="L2979"/>
      <c r="M2979"/>
      <c r="N2979"/>
      <c r="O2979"/>
      <c r="P2979"/>
      <c r="Q2979"/>
    </row>
    <row r="2980" spans="8:17">
      <c r="H2980"/>
      <c r="I2980"/>
      <c r="J2980"/>
      <c r="K2980"/>
      <c r="L2980"/>
      <c r="M2980"/>
      <c r="N2980"/>
      <c r="O2980"/>
      <c r="P2980"/>
      <c r="Q2980"/>
    </row>
    <row r="2981" spans="8:17">
      <c r="H2981"/>
      <c r="I2981"/>
      <c r="J2981"/>
      <c r="K2981"/>
      <c r="L2981"/>
      <c r="M2981"/>
      <c r="N2981"/>
      <c r="O2981"/>
      <c r="P2981"/>
      <c r="Q2981"/>
    </row>
    <row r="2982" spans="8:17">
      <c r="H2982"/>
      <c r="I2982"/>
      <c r="J2982"/>
      <c r="K2982"/>
      <c r="L2982"/>
      <c r="M2982"/>
      <c r="N2982"/>
      <c r="O2982"/>
      <c r="P2982"/>
      <c r="Q2982"/>
    </row>
    <row r="2983" spans="8:17">
      <c r="H2983"/>
      <c r="I2983"/>
      <c r="J2983"/>
      <c r="K2983"/>
      <c r="L2983"/>
      <c r="M2983"/>
      <c r="N2983"/>
      <c r="O2983"/>
      <c r="P2983"/>
      <c r="Q2983"/>
    </row>
    <row r="2984" spans="8:17">
      <c r="H2984"/>
      <c r="I2984"/>
      <c r="J2984"/>
      <c r="K2984"/>
      <c r="L2984"/>
      <c r="M2984"/>
      <c r="N2984"/>
      <c r="O2984"/>
      <c r="P2984"/>
      <c r="Q2984"/>
    </row>
    <row r="2985" spans="8:17">
      <c r="H2985"/>
      <c r="I2985"/>
      <c r="J2985"/>
      <c r="K2985"/>
      <c r="L2985"/>
      <c r="M2985"/>
      <c r="N2985"/>
      <c r="O2985"/>
      <c r="P2985"/>
      <c r="Q2985"/>
    </row>
    <row r="2986" spans="8:17">
      <c r="H2986"/>
      <c r="I2986"/>
      <c r="J2986"/>
      <c r="K2986"/>
      <c r="L2986"/>
      <c r="M2986"/>
      <c r="N2986"/>
      <c r="O2986"/>
      <c r="P2986"/>
      <c r="Q2986"/>
    </row>
    <row r="2987" spans="8:17">
      <c r="H2987"/>
      <c r="I2987"/>
      <c r="J2987"/>
      <c r="K2987"/>
      <c r="L2987"/>
      <c r="M2987"/>
      <c r="N2987"/>
      <c r="O2987"/>
      <c r="P2987"/>
      <c r="Q2987"/>
    </row>
    <row r="2988" spans="8:17">
      <c r="H2988"/>
      <c r="I2988"/>
      <c r="J2988"/>
      <c r="K2988"/>
      <c r="L2988"/>
      <c r="M2988"/>
      <c r="N2988"/>
      <c r="O2988"/>
      <c r="P2988"/>
      <c r="Q2988"/>
    </row>
    <row r="2989" spans="8:17">
      <c r="H2989"/>
      <c r="I2989"/>
      <c r="J2989"/>
      <c r="K2989"/>
      <c r="L2989"/>
      <c r="M2989"/>
      <c r="N2989"/>
      <c r="O2989"/>
      <c r="P2989"/>
      <c r="Q2989"/>
    </row>
    <row r="2990" spans="8:17">
      <c r="H2990"/>
      <c r="I2990"/>
      <c r="J2990"/>
      <c r="K2990"/>
      <c r="L2990"/>
      <c r="M2990"/>
      <c r="N2990"/>
      <c r="O2990"/>
      <c r="P2990"/>
      <c r="Q2990"/>
    </row>
    <row r="2991" spans="8:17">
      <c r="H2991"/>
      <c r="I2991"/>
      <c r="J2991"/>
      <c r="K2991"/>
      <c r="L2991"/>
      <c r="M2991"/>
      <c r="N2991"/>
      <c r="O2991"/>
      <c r="P2991"/>
      <c r="Q2991"/>
    </row>
    <row r="2992" spans="8:17">
      <c r="H2992"/>
      <c r="I2992"/>
      <c r="J2992"/>
      <c r="K2992"/>
      <c r="L2992"/>
      <c r="M2992"/>
      <c r="N2992"/>
      <c r="O2992"/>
      <c r="P2992"/>
      <c r="Q2992"/>
    </row>
    <row r="2993" spans="8:17">
      <c r="H2993"/>
      <c r="I2993"/>
      <c r="J2993"/>
      <c r="K2993"/>
      <c r="L2993"/>
      <c r="M2993"/>
      <c r="N2993"/>
      <c r="O2993"/>
      <c r="P2993"/>
      <c r="Q2993"/>
    </row>
    <row r="2994" spans="8:17">
      <c r="H2994"/>
      <c r="I2994"/>
      <c r="J2994"/>
      <c r="K2994"/>
      <c r="L2994"/>
      <c r="M2994"/>
      <c r="N2994"/>
      <c r="O2994"/>
      <c r="P2994"/>
      <c r="Q2994"/>
    </row>
    <row r="2995" spans="8:17">
      <c r="H2995"/>
      <c r="I2995"/>
      <c r="J2995"/>
      <c r="K2995"/>
      <c r="L2995"/>
      <c r="M2995"/>
      <c r="N2995"/>
      <c r="O2995"/>
      <c r="P2995"/>
      <c r="Q2995"/>
    </row>
    <row r="2996" spans="8:17">
      <c r="H2996"/>
      <c r="I2996"/>
      <c r="J2996"/>
      <c r="K2996"/>
      <c r="L2996"/>
      <c r="M2996"/>
      <c r="N2996"/>
      <c r="O2996"/>
      <c r="P2996"/>
      <c r="Q2996"/>
    </row>
    <row r="2997" spans="8:17">
      <c r="H2997"/>
      <c r="I2997"/>
      <c r="J2997"/>
      <c r="K2997"/>
      <c r="L2997"/>
      <c r="M2997"/>
      <c r="N2997"/>
      <c r="O2997"/>
      <c r="P2997"/>
      <c r="Q2997"/>
    </row>
    <row r="2998" spans="8:17">
      <c r="H2998"/>
      <c r="I2998"/>
      <c r="J2998"/>
      <c r="K2998"/>
      <c r="L2998"/>
      <c r="M2998"/>
      <c r="N2998"/>
      <c r="O2998"/>
      <c r="P2998"/>
      <c r="Q2998"/>
    </row>
    <row r="2999" spans="8:17">
      <c r="H2999"/>
      <c r="I2999"/>
      <c r="J2999"/>
      <c r="K2999"/>
      <c r="L2999"/>
      <c r="M2999"/>
      <c r="N2999"/>
      <c r="O2999"/>
      <c r="P2999"/>
      <c r="Q2999"/>
    </row>
    <row r="3000" spans="8:17">
      <c r="H3000"/>
      <c r="I3000"/>
      <c r="J3000"/>
      <c r="K3000"/>
      <c r="L3000"/>
      <c r="M3000"/>
      <c r="N3000"/>
      <c r="O3000"/>
      <c r="P3000"/>
      <c r="Q3000"/>
    </row>
    <row r="3001" spans="8:17">
      <c r="H3001"/>
      <c r="I3001"/>
      <c r="J3001"/>
      <c r="K3001"/>
      <c r="L3001"/>
      <c r="M3001"/>
      <c r="N3001"/>
      <c r="O3001"/>
      <c r="P3001"/>
      <c r="Q3001"/>
    </row>
    <row r="3002" spans="8:17">
      <c r="H3002"/>
      <c r="I3002"/>
      <c r="J3002"/>
      <c r="K3002"/>
      <c r="L3002"/>
      <c r="M3002"/>
      <c r="N3002"/>
      <c r="O3002"/>
      <c r="P3002"/>
      <c r="Q3002"/>
    </row>
    <row r="3003" spans="8:17">
      <c r="H3003"/>
      <c r="I3003"/>
      <c r="J3003"/>
      <c r="K3003"/>
      <c r="L3003"/>
      <c r="M3003"/>
      <c r="N3003"/>
      <c r="O3003"/>
      <c r="P3003"/>
      <c r="Q3003"/>
    </row>
    <row r="3004" spans="8:17">
      <c r="H3004"/>
      <c r="I3004"/>
      <c r="J3004"/>
      <c r="K3004"/>
      <c r="L3004"/>
      <c r="M3004"/>
      <c r="N3004"/>
      <c r="O3004"/>
      <c r="P3004"/>
      <c r="Q3004"/>
    </row>
    <row r="3005" spans="8:17">
      <c r="H3005"/>
      <c r="I3005"/>
      <c r="J3005"/>
      <c r="K3005"/>
      <c r="L3005"/>
      <c r="M3005"/>
      <c r="N3005"/>
      <c r="O3005"/>
      <c r="P3005"/>
      <c r="Q3005"/>
    </row>
    <row r="3006" spans="8:17">
      <c r="H3006"/>
      <c r="I3006"/>
      <c r="J3006"/>
      <c r="K3006"/>
      <c r="L3006"/>
      <c r="M3006"/>
      <c r="N3006"/>
      <c r="O3006"/>
      <c r="P3006"/>
      <c r="Q3006"/>
    </row>
    <row r="3007" spans="8:17">
      <c r="H3007"/>
      <c r="I3007"/>
      <c r="J3007"/>
      <c r="K3007"/>
      <c r="L3007"/>
      <c r="M3007"/>
      <c r="N3007"/>
      <c r="O3007"/>
      <c r="P3007"/>
      <c r="Q3007"/>
    </row>
    <row r="3008" spans="8:17">
      <c r="H3008"/>
      <c r="I3008"/>
      <c r="J3008"/>
      <c r="K3008"/>
      <c r="L3008"/>
      <c r="M3008"/>
      <c r="N3008"/>
      <c r="O3008"/>
      <c r="P3008"/>
      <c r="Q3008"/>
    </row>
    <row r="3009" spans="8:17">
      <c r="H3009"/>
      <c r="I3009"/>
      <c r="J3009"/>
      <c r="K3009"/>
      <c r="L3009"/>
      <c r="M3009"/>
      <c r="N3009"/>
      <c r="O3009"/>
      <c r="P3009"/>
      <c r="Q3009"/>
    </row>
    <row r="3010" spans="8:17">
      <c r="H3010"/>
      <c r="I3010"/>
      <c r="J3010"/>
      <c r="K3010"/>
      <c r="L3010"/>
      <c r="M3010"/>
      <c r="N3010"/>
      <c r="O3010"/>
      <c r="P3010"/>
      <c r="Q3010"/>
    </row>
    <row r="3011" spans="8:17">
      <c r="H3011"/>
      <c r="I3011"/>
      <c r="J3011"/>
      <c r="K3011"/>
      <c r="L3011"/>
      <c r="M3011"/>
      <c r="N3011"/>
      <c r="O3011"/>
      <c r="P3011"/>
      <c r="Q3011"/>
    </row>
    <row r="3012" spans="8:17">
      <c r="H3012"/>
      <c r="I3012"/>
      <c r="J3012"/>
      <c r="K3012"/>
      <c r="L3012"/>
      <c r="M3012"/>
      <c r="N3012"/>
      <c r="O3012"/>
      <c r="P3012"/>
      <c r="Q3012"/>
    </row>
    <row r="3013" spans="8:17">
      <c r="H3013"/>
      <c r="I3013"/>
      <c r="J3013"/>
      <c r="K3013"/>
      <c r="L3013"/>
      <c r="M3013"/>
      <c r="N3013"/>
      <c r="O3013"/>
      <c r="P3013"/>
      <c r="Q3013"/>
    </row>
    <row r="3014" spans="8:17">
      <c r="H3014"/>
      <c r="I3014"/>
      <c r="J3014"/>
      <c r="K3014"/>
      <c r="L3014"/>
      <c r="M3014"/>
      <c r="N3014"/>
      <c r="O3014"/>
      <c r="P3014"/>
      <c r="Q3014"/>
    </row>
    <row r="3015" spans="8:17">
      <c r="H3015"/>
      <c r="I3015"/>
      <c r="J3015"/>
      <c r="K3015"/>
      <c r="L3015"/>
      <c r="M3015"/>
      <c r="N3015"/>
      <c r="O3015"/>
      <c r="P3015"/>
      <c r="Q3015"/>
    </row>
    <row r="3016" spans="8:17">
      <c r="H3016"/>
      <c r="I3016"/>
      <c r="J3016"/>
      <c r="K3016"/>
      <c r="L3016"/>
      <c r="M3016"/>
      <c r="N3016"/>
      <c r="O3016"/>
      <c r="P3016"/>
      <c r="Q3016"/>
    </row>
    <row r="3017" spans="8:17">
      <c r="H3017"/>
      <c r="I3017"/>
      <c r="J3017"/>
      <c r="K3017"/>
      <c r="L3017"/>
      <c r="M3017"/>
      <c r="N3017"/>
      <c r="O3017"/>
      <c r="P3017"/>
      <c r="Q3017"/>
    </row>
    <row r="3018" spans="8:17">
      <c r="H3018"/>
      <c r="I3018"/>
      <c r="J3018"/>
      <c r="K3018"/>
      <c r="L3018"/>
      <c r="M3018"/>
      <c r="N3018"/>
      <c r="O3018"/>
      <c r="P3018"/>
      <c r="Q3018"/>
    </row>
    <row r="3019" spans="8:17">
      <c r="H3019"/>
      <c r="I3019"/>
      <c r="J3019"/>
      <c r="K3019"/>
      <c r="L3019"/>
      <c r="M3019"/>
      <c r="N3019"/>
      <c r="O3019"/>
      <c r="P3019"/>
      <c r="Q3019"/>
    </row>
    <row r="3020" spans="8:17">
      <c r="H3020"/>
      <c r="I3020"/>
      <c r="J3020"/>
      <c r="K3020"/>
      <c r="L3020"/>
      <c r="M3020"/>
      <c r="N3020"/>
      <c r="O3020"/>
      <c r="P3020"/>
      <c r="Q3020"/>
    </row>
    <row r="3021" spans="8:17">
      <c r="H3021"/>
      <c r="I3021"/>
      <c r="J3021"/>
      <c r="K3021"/>
      <c r="L3021"/>
      <c r="M3021"/>
      <c r="N3021"/>
      <c r="O3021"/>
      <c r="P3021"/>
      <c r="Q3021"/>
    </row>
    <row r="3022" spans="8:17">
      <c r="H3022"/>
      <c r="I3022"/>
      <c r="J3022"/>
      <c r="K3022"/>
      <c r="L3022"/>
      <c r="M3022"/>
      <c r="N3022"/>
      <c r="O3022"/>
      <c r="P3022"/>
      <c r="Q3022"/>
    </row>
    <row r="3023" spans="8:17">
      <c r="H3023"/>
      <c r="I3023"/>
      <c r="J3023"/>
      <c r="K3023"/>
      <c r="L3023"/>
      <c r="M3023"/>
      <c r="N3023"/>
      <c r="O3023"/>
      <c r="P3023"/>
      <c r="Q3023"/>
    </row>
    <row r="3024" spans="8:17">
      <c r="H3024"/>
      <c r="I3024"/>
      <c r="J3024"/>
      <c r="K3024"/>
      <c r="L3024"/>
      <c r="M3024"/>
      <c r="N3024"/>
      <c r="O3024"/>
      <c r="P3024"/>
      <c r="Q3024"/>
    </row>
    <row r="3025" spans="8:17">
      <c r="H3025"/>
      <c r="I3025"/>
      <c r="J3025"/>
      <c r="K3025"/>
      <c r="L3025"/>
      <c r="M3025"/>
      <c r="N3025"/>
      <c r="O3025"/>
      <c r="P3025"/>
      <c r="Q3025"/>
    </row>
    <row r="3026" spans="8:17">
      <c r="H3026"/>
      <c r="I3026"/>
      <c r="J3026"/>
      <c r="K3026"/>
      <c r="L3026"/>
      <c r="M3026"/>
      <c r="N3026"/>
      <c r="O3026"/>
      <c r="P3026"/>
      <c r="Q3026"/>
    </row>
    <row r="3027" spans="8:17">
      <c r="H3027"/>
      <c r="I3027"/>
      <c r="J3027"/>
      <c r="K3027"/>
      <c r="L3027"/>
      <c r="M3027"/>
      <c r="N3027"/>
      <c r="O3027"/>
      <c r="P3027"/>
      <c r="Q3027"/>
    </row>
    <row r="3028" spans="8:17">
      <c r="H3028"/>
      <c r="I3028"/>
      <c r="J3028"/>
      <c r="K3028"/>
      <c r="L3028"/>
      <c r="M3028"/>
      <c r="N3028"/>
      <c r="O3028"/>
      <c r="P3028"/>
      <c r="Q3028"/>
    </row>
    <row r="3029" spans="8:17">
      <c r="H3029"/>
      <c r="I3029"/>
      <c r="J3029"/>
      <c r="K3029"/>
      <c r="L3029"/>
      <c r="M3029"/>
      <c r="N3029"/>
      <c r="O3029"/>
      <c r="P3029"/>
      <c r="Q3029"/>
    </row>
    <row r="3030" spans="8:17">
      <c r="H3030"/>
      <c r="I3030"/>
      <c r="J3030"/>
      <c r="K3030"/>
      <c r="L3030"/>
      <c r="M3030"/>
      <c r="N3030"/>
      <c r="O3030"/>
      <c r="P3030"/>
      <c r="Q3030"/>
    </row>
    <row r="3031" spans="8:17">
      <c r="H3031"/>
      <c r="I3031"/>
      <c r="J3031"/>
      <c r="K3031"/>
      <c r="L3031"/>
      <c r="M3031"/>
      <c r="N3031"/>
      <c r="O3031"/>
      <c r="P3031"/>
      <c r="Q3031"/>
    </row>
    <row r="3032" spans="8:17">
      <c r="H3032"/>
      <c r="I3032"/>
      <c r="J3032"/>
      <c r="K3032"/>
      <c r="L3032"/>
      <c r="M3032"/>
      <c r="N3032"/>
      <c r="O3032"/>
      <c r="P3032"/>
      <c r="Q3032"/>
    </row>
    <row r="3033" spans="8:17">
      <c r="H3033"/>
      <c r="I3033"/>
      <c r="J3033"/>
      <c r="K3033"/>
      <c r="L3033"/>
      <c r="M3033"/>
      <c r="N3033"/>
      <c r="O3033"/>
      <c r="P3033"/>
      <c r="Q3033"/>
    </row>
    <row r="3034" spans="8:17">
      <c r="H3034"/>
      <c r="I3034"/>
      <c r="J3034"/>
      <c r="K3034"/>
      <c r="L3034"/>
      <c r="M3034"/>
      <c r="N3034"/>
      <c r="O3034"/>
      <c r="P3034"/>
      <c r="Q3034"/>
    </row>
    <row r="3035" spans="8:17">
      <c r="H3035"/>
      <c r="I3035"/>
      <c r="J3035"/>
      <c r="K3035"/>
      <c r="L3035"/>
      <c r="M3035"/>
      <c r="N3035"/>
      <c r="O3035"/>
      <c r="P3035"/>
      <c r="Q3035"/>
    </row>
    <row r="3036" spans="8:17">
      <c r="H3036"/>
      <c r="I3036"/>
      <c r="J3036"/>
      <c r="K3036"/>
      <c r="L3036"/>
      <c r="M3036"/>
      <c r="N3036"/>
      <c r="O3036"/>
      <c r="P3036"/>
      <c r="Q3036"/>
    </row>
    <row r="3037" spans="8:17">
      <c r="H3037"/>
      <c r="I3037"/>
      <c r="J3037"/>
      <c r="K3037"/>
      <c r="L3037"/>
      <c r="M3037"/>
      <c r="N3037"/>
      <c r="O3037"/>
      <c r="P3037"/>
      <c r="Q3037"/>
    </row>
    <row r="3038" spans="8:17">
      <c r="H3038"/>
      <c r="I3038"/>
      <c r="J3038"/>
      <c r="K3038"/>
      <c r="L3038"/>
      <c r="M3038"/>
      <c r="N3038"/>
      <c r="O3038"/>
      <c r="P3038"/>
      <c r="Q3038"/>
    </row>
    <row r="3039" spans="8:17">
      <c r="H3039"/>
      <c r="I3039"/>
      <c r="J3039"/>
      <c r="K3039"/>
      <c r="L3039"/>
      <c r="M3039"/>
      <c r="N3039"/>
      <c r="O3039"/>
      <c r="P3039"/>
      <c r="Q3039"/>
    </row>
    <row r="3040" spans="8:17">
      <c r="H3040"/>
      <c r="I3040"/>
      <c r="J3040"/>
      <c r="K3040"/>
      <c r="L3040"/>
      <c r="M3040"/>
      <c r="N3040"/>
      <c r="O3040"/>
      <c r="P3040"/>
      <c r="Q3040"/>
    </row>
    <row r="3041" spans="8:17">
      <c r="H3041"/>
      <c r="I3041"/>
      <c r="J3041"/>
      <c r="K3041"/>
      <c r="L3041"/>
      <c r="M3041"/>
      <c r="N3041"/>
      <c r="O3041"/>
      <c r="P3041"/>
      <c r="Q3041"/>
    </row>
    <row r="3042" spans="8:17">
      <c r="H3042"/>
      <c r="I3042"/>
      <c r="J3042"/>
      <c r="K3042"/>
      <c r="L3042"/>
      <c r="M3042"/>
      <c r="N3042"/>
      <c r="O3042"/>
      <c r="P3042"/>
      <c r="Q3042"/>
    </row>
    <row r="3043" spans="8:17">
      <c r="H3043"/>
      <c r="I3043"/>
      <c r="J3043"/>
      <c r="K3043"/>
      <c r="L3043"/>
      <c r="M3043"/>
      <c r="N3043"/>
      <c r="O3043"/>
      <c r="P3043"/>
      <c r="Q3043"/>
    </row>
    <row r="3044" spans="8:17">
      <c r="H3044"/>
      <c r="I3044"/>
      <c r="J3044"/>
      <c r="K3044"/>
      <c r="L3044"/>
      <c r="M3044"/>
      <c r="N3044"/>
      <c r="O3044"/>
      <c r="P3044"/>
      <c r="Q3044"/>
    </row>
    <row r="3045" spans="8:17">
      <c r="H3045"/>
      <c r="I3045"/>
      <c r="J3045"/>
      <c r="K3045"/>
      <c r="L3045"/>
      <c r="M3045"/>
      <c r="N3045"/>
      <c r="O3045"/>
      <c r="P3045"/>
      <c r="Q3045"/>
    </row>
    <row r="3046" spans="8:17">
      <c r="H3046"/>
      <c r="I3046"/>
      <c r="J3046"/>
      <c r="K3046"/>
      <c r="L3046"/>
      <c r="M3046"/>
      <c r="N3046"/>
      <c r="O3046"/>
      <c r="P3046"/>
      <c r="Q3046"/>
    </row>
    <row r="3047" spans="8:17">
      <c r="H3047"/>
      <c r="I3047"/>
      <c r="J3047"/>
      <c r="K3047"/>
      <c r="L3047"/>
      <c r="M3047"/>
      <c r="N3047"/>
      <c r="O3047"/>
      <c r="P3047"/>
      <c r="Q3047"/>
    </row>
    <row r="3048" spans="8:17">
      <c r="H3048"/>
      <c r="I3048"/>
      <c r="J3048"/>
      <c r="K3048"/>
      <c r="L3048"/>
      <c r="M3048"/>
      <c r="N3048"/>
      <c r="O3048"/>
      <c r="P3048"/>
      <c r="Q3048"/>
    </row>
    <row r="3049" spans="8:17">
      <c r="H3049"/>
      <c r="I3049"/>
      <c r="J3049"/>
      <c r="K3049"/>
      <c r="L3049"/>
      <c r="M3049"/>
      <c r="N3049"/>
      <c r="O3049"/>
      <c r="P3049"/>
      <c r="Q3049"/>
    </row>
    <row r="3050" spans="8:17">
      <c r="H3050"/>
      <c r="I3050"/>
      <c r="J3050"/>
      <c r="K3050"/>
      <c r="L3050"/>
      <c r="M3050"/>
      <c r="N3050"/>
      <c r="O3050"/>
      <c r="P3050"/>
      <c r="Q3050"/>
    </row>
    <row r="3051" spans="8:17">
      <c r="H3051"/>
      <c r="I3051"/>
      <c r="J3051"/>
      <c r="K3051"/>
      <c r="L3051"/>
      <c r="M3051"/>
      <c r="N3051"/>
      <c r="O3051"/>
      <c r="P3051"/>
      <c r="Q3051"/>
    </row>
    <row r="3052" spans="8:17">
      <c r="H3052"/>
      <c r="I3052"/>
      <c r="J3052"/>
      <c r="K3052"/>
      <c r="L3052"/>
      <c r="M3052"/>
      <c r="N3052"/>
      <c r="O3052"/>
      <c r="P3052"/>
      <c r="Q3052"/>
    </row>
    <row r="3053" spans="8:17">
      <c r="H3053"/>
      <c r="I3053"/>
      <c r="J3053"/>
      <c r="K3053"/>
      <c r="L3053"/>
      <c r="M3053"/>
      <c r="N3053"/>
      <c r="O3053"/>
      <c r="P3053"/>
      <c r="Q3053"/>
    </row>
    <row r="3054" spans="8:17">
      <c r="H3054"/>
      <c r="I3054"/>
      <c r="J3054"/>
      <c r="K3054"/>
      <c r="L3054"/>
      <c r="M3054"/>
      <c r="N3054"/>
      <c r="O3054"/>
      <c r="P3054"/>
      <c r="Q3054"/>
    </row>
    <row r="3055" spans="8:17">
      <c r="H3055"/>
      <c r="I3055"/>
      <c r="J3055"/>
      <c r="K3055"/>
      <c r="L3055"/>
      <c r="M3055"/>
      <c r="N3055"/>
      <c r="O3055"/>
      <c r="P3055"/>
      <c r="Q3055"/>
    </row>
    <row r="3056" spans="8:17">
      <c r="H3056"/>
      <c r="I3056"/>
      <c r="J3056"/>
      <c r="K3056"/>
      <c r="L3056"/>
      <c r="M3056"/>
      <c r="N3056"/>
      <c r="O3056"/>
      <c r="P3056"/>
      <c r="Q3056"/>
    </row>
    <row r="3057" spans="8:17">
      <c r="H3057"/>
      <c r="I3057"/>
      <c r="J3057"/>
      <c r="K3057"/>
      <c r="L3057"/>
      <c r="M3057"/>
      <c r="N3057"/>
      <c r="O3057"/>
      <c r="P3057"/>
      <c r="Q3057"/>
    </row>
    <row r="3058" spans="8:17">
      <c r="H3058"/>
      <c r="I3058"/>
      <c r="J3058"/>
      <c r="K3058"/>
      <c r="L3058"/>
      <c r="M3058"/>
      <c r="N3058"/>
      <c r="O3058"/>
      <c r="P3058"/>
      <c r="Q3058"/>
    </row>
    <row r="3059" spans="8:17">
      <c r="H3059"/>
      <c r="I3059"/>
      <c r="J3059"/>
      <c r="K3059"/>
      <c r="L3059"/>
      <c r="M3059"/>
      <c r="N3059"/>
      <c r="O3059"/>
      <c r="P3059"/>
      <c r="Q3059"/>
    </row>
    <row r="3060" spans="8:17">
      <c r="H3060"/>
      <c r="I3060"/>
      <c r="J3060"/>
      <c r="K3060"/>
      <c r="L3060"/>
      <c r="M3060"/>
      <c r="N3060"/>
      <c r="O3060"/>
      <c r="P3060"/>
      <c r="Q3060"/>
    </row>
    <row r="3061" spans="8:17">
      <c r="H3061"/>
      <c r="I3061"/>
      <c r="J3061"/>
      <c r="K3061"/>
      <c r="L3061"/>
      <c r="M3061"/>
      <c r="N3061"/>
      <c r="O3061"/>
      <c r="P3061"/>
      <c r="Q3061"/>
    </row>
    <row r="3062" spans="8:17">
      <c r="H3062"/>
      <c r="I3062"/>
      <c r="J3062"/>
      <c r="K3062"/>
      <c r="L3062"/>
      <c r="M3062"/>
      <c r="N3062"/>
      <c r="O3062"/>
      <c r="P3062"/>
      <c r="Q3062"/>
    </row>
    <row r="3063" spans="8:17">
      <c r="H3063"/>
      <c r="I3063"/>
      <c r="J3063"/>
      <c r="K3063"/>
      <c r="L3063"/>
      <c r="M3063"/>
      <c r="N3063"/>
      <c r="O3063"/>
      <c r="P3063"/>
      <c r="Q3063"/>
    </row>
    <row r="3064" spans="8:17">
      <c r="H3064"/>
      <c r="I3064"/>
      <c r="J3064"/>
      <c r="K3064"/>
      <c r="L3064"/>
      <c r="M3064"/>
      <c r="N3064"/>
      <c r="O3064"/>
      <c r="P3064"/>
      <c r="Q3064"/>
    </row>
    <row r="3065" spans="8:17">
      <c r="H3065"/>
      <c r="I3065"/>
      <c r="J3065"/>
      <c r="K3065"/>
      <c r="L3065"/>
      <c r="M3065"/>
      <c r="N3065"/>
      <c r="O3065"/>
      <c r="P3065"/>
      <c r="Q3065"/>
    </row>
    <row r="3066" spans="8:17">
      <c r="H3066"/>
      <c r="I3066"/>
      <c r="J3066"/>
      <c r="K3066"/>
      <c r="L3066"/>
      <c r="M3066"/>
      <c r="N3066"/>
      <c r="O3066"/>
      <c r="P3066"/>
      <c r="Q3066"/>
    </row>
    <row r="3067" spans="8:17">
      <c r="H3067"/>
      <c r="I3067"/>
      <c r="J3067"/>
      <c r="K3067"/>
      <c r="L3067"/>
      <c r="M3067"/>
      <c r="N3067"/>
      <c r="O3067"/>
      <c r="P3067"/>
      <c r="Q3067"/>
    </row>
    <row r="3068" spans="8:17">
      <c r="H3068"/>
      <c r="I3068"/>
      <c r="J3068"/>
      <c r="K3068"/>
      <c r="L3068"/>
      <c r="M3068"/>
      <c r="N3068"/>
      <c r="O3068"/>
      <c r="P3068"/>
      <c r="Q3068"/>
    </row>
    <row r="3069" spans="8:17">
      <c r="H3069"/>
      <c r="I3069"/>
      <c r="J3069"/>
      <c r="K3069"/>
      <c r="L3069"/>
      <c r="M3069"/>
      <c r="N3069"/>
      <c r="O3069"/>
      <c r="P3069"/>
      <c r="Q3069"/>
    </row>
    <row r="3070" spans="8:17">
      <c r="H3070"/>
      <c r="I3070"/>
      <c r="J3070"/>
      <c r="K3070"/>
      <c r="L3070"/>
      <c r="M3070"/>
      <c r="N3070"/>
      <c r="O3070"/>
      <c r="P3070"/>
      <c r="Q3070"/>
    </row>
    <row r="3071" spans="8:17">
      <c r="H3071"/>
      <c r="I3071"/>
      <c r="J3071"/>
      <c r="K3071"/>
      <c r="L3071"/>
      <c r="M3071"/>
      <c r="N3071"/>
      <c r="O3071"/>
      <c r="P3071"/>
      <c r="Q3071"/>
    </row>
    <row r="3072" spans="8:17">
      <c r="H3072"/>
      <c r="I3072"/>
      <c r="J3072"/>
      <c r="K3072"/>
      <c r="L3072"/>
      <c r="M3072"/>
      <c r="N3072"/>
      <c r="O3072"/>
      <c r="P3072"/>
      <c r="Q3072"/>
    </row>
    <row r="3073" spans="8:17">
      <c r="H3073"/>
      <c r="I3073"/>
      <c r="J3073"/>
      <c r="K3073"/>
      <c r="L3073"/>
      <c r="M3073"/>
      <c r="N3073"/>
      <c r="O3073"/>
      <c r="P3073"/>
      <c r="Q3073"/>
    </row>
    <row r="3074" spans="8:17">
      <c r="H3074"/>
      <c r="I3074"/>
      <c r="J3074"/>
      <c r="K3074"/>
      <c r="L3074"/>
      <c r="M3074"/>
      <c r="N3074"/>
      <c r="O3074"/>
      <c r="P3074"/>
      <c r="Q3074"/>
    </row>
    <row r="3075" spans="8:17">
      <c r="H3075"/>
      <c r="I3075"/>
      <c r="J3075"/>
      <c r="K3075"/>
      <c r="L3075"/>
      <c r="M3075"/>
      <c r="N3075"/>
      <c r="O3075"/>
      <c r="P3075"/>
      <c r="Q3075"/>
    </row>
    <row r="3076" spans="8:17">
      <c r="H3076"/>
      <c r="I3076"/>
      <c r="J3076"/>
      <c r="K3076"/>
      <c r="L3076"/>
      <c r="M3076"/>
      <c r="N3076"/>
      <c r="O3076"/>
      <c r="P3076"/>
      <c r="Q3076"/>
    </row>
    <row r="3077" spans="8:17">
      <c r="H3077"/>
      <c r="I3077"/>
      <c r="J3077"/>
      <c r="K3077"/>
      <c r="L3077"/>
      <c r="M3077"/>
      <c r="N3077"/>
      <c r="O3077"/>
      <c r="P3077"/>
      <c r="Q3077"/>
    </row>
    <row r="3078" spans="8:17">
      <c r="H3078"/>
      <c r="I3078"/>
      <c r="J3078"/>
      <c r="K3078"/>
      <c r="L3078"/>
      <c r="M3078"/>
      <c r="N3078"/>
      <c r="O3078"/>
      <c r="P3078"/>
      <c r="Q3078"/>
    </row>
    <row r="3079" spans="8:17">
      <c r="H3079"/>
      <c r="I3079"/>
      <c r="J3079"/>
      <c r="K3079"/>
      <c r="L3079"/>
      <c r="M3079"/>
      <c r="N3079"/>
      <c r="O3079"/>
      <c r="P3079"/>
      <c r="Q3079"/>
    </row>
    <row r="3080" spans="8:17">
      <c r="H3080"/>
      <c r="I3080"/>
      <c r="J3080"/>
      <c r="K3080"/>
      <c r="L3080"/>
      <c r="M3080"/>
      <c r="N3080"/>
      <c r="O3080"/>
      <c r="P3080"/>
      <c r="Q3080"/>
    </row>
    <row r="3081" spans="8:17">
      <c r="H3081"/>
      <c r="I3081"/>
      <c r="J3081"/>
      <c r="K3081"/>
      <c r="L3081"/>
      <c r="M3081"/>
      <c r="N3081"/>
      <c r="O3081"/>
      <c r="P3081"/>
      <c r="Q3081"/>
    </row>
    <row r="3082" spans="8:17">
      <c r="H3082"/>
      <c r="I3082"/>
      <c r="J3082"/>
      <c r="K3082"/>
      <c r="L3082"/>
      <c r="M3082"/>
      <c r="N3082"/>
      <c r="O3082"/>
      <c r="P3082"/>
      <c r="Q3082"/>
    </row>
    <row r="3083" spans="8:17">
      <c r="H3083"/>
      <c r="I3083"/>
      <c r="J3083"/>
      <c r="K3083"/>
      <c r="L3083"/>
      <c r="M3083"/>
      <c r="N3083"/>
      <c r="O3083"/>
      <c r="P3083"/>
      <c r="Q3083"/>
    </row>
    <row r="3084" spans="8:17">
      <c r="H3084"/>
      <c r="I3084"/>
      <c r="J3084"/>
      <c r="K3084"/>
      <c r="L3084"/>
      <c r="M3084"/>
      <c r="N3084"/>
      <c r="O3084"/>
      <c r="P3084"/>
      <c r="Q3084"/>
    </row>
    <row r="3085" spans="8:17">
      <c r="H3085"/>
      <c r="I3085"/>
      <c r="J3085"/>
      <c r="K3085"/>
      <c r="L3085"/>
      <c r="M3085"/>
      <c r="N3085"/>
      <c r="O3085"/>
      <c r="P3085"/>
      <c r="Q3085"/>
    </row>
    <row r="3086" spans="8:17">
      <c r="H3086"/>
      <c r="I3086"/>
      <c r="J3086"/>
      <c r="K3086"/>
      <c r="L3086"/>
      <c r="M3086"/>
      <c r="N3086"/>
      <c r="O3086"/>
      <c r="P3086"/>
      <c r="Q3086"/>
    </row>
    <row r="3087" spans="8:17">
      <c r="H3087"/>
      <c r="I3087"/>
      <c r="J3087"/>
      <c r="K3087"/>
      <c r="L3087"/>
      <c r="M3087"/>
      <c r="N3087"/>
      <c r="O3087"/>
      <c r="P3087"/>
      <c r="Q3087"/>
    </row>
    <row r="3088" spans="8:17">
      <c r="H3088"/>
      <c r="I3088"/>
      <c r="J3088"/>
      <c r="K3088"/>
      <c r="L3088"/>
      <c r="M3088"/>
      <c r="N3088"/>
      <c r="O3088"/>
      <c r="P3088"/>
      <c r="Q3088"/>
    </row>
    <row r="3089" spans="8:17">
      <c r="H3089"/>
      <c r="I3089"/>
      <c r="J3089"/>
      <c r="K3089"/>
      <c r="L3089"/>
      <c r="M3089"/>
      <c r="N3089"/>
      <c r="O3089"/>
      <c r="P3089"/>
      <c r="Q3089"/>
    </row>
    <row r="3090" spans="8:17">
      <c r="H3090"/>
      <c r="I3090"/>
      <c r="J3090"/>
      <c r="K3090"/>
      <c r="L3090"/>
      <c r="M3090"/>
      <c r="N3090"/>
      <c r="O3090"/>
      <c r="P3090"/>
      <c r="Q3090"/>
    </row>
    <row r="3091" spans="8:17">
      <c r="H3091"/>
      <c r="I3091"/>
      <c r="J3091"/>
      <c r="K3091"/>
      <c r="L3091"/>
      <c r="M3091"/>
      <c r="N3091"/>
      <c r="O3091"/>
      <c r="P3091"/>
      <c r="Q3091"/>
    </row>
    <row r="3092" spans="8:17">
      <c r="H3092"/>
      <c r="I3092"/>
      <c r="J3092"/>
      <c r="K3092"/>
      <c r="L3092"/>
      <c r="M3092"/>
      <c r="N3092"/>
      <c r="O3092"/>
      <c r="P3092"/>
      <c r="Q3092"/>
    </row>
    <row r="3093" spans="8:17">
      <c r="H3093"/>
      <c r="I3093"/>
      <c r="J3093"/>
      <c r="K3093"/>
      <c r="L3093"/>
      <c r="M3093"/>
      <c r="N3093"/>
      <c r="O3093"/>
      <c r="P3093"/>
      <c r="Q3093"/>
    </row>
    <row r="3094" spans="8:17">
      <c r="H3094"/>
      <c r="I3094"/>
      <c r="J3094"/>
      <c r="K3094"/>
      <c r="L3094"/>
      <c r="M3094"/>
      <c r="N3094"/>
      <c r="O3094"/>
      <c r="P3094"/>
      <c r="Q3094"/>
    </row>
    <row r="3095" spans="8:17">
      <c r="H3095"/>
      <c r="I3095"/>
      <c r="J3095"/>
      <c r="K3095"/>
      <c r="L3095"/>
      <c r="M3095"/>
      <c r="N3095"/>
      <c r="O3095"/>
      <c r="P3095"/>
      <c r="Q3095"/>
    </row>
    <row r="3096" spans="8:17">
      <c r="H3096"/>
      <c r="I3096"/>
      <c r="J3096"/>
      <c r="K3096"/>
      <c r="L3096"/>
      <c r="M3096"/>
      <c r="N3096"/>
      <c r="O3096"/>
      <c r="P3096"/>
      <c r="Q3096"/>
    </row>
    <row r="3097" spans="8:17">
      <c r="H3097"/>
      <c r="I3097"/>
      <c r="J3097"/>
      <c r="K3097"/>
      <c r="L3097"/>
      <c r="M3097"/>
      <c r="N3097"/>
      <c r="O3097"/>
      <c r="P3097"/>
      <c r="Q3097"/>
    </row>
    <row r="3098" spans="8:17">
      <c r="H3098"/>
      <c r="I3098"/>
      <c r="J3098"/>
      <c r="K3098"/>
      <c r="L3098"/>
      <c r="M3098"/>
      <c r="N3098"/>
      <c r="O3098"/>
      <c r="P3098"/>
      <c r="Q3098"/>
    </row>
    <row r="3099" spans="8:17">
      <c r="H3099"/>
      <c r="I3099"/>
      <c r="J3099"/>
      <c r="K3099"/>
      <c r="L3099"/>
      <c r="M3099"/>
      <c r="N3099"/>
      <c r="O3099"/>
      <c r="P3099"/>
      <c r="Q3099"/>
    </row>
    <row r="3100" spans="8:17">
      <c r="H3100"/>
      <c r="I3100"/>
      <c r="J3100"/>
      <c r="K3100"/>
      <c r="L3100"/>
      <c r="M3100"/>
      <c r="N3100"/>
      <c r="O3100"/>
      <c r="P3100"/>
      <c r="Q3100"/>
    </row>
    <row r="3101" spans="8:17">
      <c r="H3101"/>
      <c r="I3101"/>
      <c r="J3101"/>
      <c r="K3101"/>
      <c r="L3101"/>
      <c r="M3101"/>
      <c r="N3101"/>
      <c r="O3101"/>
      <c r="P3101"/>
      <c r="Q3101"/>
    </row>
    <row r="3102" spans="8:17">
      <c r="H3102"/>
      <c r="I3102"/>
      <c r="J3102"/>
      <c r="K3102"/>
      <c r="L3102"/>
      <c r="M3102"/>
      <c r="N3102"/>
      <c r="O3102"/>
      <c r="P3102"/>
      <c r="Q3102"/>
    </row>
    <row r="3103" spans="8:17">
      <c r="H3103"/>
      <c r="I3103"/>
      <c r="J3103"/>
      <c r="K3103"/>
      <c r="L3103"/>
      <c r="M3103"/>
      <c r="N3103"/>
      <c r="O3103"/>
      <c r="P3103"/>
      <c r="Q3103"/>
    </row>
    <row r="3104" spans="8:17">
      <c r="H3104"/>
      <c r="I3104"/>
      <c r="J3104"/>
      <c r="K3104"/>
      <c r="L3104"/>
      <c r="M3104"/>
      <c r="N3104"/>
      <c r="O3104"/>
      <c r="P3104"/>
      <c r="Q3104"/>
    </row>
    <row r="3105" spans="8:17">
      <c r="H3105"/>
      <c r="I3105"/>
      <c r="J3105"/>
      <c r="K3105"/>
      <c r="L3105"/>
      <c r="M3105"/>
      <c r="N3105"/>
      <c r="O3105"/>
      <c r="P3105"/>
      <c r="Q3105"/>
    </row>
    <row r="3106" spans="8:17">
      <c r="H3106"/>
      <c r="I3106"/>
      <c r="J3106"/>
      <c r="K3106"/>
      <c r="L3106"/>
      <c r="M3106"/>
      <c r="N3106"/>
      <c r="O3106"/>
      <c r="P3106"/>
      <c r="Q3106"/>
    </row>
    <row r="3107" spans="8:17">
      <c r="H3107"/>
      <c r="I3107"/>
      <c r="J3107"/>
      <c r="K3107"/>
      <c r="L3107"/>
      <c r="M3107"/>
      <c r="N3107"/>
      <c r="O3107"/>
      <c r="P3107"/>
      <c r="Q3107"/>
    </row>
    <row r="3108" spans="8:17">
      <c r="H3108"/>
      <c r="I3108"/>
      <c r="J3108"/>
      <c r="K3108"/>
      <c r="L3108"/>
      <c r="M3108"/>
      <c r="N3108"/>
      <c r="O3108"/>
      <c r="P3108"/>
      <c r="Q3108"/>
    </row>
    <row r="3109" spans="8:17">
      <c r="H3109"/>
      <c r="I3109"/>
      <c r="J3109"/>
      <c r="K3109"/>
      <c r="L3109"/>
      <c r="M3109"/>
      <c r="N3109"/>
      <c r="O3109"/>
      <c r="P3109"/>
      <c r="Q3109"/>
    </row>
    <row r="3110" spans="8:17">
      <c r="H3110"/>
      <c r="I3110"/>
      <c r="J3110"/>
      <c r="K3110"/>
      <c r="L3110"/>
      <c r="M3110"/>
      <c r="N3110"/>
      <c r="O3110"/>
      <c r="P3110"/>
      <c r="Q3110"/>
    </row>
    <row r="3111" spans="8:17">
      <c r="H3111"/>
      <c r="I3111"/>
      <c r="J3111"/>
      <c r="K3111"/>
      <c r="L3111"/>
      <c r="M3111"/>
      <c r="N3111"/>
      <c r="O3111"/>
      <c r="P3111"/>
      <c r="Q3111"/>
    </row>
    <row r="3112" spans="8:17">
      <c r="H3112"/>
      <c r="I3112"/>
      <c r="J3112"/>
      <c r="K3112"/>
      <c r="L3112"/>
      <c r="M3112"/>
      <c r="N3112"/>
      <c r="O3112"/>
      <c r="P3112"/>
      <c r="Q3112"/>
    </row>
    <row r="3113" spans="8:17">
      <c r="H3113"/>
      <c r="I3113"/>
      <c r="J3113"/>
      <c r="K3113"/>
      <c r="L3113"/>
      <c r="M3113"/>
      <c r="N3113"/>
      <c r="O3113"/>
      <c r="P3113"/>
      <c r="Q3113"/>
    </row>
    <row r="3114" spans="8:17">
      <c r="H3114"/>
      <c r="I3114"/>
      <c r="J3114"/>
      <c r="K3114"/>
      <c r="L3114"/>
      <c r="M3114"/>
      <c r="N3114"/>
      <c r="O3114"/>
      <c r="P3114"/>
      <c r="Q3114"/>
    </row>
    <row r="3115" spans="8:17">
      <c r="H3115"/>
      <c r="I3115"/>
      <c r="J3115"/>
      <c r="K3115"/>
      <c r="L3115"/>
      <c r="M3115"/>
      <c r="N3115"/>
      <c r="O3115"/>
      <c r="P3115"/>
      <c r="Q3115"/>
    </row>
    <row r="3116" spans="8:17">
      <c r="H3116"/>
      <c r="I3116"/>
      <c r="J3116"/>
      <c r="K3116"/>
      <c r="L3116"/>
      <c r="M3116"/>
      <c r="N3116"/>
      <c r="O3116"/>
      <c r="P3116"/>
      <c r="Q3116"/>
    </row>
    <row r="3117" spans="8:17">
      <c r="H3117"/>
      <c r="I3117"/>
      <c r="J3117"/>
      <c r="K3117"/>
      <c r="L3117"/>
      <c r="M3117"/>
      <c r="N3117"/>
      <c r="O3117"/>
      <c r="P3117"/>
      <c r="Q3117"/>
    </row>
    <row r="3118" spans="8:17">
      <c r="H3118"/>
      <c r="I3118"/>
      <c r="J3118"/>
      <c r="K3118"/>
      <c r="L3118"/>
      <c r="M3118"/>
      <c r="N3118"/>
      <c r="O3118"/>
      <c r="P3118"/>
      <c r="Q3118"/>
    </row>
    <row r="3119" spans="8:17">
      <c r="H3119"/>
      <c r="I3119"/>
      <c r="J3119"/>
      <c r="K3119"/>
      <c r="L3119"/>
      <c r="M3119"/>
      <c r="N3119"/>
      <c r="O3119"/>
      <c r="P3119"/>
      <c r="Q3119"/>
    </row>
    <row r="3120" spans="8:17">
      <c r="H3120"/>
      <c r="I3120"/>
      <c r="J3120"/>
      <c r="K3120"/>
      <c r="L3120"/>
      <c r="M3120"/>
      <c r="N3120"/>
      <c r="O3120"/>
      <c r="P3120"/>
      <c r="Q3120"/>
    </row>
    <row r="3121" spans="8:17">
      <c r="H3121"/>
      <c r="I3121"/>
      <c r="J3121"/>
      <c r="K3121"/>
      <c r="L3121"/>
      <c r="M3121"/>
      <c r="N3121"/>
      <c r="O3121"/>
      <c r="P3121"/>
      <c r="Q3121"/>
    </row>
    <row r="3122" spans="8:17">
      <c r="H3122"/>
      <c r="I3122"/>
      <c r="J3122"/>
      <c r="K3122"/>
      <c r="L3122"/>
      <c r="M3122"/>
      <c r="N3122"/>
      <c r="O3122"/>
      <c r="P3122"/>
      <c r="Q3122"/>
    </row>
    <row r="3123" spans="8:17">
      <c r="H3123"/>
      <c r="I3123"/>
      <c r="J3123"/>
      <c r="K3123"/>
      <c r="L3123"/>
      <c r="M3123"/>
      <c r="N3123"/>
      <c r="O3123"/>
      <c r="P3123"/>
      <c r="Q3123"/>
    </row>
    <row r="3124" spans="8:17">
      <c r="H3124"/>
      <c r="I3124"/>
      <c r="J3124"/>
      <c r="K3124"/>
      <c r="L3124"/>
      <c r="M3124"/>
      <c r="N3124"/>
      <c r="O3124"/>
      <c r="P3124"/>
      <c r="Q3124"/>
    </row>
    <row r="3125" spans="8:17">
      <c r="H3125"/>
      <c r="I3125"/>
      <c r="J3125"/>
      <c r="K3125"/>
      <c r="L3125"/>
      <c r="M3125"/>
      <c r="N3125"/>
      <c r="O3125"/>
      <c r="P3125"/>
      <c r="Q3125"/>
    </row>
    <row r="3126" spans="8:17">
      <c r="H3126"/>
      <c r="I3126"/>
      <c r="J3126"/>
      <c r="K3126"/>
      <c r="L3126"/>
      <c r="M3126"/>
      <c r="N3126"/>
      <c r="O3126"/>
      <c r="P3126"/>
      <c r="Q3126"/>
    </row>
    <row r="3127" spans="8:17">
      <c r="H3127"/>
      <c r="I3127"/>
      <c r="J3127"/>
      <c r="K3127"/>
      <c r="L3127"/>
      <c r="M3127"/>
      <c r="N3127"/>
      <c r="O3127"/>
      <c r="P3127"/>
      <c r="Q3127"/>
    </row>
    <row r="3128" spans="8:17">
      <c r="H3128"/>
      <c r="I3128"/>
      <c r="J3128"/>
      <c r="K3128"/>
      <c r="L3128"/>
      <c r="M3128"/>
      <c r="N3128"/>
      <c r="O3128"/>
      <c r="P3128"/>
      <c r="Q3128"/>
    </row>
    <row r="3129" spans="8:17">
      <c r="H3129"/>
      <c r="I3129"/>
      <c r="J3129"/>
      <c r="K3129"/>
      <c r="L3129"/>
      <c r="M3129"/>
      <c r="N3129"/>
      <c r="O3129"/>
      <c r="P3129"/>
      <c r="Q3129"/>
    </row>
    <row r="3130" spans="8:17">
      <c r="H3130"/>
      <c r="I3130"/>
      <c r="J3130"/>
      <c r="K3130"/>
      <c r="L3130"/>
      <c r="M3130"/>
      <c r="N3130"/>
      <c r="O3130"/>
      <c r="P3130"/>
      <c r="Q3130"/>
    </row>
    <row r="3131" spans="8:17">
      <c r="H3131"/>
      <c r="I3131"/>
      <c r="J3131"/>
      <c r="K3131"/>
      <c r="L3131"/>
      <c r="M3131"/>
      <c r="N3131"/>
      <c r="O3131"/>
      <c r="P3131"/>
      <c r="Q3131"/>
    </row>
    <row r="3132" spans="8:17">
      <c r="H3132"/>
      <c r="I3132"/>
      <c r="J3132"/>
      <c r="K3132"/>
      <c r="L3132"/>
      <c r="M3132"/>
      <c r="N3132"/>
      <c r="O3132"/>
      <c r="P3132"/>
      <c r="Q3132"/>
    </row>
    <row r="3133" spans="8:17">
      <c r="H3133"/>
      <c r="I3133"/>
      <c r="J3133"/>
      <c r="K3133"/>
      <c r="L3133"/>
      <c r="M3133"/>
      <c r="N3133"/>
      <c r="O3133"/>
      <c r="P3133"/>
      <c r="Q3133"/>
    </row>
    <row r="3134" spans="8:17">
      <c r="H3134"/>
      <c r="I3134"/>
      <c r="J3134"/>
      <c r="K3134"/>
      <c r="L3134"/>
      <c r="M3134"/>
      <c r="N3134"/>
      <c r="O3134"/>
      <c r="P3134"/>
      <c r="Q3134"/>
    </row>
    <row r="3135" spans="8:17">
      <c r="H3135"/>
      <c r="I3135"/>
      <c r="J3135"/>
      <c r="K3135"/>
      <c r="L3135"/>
      <c r="M3135"/>
      <c r="N3135"/>
      <c r="O3135"/>
      <c r="P3135"/>
      <c r="Q3135"/>
    </row>
    <row r="3136" spans="8:17">
      <c r="H3136"/>
      <c r="I3136"/>
      <c r="J3136"/>
      <c r="K3136"/>
      <c r="L3136"/>
      <c r="M3136"/>
      <c r="N3136"/>
      <c r="O3136"/>
      <c r="P3136"/>
      <c r="Q3136"/>
    </row>
    <row r="3137" spans="8:17">
      <c r="H3137"/>
      <c r="I3137"/>
      <c r="J3137"/>
      <c r="K3137"/>
      <c r="L3137"/>
      <c r="M3137"/>
      <c r="N3137"/>
      <c r="O3137"/>
      <c r="P3137"/>
      <c r="Q3137"/>
    </row>
    <row r="3138" spans="8:17">
      <c r="H3138"/>
      <c r="I3138"/>
      <c r="J3138"/>
      <c r="K3138"/>
      <c r="L3138"/>
      <c r="M3138"/>
      <c r="N3138"/>
      <c r="O3138"/>
      <c r="P3138"/>
      <c r="Q3138"/>
    </row>
    <row r="3139" spans="8:17">
      <c r="H3139"/>
      <c r="I3139"/>
      <c r="J3139"/>
      <c r="K3139"/>
      <c r="L3139"/>
      <c r="M3139"/>
      <c r="N3139"/>
      <c r="O3139"/>
      <c r="P3139"/>
      <c r="Q3139"/>
    </row>
    <row r="3140" spans="8:17">
      <c r="H3140"/>
      <c r="I3140"/>
      <c r="J3140"/>
      <c r="K3140"/>
      <c r="L3140"/>
      <c r="M3140"/>
      <c r="N3140"/>
      <c r="O3140"/>
      <c r="P3140"/>
      <c r="Q3140"/>
    </row>
    <row r="3141" spans="8:17">
      <c r="H3141"/>
      <c r="I3141"/>
      <c r="J3141"/>
      <c r="K3141"/>
      <c r="L3141"/>
      <c r="M3141"/>
      <c r="N3141"/>
      <c r="O3141"/>
      <c r="P3141"/>
      <c r="Q3141"/>
    </row>
    <row r="3142" spans="8:17">
      <c r="H3142"/>
      <c r="I3142"/>
      <c r="J3142"/>
      <c r="K3142"/>
      <c r="L3142"/>
      <c r="M3142"/>
      <c r="N3142"/>
      <c r="O3142"/>
      <c r="P3142"/>
      <c r="Q3142"/>
    </row>
    <row r="3143" spans="8:17">
      <c r="H3143"/>
      <c r="I3143"/>
      <c r="J3143"/>
      <c r="K3143"/>
      <c r="L3143"/>
      <c r="M3143"/>
      <c r="N3143"/>
      <c r="O3143"/>
      <c r="P3143"/>
      <c r="Q3143"/>
    </row>
    <row r="3144" spans="8:17">
      <c r="H3144"/>
      <c r="I3144"/>
      <c r="J3144"/>
      <c r="K3144"/>
      <c r="L3144"/>
      <c r="M3144"/>
      <c r="N3144"/>
      <c r="O3144"/>
      <c r="P3144"/>
      <c r="Q3144"/>
    </row>
    <row r="3145" spans="8:17">
      <c r="H3145"/>
      <c r="I3145"/>
      <c r="J3145"/>
      <c r="K3145"/>
      <c r="L3145"/>
      <c r="M3145"/>
      <c r="N3145"/>
      <c r="O3145"/>
      <c r="P3145"/>
      <c r="Q3145"/>
    </row>
    <row r="3146" spans="8:17">
      <c r="H3146"/>
      <c r="I3146"/>
      <c r="J3146"/>
      <c r="K3146"/>
      <c r="L3146"/>
      <c r="M3146"/>
      <c r="N3146"/>
      <c r="O3146"/>
      <c r="P3146"/>
      <c r="Q3146"/>
    </row>
    <row r="3147" spans="8:17">
      <c r="H3147"/>
      <c r="I3147"/>
      <c r="J3147"/>
      <c r="K3147"/>
      <c r="L3147"/>
      <c r="M3147"/>
      <c r="N3147"/>
      <c r="O3147"/>
      <c r="P3147"/>
      <c r="Q3147"/>
    </row>
    <row r="3148" spans="8:17">
      <c r="H3148"/>
      <c r="I3148"/>
      <c r="J3148"/>
      <c r="K3148"/>
      <c r="L3148"/>
      <c r="M3148"/>
      <c r="N3148"/>
      <c r="O3148"/>
      <c r="P3148"/>
      <c r="Q3148"/>
    </row>
    <row r="3149" spans="8:17">
      <c r="H3149"/>
      <c r="I3149"/>
      <c r="J3149"/>
      <c r="K3149"/>
      <c r="L3149"/>
      <c r="M3149"/>
      <c r="N3149"/>
      <c r="O3149"/>
      <c r="P3149"/>
      <c r="Q3149"/>
    </row>
    <row r="3150" spans="8:17">
      <c r="H3150"/>
      <c r="I3150"/>
      <c r="J3150"/>
      <c r="K3150"/>
      <c r="L3150"/>
      <c r="M3150"/>
      <c r="N3150"/>
      <c r="O3150"/>
      <c r="P3150"/>
      <c r="Q3150"/>
    </row>
    <row r="3151" spans="8:17">
      <c r="H3151"/>
      <c r="I3151"/>
      <c r="J3151"/>
      <c r="K3151"/>
      <c r="L3151"/>
      <c r="M3151"/>
      <c r="N3151"/>
      <c r="O3151"/>
      <c r="P3151"/>
      <c r="Q3151"/>
    </row>
    <row r="3152" spans="8:17">
      <c r="H3152"/>
      <c r="I3152"/>
      <c r="J3152"/>
      <c r="K3152"/>
      <c r="L3152"/>
      <c r="M3152"/>
      <c r="N3152"/>
      <c r="O3152"/>
      <c r="P3152"/>
      <c r="Q3152"/>
    </row>
    <row r="3153" spans="8:17">
      <c r="H3153"/>
      <c r="I3153"/>
      <c r="J3153"/>
      <c r="K3153"/>
      <c r="L3153"/>
      <c r="M3153"/>
      <c r="N3153"/>
      <c r="O3153"/>
      <c r="P3153"/>
      <c r="Q3153"/>
    </row>
    <row r="3154" spans="8:17">
      <c r="H3154"/>
      <c r="I3154"/>
      <c r="J3154"/>
      <c r="K3154"/>
      <c r="L3154"/>
      <c r="M3154"/>
      <c r="N3154"/>
      <c r="O3154"/>
      <c r="P3154"/>
      <c r="Q3154"/>
    </row>
    <row r="3155" spans="8:17">
      <c r="H3155"/>
      <c r="I3155"/>
      <c r="J3155"/>
      <c r="K3155"/>
      <c r="L3155"/>
      <c r="M3155"/>
      <c r="N3155"/>
      <c r="O3155"/>
      <c r="P3155"/>
      <c r="Q3155"/>
    </row>
    <row r="3156" spans="8:17">
      <c r="H3156"/>
      <c r="I3156"/>
      <c r="J3156"/>
      <c r="K3156"/>
      <c r="L3156"/>
      <c r="M3156"/>
      <c r="N3156"/>
      <c r="O3156"/>
      <c r="P3156"/>
      <c r="Q3156"/>
    </row>
    <row r="3157" spans="8:17">
      <c r="H3157"/>
      <c r="I3157"/>
      <c r="J3157"/>
      <c r="K3157"/>
      <c r="L3157"/>
      <c r="M3157"/>
      <c r="N3157"/>
      <c r="O3157"/>
      <c r="P3157"/>
      <c r="Q3157"/>
    </row>
    <row r="3158" spans="8:17">
      <c r="H3158"/>
      <c r="I3158"/>
      <c r="J3158"/>
      <c r="K3158"/>
      <c r="L3158"/>
      <c r="M3158"/>
      <c r="N3158"/>
      <c r="O3158"/>
      <c r="P3158"/>
      <c r="Q3158"/>
    </row>
    <row r="3159" spans="8:17">
      <c r="H3159"/>
      <c r="I3159"/>
      <c r="J3159"/>
      <c r="K3159"/>
      <c r="L3159"/>
      <c r="M3159"/>
      <c r="N3159"/>
      <c r="O3159"/>
      <c r="P3159"/>
      <c r="Q3159"/>
    </row>
    <row r="3160" spans="8:17">
      <c r="H3160"/>
      <c r="I3160"/>
      <c r="J3160"/>
      <c r="K3160"/>
      <c r="L3160"/>
      <c r="M3160"/>
      <c r="N3160"/>
      <c r="O3160"/>
      <c r="P3160"/>
      <c r="Q3160"/>
    </row>
    <row r="3161" spans="8:17">
      <c r="H3161"/>
      <c r="I3161"/>
      <c r="J3161"/>
      <c r="K3161"/>
      <c r="L3161"/>
      <c r="M3161"/>
      <c r="N3161"/>
      <c r="O3161"/>
      <c r="P3161"/>
      <c r="Q3161"/>
    </row>
    <row r="3162" spans="8:17">
      <c r="H3162"/>
      <c r="I3162"/>
      <c r="J3162"/>
      <c r="K3162"/>
      <c r="L3162"/>
      <c r="M3162"/>
      <c r="N3162"/>
      <c r="O3162"/>
      <c r="P3162"/>
      <c r="Q3162"/>
    </row>
    <row r="3163" spans="8:17">
      <c r="H3163"/>
      <c r="I3163"/>
      <c r="J3163"/>
      <c r="K3163"/>
      <c r="L3163"/>
      <c r="M3163"/>
      <c r="N3163"/>
      <c r="O3163"/>
      <c r="P3163"/>
      <c r="Q3163"/>
    </row>
    <row r="3164" spans="8:17">
      <c r="H3164"/>
      <c r="I3164"/>
      <c r="J3164"/>
      <c r="K3164"/>
      <c r="L3164"/>
      <c r="M3164"/>
      <c r="N3164"/>
      <c r="O3164"/>
      <c r="P3164"/>
      <c r="Q3164"/>
    </row>
    <row r="3165" spans="8:17">
      <c r="H3165"/>
      <c r="I3165"/>
      <c r="J3165"/>
      <c r="K3165"/>
      <c r="L3165"/>
      <c r="M3165"/>
      <c r="N3165"/>
      <c r="O3165"/>
      <c r="P3165"/>
      <c r="Q3165"/>
    </row>
    <row r="3166" spans="8:17">
      <c r="H3166"/>
      <c r="I3166"/>
      <c r="J3166"/>
      <c r="K3166"/>
      <c r="L3166"/>
      <c r="M3166"/>
      <c r="N3166"/>
      <c r="O3166"/>
      <c r="P3166"/>
      <c r="Q3166"/>
    </row>
    <row r="3167" spans="8:17">
      <c r="H3167"/>
      <c r="I3167"/>
      <c r="J3167"/>
      <c r="K3167"/>
      <c r="L3167"/>
      <c r="M3167"/>
      <c r="N3167"/>
      <c r="O3167"/>
      <c r="P3167"/>
      <c r="Q3167"/>
    </row>
    <row r="3168" spans="8:17">
      <c r="H3168"/>
      <c r="I3168"/>
      <c r="J3168"/>
      <c r="K3168"/>
      <c r="L3168"/>
      <c r="M3168"/>
      <c r="N3168"/>
      <c r="O3168"/>
      <c r="P3168"/>
      <c r="Q3168"/>
    </row>
    <row r="3169" spans="8:17">
      <c r="H3169"/>
      <c r="I3169"/>
      <c r="J3169"/>
      <c r="K3169"/>
      <c r="L3169"/>
      <c r="M3169"/>
      <c r="N3169"/>
      <c r="O3169"/>
      <c r="P3169"/>
      <c r="Q3169"/>
    </row>
    <row r="3170" spans="8:17">
      <c r="H3170"/>
      <c r="I3170"/>
      <c r="J3170"/>
      <c r="K3170"/>
      <c r="L3170"/>
      <c r="M3170"/>
      <c r="N3170"/>
      <c r="O3170"/>
      <c r="P3170"/>
      <c r="Q3170"/>
    </row>
    <row r="3171" spans="8:17">
      <c r="H3171"/>
      <c r="I3171"/>
      <c r="J3171"/>
      <c r="K3171"/>
      <c r="L3171"/>
      <c r="M3171"/>
      <c r="N3171"/>
      <c r="O3171"/>
      <c r="P3171"/>
      <c r="Q3171"/>
    </row>
    <row r="3172" spans="8:17">
      <c r="H3172"/>
      <c r="I3172"/>
      <c r="J3172"/>
      <c r="K3172"/>
      <c r="L3172"/>
      <c r="M3172"/>
      <c r="N3172"/>
      <c r="O3172"/>
      <c r="P3172"/>
      <c r="Q3172"/>
    </row>
    <row r="3173" spans="8:17">
      <c r="H3173"/>
      <c r="I3173"/>
      <c r="J3173"/>
      <c r="K3173"/>
      <c r="L3173"/>
      <c r="M3173"/>
      <c r="N3173"/>
      <c r="O3173"/>
      <c r="P3173"/>
      <c r="Q3173"/>
    </row>
    <row r="3174" spans="8:17">
      <c r="H3174"/>
      <c r="I3174"/>
      <c r="J3174"/>
      <c r="K3174"/>
      <c r="L3174"/>
      <c r="M3174"/>
      <c r="N3174"/>
      <c r="O3174"/>
      <c r="P3174"/>
      <c r="Q3174"/>
    </row>
    <row r="3175" spans="8:17">
      <c r="H3175"/>
      <c r="I3175"/>
      <c r="J3175"/>
      <c r="K3175"/>
      <c r="L3175"/>
      <c r="M3175"/>
      <c r="N3175"/>
      <c r="O3175"/>
      <c r="P3175"/>
      <c r="Q3175"/>
    </row>
    <row r="3176" spans="8:17">
      <c r="H3176"/>
      <c r="I3176"/>
      <c r="J3176"/>
      <c r="K3176"/>
      <c r="L3176"/>
      <c r="M3176"/>
      <c r="N3176"/>
      <c r="O3176"/>
      <c r="P3176"/>
      <c r="Q3176"/>
    </row>
    <row r="3177" spans="8:17">
      <c r="H3177"/>
      <c r="I3177"/>
      <c r="J3177"/>
      <c r="K3177"/>
      <c r="L3177"/>
      <c r="M3177"/>
      <c r="N3177"/>
      <c r="O3177"/>
      <c r="P3177"/>
      <c r="Q3177"/>
    </row>
    <row r="3178" spans="8:17">
      <c r="H3178"/>
      <c r="I3178"/>
      <c r="J3178"/>
      <c r="K3178"/>
      <c r="L3178"/>
      <c r="M3178"/>
      <c r="N3178"/>
      <c r="O3178"/>
      <c r="P3178"/>
      <c r="Q3178"/>
    </row>
    <row r="3179" spans="8:17">
      <c r="H3179"/>
      <c r="I3179"/>
      <c r="J3179"/>
      <c r="K3179"/>
      <c r="L3179"/>
      <c r="M3179"/>
      <c r="N3179"/>
      <c r="O3179"/>
      <c r="P3179"/>
      <c r="Q3179"/>
    </row>
    <row r="3180" spans="8:17">
      <c r="H3180"/>
      <c r="I3180"/>
      <c r="J3180"/>
      <c r="K3180"/>
      <c r="L3180"/>
      <c r="M3180"/>
      <c r="N3180"/>
      <c r="O3180"/>
      <c r="P3180"/>
      <c r="Q3180"/>
    </row>
    <row r="3181" spans="8:17">
      <c r="H3181"/>
      <c r="I3181"/>
      <c r="J3181"/>
      <c r="K3181"/>
      <c r="L3181"/>
      <c r="M3181"/>
      <c r="N3181"/>
      <c r="O3181"/>
      <c r="P3181"/>
      <c r="Q3181"/>
    </row>
    <row r="3182" spans="8:17">
      <c r="H3182"/>
      <c r="I3182"/>
      <c r="J3182"/>
      <c r="K3182"/>
      <c r="L3182"/>
      <c r="M3182"/>
      <c r="N3182"/>
      <c r="O3182"/>
      <c r="P3182"/>
      <c r="Q3182"/>
    </row>
    <row r="3183" spans="8:17">
      <c r="H3183"/>
      <c r="I3183"/>
      <c r="J3183"/>
      <c r="K3183"/>
      <c r="L3183"/>
      <c r="M3183"/>
      <c r="N3183"/>
      <c r="O3183"/>
      <c r="P3183"/>
      <c r="Q3183"/>
    </row>
    <row r="3184" spans="8:17">
      <c r="H3184"/>
      <c r="I3184"/>
      <c r="J3184"/>
      <c r="K3184"/>
      <c r="L3184"/>
      <c r="M3184"/>
      <c r="N3184"/>
      <c r="O3184"/>
      <c r="P3184"/>
      <c r="Q3184"/>
    </row>
    <row r="3185" spans="8:17">
      <c r="H3185"/>
      <c r="I3185"/>
      <c r="J3185"/>
      <c r="K3185"/>
      <c r="L3185"/>
      <c r="M3185"/>
      <c r="N3185"/>
      <c r="O3185"/>
      <c r="P3185"/>
      <c r="Q3185"/>
    </row>
    <row r="3186" spans="8:17">
      <c r="H3186"/>
      <c r="I3186"/>
      <c r="J3186"/>
      <c r="K3186"/>
      <c r="L3186"/>
      <c r="M3186"/>
      <c r="N3186"/>
      <c r="O3186"/>
      <c r="P3186"/>
      <c r="Q3186"/>
    </row>
    <row r="3187" spans="8:17">
      <c r="H3187"/>
      <c r="I3187"/>
      <c r="J3187"/>
      <c r="K3187"/>
      <c r="L3187"/>
      <c r="M3187"/>
      <c r="N3187"/>
      <c r="O3187"/>
      <c r="P3187"/>
      <c r="Q3187"/>
    </row>
    <row r="3188" spans="8:17">
      <c r="H3188"/>
      <c r="I3188"/>
      <c r="J3188"/>
      <c r="K3188"/>
      <c r="L3188"/>
      <c r="M3188"/>
      <c r="N3188"/>
      <c r="O3188"/>
      <c r="P3188"/>
      <c r="Q3188"/>
    </row>
    <row r="3189" spans="8:17">
      <c r="H3189"/>
      <c r="I3189"/>
      <c r="J3189"/>
      <c r="K3189"/>
      <c r="L3189"/>
      <c r="M3189"/>
      <c r="N3189"/>
      <c r="O3189"/>
      <c r="P3189"/>
      <c r="Q3189"/>
    </row>
    <row r="3190" spans="8:17">
      <c r="H3190"/>
      <c r="I3190"/>
      <c r="J3190"/>
      <c r="K3190"/>
      <c r="L3190"/>
      <c r="M3190"/>
      <c r="N3190"/>
      <c r="O3190"/>
      <c r="P3190"/>
      <c r="Q3190"/>
    </row>
    <row r="3191" spans="8:17">
      <c r="H3191"/>
      <c r="I3191"/>
      <c r="J3191"/>
      <c r="K3191"/>
      <c r="L3191"/>
      <c r="M3191"/>
      <c r="N3191"/>
      <c r="O3191"/>
      <c r="P3191"/>
      <c r="Q3191"/>
    </row>
    <row r="3192" spans="8:17">
      <c r="H3192"/>
      <c r="I3192"/>
      <c r="J3192"/>
      <c r="K3192"/>
      <c r="L3192"/>
      <c r="M3192"/>
      <c r="N3192"/>
      <c r="O3192"/>
      <c r="P3192"/>
      <c r="Q3192"/>
    </row>
    <row r="3193" spans="8:17">
      <c r="H3193"/>
      <c r="I3193"/>
      <c r="J3193"/>
      <c r="K3193"/>
      <c r="L3193"/>
      <c r="M3193"/>
      <c r="N3193"/>
      <c r="O3193"/>
      <c r="P3193"/>
      <c r="Q3193"/>
    </row>
    <row r="3194" spans="8:17">
      <c r="H3194"/>
      <c r="I3194"/>
      <c r="J3194"/>
      <c r="K3194"/>
      <c r="L3194"/>
      <c r="M3194"/>
      <c r="N3194"/>
      <c r="O3194"/>
      <c r="P3194"/>
      <c r="Q3194"/>
    </row>
    <row r="3195" spans="8:17">
      <c r="H3195"/>
      <c r="I3195"/>
      <c r="J3195"/>
      <c r="K3195"/>
      <c r="L3195"/>
      <c r="M3195"/>
      <c r="N3195"/>
      <c r="O3195"/>
      <c r="P3195"/>
      <c r="Q3195"/>
    </row>
    <row r="3196" spans="8:17">
      <c r="H3196"/>
      <c r="I3196"/>
      <c r="J3196"/>
      <c r="K3196"/>
      <c r="L3196"/>
      <c r="M3196"/>
      <c r="N3196"/>
      <c r="O3196"/>
      <c r="P3196"/>
      <c r="Q3196"/>
    </row>
    <row r="3197" spans="8:17">
      <c r="H3197"/>
      <c r="I3197"/>
      <c r="J3197"/>
      <c r="K3197"/>
      <c r="L3197"/>
      <c r="M3197"/>
      <c r="N3197"/>
      <c r="O3197"/>
      <c r="P3197"/>
      <c r="Q3197"/>
    </row>
    <row r="3198" spans="8:17">
      <c r="H3198"/>
      <c r="I3198"/>
      <c r="J3198"/>
      <c r="K3198"/>
      <c r="L3198"/>
      <c r="M3198"/>
      <c r="N3198"/>
      <c r="O3198"/>
      <c r="P3198"/>
      <c r="Q3198"/>
    </row>
    <row r="3199" spans="8:17">
      <c r="H3199"/>
      <c r="I3199"/>
      <c r="J3199"/>
      <c r="K3199"/>
      <c r="L3199"/>
      <c r="M3199"/>
      <c r="N3199"/>
      <c r="O3199"/>
      <c r="P3199"/>
      <c r="Q3199"/>
    </row>
    <row r="3200" spans="8:17">
      <c r="H3200"/>
      <c r="I3200"/>
      <c r="J3200"/>
      <c r="K3200"/>
      <c r="L3200"/>
      <c r="M3200"/>
      <c r="N3200"/>
      <c r="O3200"/>
      <c r="P3200"/>
      <c r="Q3200"/>
    </row>
    <row r="3201" spans="8:17">
      <c r="H3201"/>
      <c r="I3201"/>
      <c r="J3201"/>
      <c r="K3201"/>
      <c r="L3201"/>
      <c r="M3201"/>
      <c r="N3201"/>
      <c r="O3201"/>
      <c r="P3201"/>
      <c r="Q3201"/>
    </row>
    <row r="3202" spans="8:17">
      <c r="H3202"/>
      <c r="I3202"/>
      <c r="J3202"/>
      <c r="K3202"/>
      <c r="L3202"/>
      <c r="M3202"/>
      <c r="N3202"/>
      <c r="O3202"/>
      <c r="P3202"/>
      <c r="Q3202"/>
    </row>
    <row r="3203" spans="8:17">
      <c r="H3203"/>
      <c r="I3203"/>
      <c r="J3203"/>
      <c r="K3203"/>
      <c r="L3203"/>
      <c r="M3203"/>
      <c r="N3203"/>
      <c r="O3203"/>
      <c r="P3203"/>
      <c r="Q3203"/>
    </row>
    <row r="3204" spans="8:17">
      <c r="H3204"/>
      <c r="I3204"/>
      <c r="J3204"/>
      <c r="K3204"/>
      <c r="L3204"/>
      <c r="M3204"/>
      <c r="N3204"/>
      <c r="O3204"/>
      <c r="P3204"/>
      <c r="Q3204"/>
    </row>
    <row r="3205" spans="8:17">
      <c r="H3205"/>
      <c r="I3205"/>
      <c r="J3205"/>
      <c r="K3205"/>
      <c r="L3205"/>
      <c r="M3205"/>
      <c r="N3205"/>
      <c r="O3205"/>
      <c r="P3205"/>
      <c r="Q3205"/>
    </row>
    <row r="3206" spans="8:17">
      <c r="H3206"/>
      <c r="I3206"/>
      <c r="J3206"/>
      <c r="K3206"/>
      <c r="L3206"/>
      <c r="M3206"/>
      <c r="N3206"/>
      <c r="O3206"/>
      <c r="P3206"/>
      <c r="Q3206"/>
    </row>
    <row r="3207" spans="8:17">
      <c r="H3207"/>
      <c r="I3207"/>
      <c r="J3207"/>
      <c r="K3207"/>
      <c r="L3207"/>
      <c r="M3207"/>
      <c r="N3207"/>
      <c r="O3207"/>
      <c r="P3207"/>
      <c r="Q3207"/>
    </row>
    <row r="3208" spans="8:17">
      <c r="H3208"/>
      <c r="I3208"/>
      <c r="J3208"/>
      <c r="K3208"/>
      <c r="L3208"/>
      <c r="M3208"/>
      <c r="N3208"/>
      <c r="O3208"/>
      <c r="P3208"/>
      <c r="Q3208"/>
    </row>
    <row r="3209" spans="8:17">
      <c r="H3209"/>
      <c r="I3209"/>
      <c r="J3209"/>
      <c r="K3209"/>
      <c r="L3209"/>
      <c r="M3209"/>
      <c r="N3209"/>
      <c r="O3209"/>
      <c r="P3209"/>
      <c r="Q3209"/>
    </row>
    <row r="3210" spans="8:17">
      <c r="H3210"/>
      <c r="I3210"/>
      <c r="J3210"/>
      <c r="K3210"/>
      <c r="L3210"/>
      <c r="M3210"/>
      <c r="N3210"/>
      <c r="O3210"/>
      <c r="P3210"/>
      <c r="Q3210"/>
    </row>
    <row r="3211" spans="8:17">
      <c r="H3211"/>
      <c r="I3211"/>
      <c r="J3211"/>
      <c r="K3211"/>
      <c r="L3211"/>
      <c r="M3211"/>
      <c r="N3211"/>
      <c r="O3211"/>
      <c r="P3211"/>
      <c r="Q3211"/>
    </row>
    <row r="3212" spans="8:17">
      <c r="H3212"/>
      <c r="I3212"/>
      <c r="J3212"/>
      <c r="K3212"/>
      <c r="L3212"/>
      <c r="M3212"/>
      <c r="N3212"/>
      <c r="O3212"/>
      <c r="P3212"/>
      <c r="Q3212"/>
    </row>
    <row r="3213" spans="8:17">
      <c r="H3213"/>
      <c r="I3213"/>
      <c r="J3213"/>
      <c r="K3213"/>
      <c r="L3213"/>
      <c r="M3213"/>
      <c r="N3213"/>
      <c r="O3213"/>
      <c r="P3213"/>
      <c r="Q3213"/>
    </row>
    <row r="3214" spans="8:17">
      <c r="H3214"/>
      <c r="I3214"/>
      <c r="J3214"/>
      <c r="K3214"/>
      <c r="L3214"/>
      <c r="M3214"/>
      <c r="N3214"/>
      <c r="O3214"/>
      <c r="P3214"/>
      <c r="Q3214"/>
    </row>
    <row r="3215" spans="8:17">
      <c r="H3215"/>
      <c r="I3215"/>
      <c r="J3215"/>
      <c r="K3215"/>
      <c r="L3215"/>
      <c r="M3215"/>
      <c r="N3215"/>
      <c r="O3215"/>
      <c r="P3215"/>
      <c r="Q3215"/>
    </row>
    <row r="3216" spans="8:17">
      <c r="H3216"/>
      <c r="I3216"/>
      <c r="J3216"/>
      <c r="K3216"/>
      <c r="L3216"/>
      <c r="M3216"/>
      <c r="N3216"/>
      <c r="O3216"/>
      <c r="P3216"/>
      <c r="Q3216"/>
    </row>
    <row r="3217" spans="8:17">
      <c r="H3217"/>
      <c r="I3217"/>
      <c r="J3217"/>
      <c r="K3217"/>
      <c r="L3217"/>
      <c r="M3217"/>
      <c r="N3217"/>
      <c r="O3217"/>
      <c r="P3217"/>
      <c r="Q3217"/>
    </row>
    <row r="3218" spans="8:17">
      <c r="H3218"/>
      <c r="I3218"/>
      <c r="J3218"/>
      <c r="K3218"/>
      <c r="L3218"/>
      <c r="M3218"/>
      <c r="N3218"/>
      <c r="O3218"/>
      <c r="P3218"/>
      <c r="Q3218"/>
    </row>
    <row r="3219" spans="8:17">
      <c r="H3219"/>
      <c r="I3219"/>
      <c r="J3219"/>
      <c r="K3219"/>
      <c r="L3219"/>
      <c r="M3219"/>
      <c r="N3219"/>
      <c r="O3219"/>
      <c r="P3219"/>
      <c r="Q3219"/>
    </row>
    <row r="3220" spans="8:17">
      <c r="H3220"/>
      <c r="I3220"/>
      <c r="J3220"/>
      <c r="K3220"/>
      <c r="L3220"/>
      <c r="M3220"/>
      <c r="N3220"/>
      <c r="O3220"/>
      <c r="P3220"/>
      <c r="Q3220"/>
    </row>
    <row r="3221" spans="8:17">
      <c r="H3221"/>
      <c r="I3221"/>
      <c r="J3221"/>
      <c r="K3221"/>
      <c r="L3221"/>
      <c r="M3221"/>
      <c r="N3221"/>
      <c r="O3221"/>
      <c r="P3221"/>
      <c r="Q3221"/>
    </row>
    <row r="3222" spans="8:17">
      <c r="H3222"/>
      <c r="I3222"/>
      <c r="J3222"/>
      <c r="K3222"/>
      <c r="L3222"/>
      <c r="M3222"/>
      <c r="N3222"/>
      <c r="O3222"/>
      <c r="P3222"/>
      <c r="Q3222"/>
    </row>
    <row r="3223" spans="8:17">
      <c r="H3223"/>
      <c r="I3223"/>
      <c r="J3223"/>
      <c r="K3223"/>
      <c r="L3223"/>
      <c r="M3223"/>
      <c r="N3223"/>
      <c r="O3223"/>
      <c r="P3223"/>
      <c r="Q3223"/>
    </row>
    <row r="3224" spans="8:17">
      <c r="H3224"/>
      <c r="I3224"/>
      <c r="J3224"/>
      <c r="K3224"/>
      <c r="L3224"/>
      <c r="M3224"/>
      <c r="N3224"/>
      <c r="O3224"/>
      <c r="P3224"/>
      <c r="Q3224"/>
    </row>
    <row r="3225" spans="8:17">
      <c r="H3225"/>
      <c r="I3225"/>
      <c r="J3225"/>
      <c r="K3225"/>
      <c r="L3225"/>
      <c r="M3225"/>
      <c r="N3225"/>
      <c r="O3225"/>
      <c r="P3225"/>
      <c r="Q3225"/>
    </row>
    <row r="3226" spans="8:17">
      <c r="H3226"/>
      <c r="I3226"/>
      <c r="J3226"/>
      <c r="K3226"/>
      <c r="L3226"/>
      <c r="M3226"/>
      <c r="N3226"/>
      <c r="O3226"/>
      <c r="P3226"/>
      <c r="Q3226"/>
    </row>
    <row r="3227" spans="8:17">
      <c r="H3227"/>
      <c r="I3227"/>
      <c r="J3227"/>
      <c r="K3227"/>
      <c r="L3227"/>
      <c r="M3227"/>
      <c r="N3227"/>
      <c r="O3227"/>
      <c r="P3227"/>
      <c r="Q3227"/>
    </row>
    <row r="3228" spans="8:17">
      <c r="H3228"/>
      <c r="I3228"/>
      <c r="J3228"/>
      <c r="K3228"/>
      <c r="L3228"/>
      <c r="M3228"/>
      <c r="N3228"/>
      <c r="O3228"/>
      <c r="P3228"/>
      <c r="Q3228"/>
    </row>
    <row r="3229" spans="8:17">
      <c r="H3229"/>
      <c r="I3229"/>
      <c r="J3229"/>
      <c r="K3229"/>
      <c r="L3229"/>
      <c r="M3229"/>
      <c r="N3229"/>
      <c r="O3229"/>
      <c r="P3229"/>
      <c r="Q3229"/>
    </row>
    <row r="3230" spans="8:17">
      <c r="H3230"/>
      <c r="I3230"/>
      <c r="J3230"/>
      <c r="K3230"/>
      <c r="L3230"/>
      <c r="M3230"/>
      <c r="N3230"/>
      <c r="O3230"/>
      <c r="P3230"/>
      <c r="Q3230"/>
    </row>
    <row r="3231" spans="8:17">
      <c r="H3231"/>
      <c r="I3231"/>
      <c r="J3231"/>
      <c r="K3231"/>
      <c r="L3231"/>
      <c r="M3231"/>
      <c r="N3231"/>
      <c r="O3231"/>
      <c r="P3231"/>
      <c r="Q3231"/>
    </row>
    <row r="3232" spans="8:17">
      <c r="H3232"/>
      <c r="I3232"/>
      <c r="J3232"/>
      <c r="K3232"/>
      <c r="L3232"/>
      <c r="M3232"/>
      <c r="N3232"/>
      <c r="O3232"/>
      <c r="P3232"/>
      <c r="Q3232"/>
    </row>
    <row r="3233" spans="8:17">
      <c r="H3233"/>
      <c r="I3233"/>
      <c r="J3233"/>
      <c r="K3233"/>
      <c r="L3233"/>
      <c r="M3233"/>
      <c r="N3233"/>
      <c r="O3233"/>
      <c r="P3233"/>
      <c r="Q3233"/>
    </row>
    <row r="3234" spans="8:17">
      <c r="H3234"/>
      <c r="I3234"/>
      <c r="J3234"/>
      <c r="K3234"/>
      <c r="L3234"/>
      <c r="M3234"/>
      <c r="N3234"/>
      <c r="O3234"/>
      <c r="P3234"/>
      <c r="Q3234"/>
    </row>
    <row r="3235" spans="8:17">
      <c r="H3235"/>
      <c r="I3235"/>
      <c r="J3235"/>
      <c r="K3235"/>
      <c r="L3235"/>
      <c r="M3235"/>
      <c r="N3235"/>
      <c r="O3235"/>
      <c r="P3235"/>
      <c r="Q3235"/>
    </row>
    <row r="3236" spans="8:17">
      <c r="H3236"/>
      <c r="I3236"/>
      <c r="J3236"/>
      <c r="K3236"/>
      <c r="L3236"/>
      <c r="M3236"/>
      <c r="N3236"/>
      <c r="O3236"/>
      <c r="P3236"/>
      <c r="Q3236"/>
    </row>
    <row r="3237" spans="8:17">
      <c r="H3237"/>
      <c r="I3237"/>
      <c r="J3237"/>
      <c r="K3237"/>
      <c r="L3237"/>
      <c r="M3237"/>
      <c r="N3237"/>
      <c r="O3237"/>
      <c r="P3237"/>
      <c r="Q3237"/>
    </row>
    <row r="3238" spans="8:17">
      <c r="H3238"/>
      <c r="I3238"/>
      <c r="J3238"/>
      <c r="K3238"/>
      <c r="L3238"/>
      <c r="M3238"/>
      <c r="N3238"/>
      <c r="O3238"/>
      <c r="P3238"/>
      <c r="Q3238"/>
    </row>
    <row r="3239" spans="8:17">
      <c r="H3239"/>
      <c r="I3239"/>
      <c r="J3239"/>
      <c r="K3239"/>
      <c r="L3239"/>
      <c r="M3239"/>
      <c r="N3239"/>
      <c r="O3239"/>
      <c r="P3239"/>
      <c r="Q3239"/>
    </row>
    <row r="3240" spans="8:17">
      <c r="H3240"/>
      <c r="I3240"/>
      <c r="J3240"/>
      <c r="K3240"/>
      <c r="L3240"/>
      <c r="M3240"/>
      <c r="N3240"/>
      <c r="O3240"/>
      <c r="P3240"/>
      <c r="Q3240"/>
    </row>
    <row r="3241" spans="8:17">
      <c r="H3241"/>
      <c r="I3241"/>
      <c r="J3241"/>
      <c r="K3241"/>
      <c r="L3241"/>
      <c r="M3241"/>
      <c r="N3241"/>
      <c r="O3241"/>
      <c r="P3241"/>
      <c r="Q3241"/>
    </row>
    <row r="3242" spans="8:17">
      <c r="H3242"/>
      <c r="I3242"/>
      <c r="J3242"/>
      <c r="K3242"/>
      <c r="L3242"/>
      <c r="M3242"/>
      <c r="N3242"/>
      <c r="O3242"/>
      <c r="P3242"/>
      <c r="Q3242"/>
    </row>
    <row r="3243" spans="8:17">
      <c r="H3243"/>
      <c r="I3243"/>
      <c r="J3243"/>
      <c r="K3243"/>
      <c r="L3243"/>
      <c r="M3243"/>
      <c r="N3243"/>
      <c r="O3243"/>
      <c r="P3243"/>
      <c r="Q3243"/>
    </row>
    <row r="3244" spans="8:17">
      <c r="H3244"/>
      <c r="I3244"/>
      <c r="J3244"/>
      <c r="K3244"/>
      <c r="L3244"/>
      <c r="M3244"/>
      <c r="N3244"/>
      <c r="O3244"/>
      <c r="P3244"/>
      <c r="Q3244"/>
    </row>
    <row r="3245" spans="8:17">
      <c r="H3245"/>
      <c r="I3245"/>
      <c r="J3245"/>
      <c r="K3245"/>
      <c r="L3245"/>
      <c r="M3245"/>
      <c r="N3245"/>
      <c r="O3245"/>
      <c r="P3245"/>
      <c r="Q3245"/>
    </row>
    <row r="3246" spans="8:17">
      <c r="H3246"/>
      <c r="I3246"/>
      <c r="J3246"/>
      <c r="K3246"/>
      <c r="L3246"/>
      <c r="M3246"/>
      <c r="N3246"/>
      <c r="O3246"/>
      <c r="P3246"/>
      <c r="Q3246"/>
    </row>
    <row r="3247" spans="8:17">
      <c r="H3247"/>
      <c r="I3247"/>
      <c r="J3247"/>
      <c r="K3247"/>
      <c r="L3247"/>
      <c r="M3247"/>
      <c r="N3247"/>
      <c r="O3247"/>
      <c r="P3247"/>
      <c r="Q3247"/>
    </row>
    <row r="3248" spans="8:17">
      <c r="H3248"/>
      <c r="I3248"/>
      <c r="J3248"/>
      <c r="K3248"/>
      <c r="L3248"/>
      <c r="M3248"/>
      <c r="N3248"/>
      <c r="O3248"/>
      <c r="P3248"/>
      <c r="Q3248"/>
    </row>
    <row r="3249" spans="8:17">
      <c r="H3249"/>
      <c r="I3249"/>
      <c r="J3249"/>
      <c r="K3249"/>
      <c r="L3249"/>
      <c r="M3249"/>
      <c r="N3249"/>
      <c r="O3249"/>
      <c r="P3249"/>
      <c r="Q3249"/>
    </row>
    <row r="3250" spans="8:17">
      <c r="H3250"/>
      <c r="I3250"/>
      <c r="J3250"/>
      <c r="K3250"/>
      <c r="L3250"/>
      <c r="M3250"/>
      <c r="N3250"/>
      <c r="O3250"/>
      <c r="P3250"/>
      <c r="Q3250"/>
    </row>
    <row r="3251" spans="8:17">
      <c r="H3251"/>
      <c r="I3251"/>
      <c r="J3251"/>
      <c r="K3251"/>
      <c r="L3251"/>
      <c r="M3251"/>
      <c r="N3251"/>
      <c r="O3251"/>
      <c r="P3251"/>
      <c r="Q3251"/>
    </row>
    <row r="3252" spans="8:17">
      <c r="H3252"/>
      <c r="I3252"/>
      <c r="J3252"/>
      <c r="K3252"/>
      <c r="L3252"/>
      <c r="M3252"/>
      <c r="N3252"/>
      <c r="O3252"/>
      <c r="P3252"/>
      <c r="Q3252"/>
    </row>
    <row r="3253" spans="8:17">
      <c r="H3253"/>
      <c r="I3253"/>
      <c r="J3253"/>
      <c r="K3253"/>
      <c r="L3253"/>
      <c r="M3253"/>
      <c r="N3253"/>
      <c r="O3253"/>
      <c r="P3253"/>
      <c r="Q3253"/>
    </row>
    <row r="3254" spans="8:17">
      <c r="H3254"/>
      <c r="I3254"/>
      <c r="J3254"/>
      <c r="K3254"/>
      <c r="L3254"/>
      <c r="M3254"/>
      <c r="N3254"/>
      <c r="O3254"/>
      <c r="P3254"/>
      <c r="Q3254"/>
    </row>
    <row r="3255" spans="8:17">
      <c r="H3255"/>
      <c r="I3255"/>
      <c r="J3255"/>
      <c r="K3255"/>
      <c r="L3255"/>
      <c r="M3255"/>
      <c r="N3255"/>
      <c r="O3255"/>
      <c r="P3255"/>
      <c r="Q3255"/>
    </row>
    <row r="3256" spans="8:17">
      <c r="H3256"/>
      <c r="I3256"/>
      <c r="J3256"/>
      <c r="K3256"/>
      <c r="L3256"/>
      <c r="M3256"/>
      <c r="N3256"/>
      <c r="O3256"/>
      <c r="P3256"/>
      <c r="Q3256"/>
    </row>
    <row r="3257" spans="8:17">
      <c r="H3257"/>
      <c r="I3257"/>
      <c r="J3257"/>
      <c r="K3257"/>
      <c r="L3257"/>
      <c r="M3257"/>
      <c r="N3257"/>
      <c r="O3257"/>
      <c r="P3257"/>
      <c r="Q3257"/>
    </row>
    <row r="3258" spans="8:17">
      <c r="H3258"/>
      <c r="I3258"/>
      <c r="J3258"/>
      <c r="K3258"/>
      <c r="L3258"/>
      <c r="M3258"/>
      <c r="N3258"/>
      <c r="O3258"/>
      <c r="P3258"/>
      <c r="Q3258"/>
    </row>
    <row r="3259" spans="8:17">
      <c r="H3259"/>
      <c r="I3259"/>
      <c r="J3259"/>
      <c r="K3259"/>
      <c r="L3259"/>
      <c r="M3259"/>
      <c r="N3259"/>
      <c r="O3259"/>
      <c r="P3259"/>
      <c r="Q3259"/>
    </row>
    <row r="3260" spans="8:17">
      <c r="H3260"/>
      <c r="I3260"/>
      <c r="J3260"/>
      <c r="K3260"/>
      <c r="L3260"/>
      <c r="M3260"/>
      <c r="N3260"/>
      <c r="O3260"/>
      <c r="P3260"/>
      <c r="Q3260"/>
    </row>
    <row r="3261" spans="8:17">
      <c r="H3261"/>
      <c r="I3261"/>
      <c r="J3261"/>
      <c r="K3261"/>
      <c r="L3261"/>
      <c r="M3261"/>
      <c r="N3261"/>
      <c r="O3261"/>
      <c r="P3261"/>
      <c r="Q3261"/>
    </row>
    <row r="3262" spans="8:17">
      <c r="H3262"/>
      <c r="I3262"/>
      <c r="J3262"/>
      <c r="K3262"/>
      <c r="L3262"/>
      <c r="M3262"/>
      <c r="N3262"/>
      <c r="O3262"/>
      <c r="P3262"/>
      <c r="Q3262"/>
    </row>
    <row r="3263" spans="8:17">
      <c r="H3263"/>
      <c r="I3263"/>
      <c r="J3263"/>
      <c r="K3263"/>
      <c r="L3263"/>
      <c r="M3263"/>
      <c r="N3263"/>
      <c r="O3263"/>
      <c r="P3263"/>
      <c r="Q3263"/>
    </row>
    <row r="3264" spans="8:17">
      <c r="H3264"/>
      <c r="I3264"/>
      <c r="J3264"/>
      <c r="K3264"/>
      <c r="L3264"/>
      <c r="M3264"/>
      <c r="N3264"/>
      <c r="O3264"/>
      <c r="P3264"/>
      <c r="Q3264"/>
    </row>
    <row r="3265" spans="8:17">
      <c r="H3265"/>
      <c r="I3265"/>
      <c r="J3265"/>
      <c r="K3265"/>
      <c r="L3265"/>
      <c r="M3265"/>
      <c r="N3265"/>
      <c r="O3265"/>
      <c r="P3265"/>
      <c r="Q3265"/>
    </row>
    <row r="3266" spans="8:17">
      <c r="H3266"/>
      <c r="I3266"/>
      <c r="J3266"/>
      <c r="K3266"/>
      <c r="L3266"/>
      <c r="M3266"/>
      <c r="N3266"/>
      <c r="O3266"/>
      <c r="P3266"/>
      <c r="Q3266"/>
    </row>
    <row r="3267" spans="8:17">
      <c r="H3267"/>
      <c r="I3267"/>
      <c r="J3267"/>
      <c r="K3267"/>
      <c r="L3267"/>
      <c r="M3267"/>
      <c r="N3267"/>
      <c r="O3267"/>
      <c r="P3267"/>
      <c r="Q3267"/>
    </row>
    <row r="3268" spans="8:17">
      <c r="H3268"/>
      <c r="I3268"/>
      <c r="J3268"/>
      <c r="K3268"/>
      <c r="L3268"/>
      <c r="M3268"/>
      <c r="N3268"/>
      <c r="O3268"/>
      <c r="P3268"/>
      <c r="Q3268"/>
    </row>
    <row r="3269" spans="8:17">
      <c r="H3269"/>
      <c r="I3269"/>
      <c r="J3269"/>
      <c r="K3269"/>
      <c r="L3269"/>
      <c r="M3269"/>
      <c r="N3269"/>
      <c r="O3269"/>
      <c r="P3269"/>
      <c r="Q3269"/>
    </row>
    <row r="3270" spans="8:17">
      <c r="H3270"/>
      <c r="I3270"/>
      <c r="J3270"/>
      <c r="K3270"/>
      <c r="L3270"/>
      <c r="M3270"/>
      <c r="N3270"/>
      <c r="O3270"/>
      <c r="P3270"/>
      <c r="Q3270"/>
    </row>
    <row r="3271" spans="8:17">
      <c r="H3271"/>
      <c r="I3271"/>
      <c r="J3271"/>
      <c r="K3271"/>
      <c r="L3271"/>
      <c r="M3271"/>
      <c r="N3271"/>
      <c r="O3271"/>
      <c r="P3271"/>
      <c r="Q3271"/>
    </row>
    <row r="3272" spans="8:17">
      <c r="H3272"/>
      <c r="I3272"/>
      <c r="J3272"/>
      <c r="K3272"/>
      <c r="L3272"/>
      <c r="M3272"/>
      <c r="N3272"/>
      <c r="O3272"/>
      <c r="P3272"/>
      <c r="Q3272"/>
    </row>
    <row r="3273" spans="8:17">
      <c r="H3273"/>
      <c r="I3273"/>
      <c r="J3273"/>
      <c r="K3273"/>
      <c r="L3273"/>
      <c r="M3273"/>
      <c r="N3273"/>
      <c r="O3273"/>
      <c r="P3273"/>
      <c r="Q3273"/>
    </row>
    <row r="3274" spans="8:17">
      <c r="H3274"/>
      <c r="I3274"/>
      <c r="J3274"/>
      <c r="K3274"/>
      <c r="L3274"/>
      <c r="M3274"/>
      <c r="N3274"/>
      <c r="O3274"/>
      <c r="P3274"/>
      <c r="Q3274"/>
    </row>
    <row r="3275" spans="8:17">
      <c r="H3275"/>
      <c r="I3275"/>
      <c r="J3275"/>
      <c r="K3275"/>
      <c r="L3275"/>
      <c r="M3275"/>
      <c r="N3275"/>
      <c r="O3275"/>
      <c r="P3275"/>
      <c r="Q3275"/>
    </row>
    <row r="3276" spans="8:17">
      <c r="H3276"/>
      <c r="I3276"/>
      <c r="J3276"/>
      <c r="K3276"/>
      <c r="L3276"/>
      <c r="M3276"/>
      <c r="N3276"/>
      <c r="O3276"/>
      <c r="P3276"/>
      <c r="Q3276"/>
    </row>
    <row r="3277" spans="8:17">
      <c r="H3277"/>
      <c r="I3277"/>
      <c r="J3277"/>
      <c r="K3277"/>
      <c r="L3277"/>
      <c r="M3277"/>
      <c r="N3277"/>
      <c r="O3277"/>
      <c r="P3277"/>
      <c r="Q3277"/>
    </row>
    <row r="3278" spans="8:17">
      <c r="H3278"/>
      <c r="I3278"/>
      <c r="J3278"/>
      <c r="K3278"/>
      <c r="L3278"/>
      <c r="M3278"/>
      <c r="N3278"/>
      <c r="O3278"/>
      <c r="P3278"/>
      <c r="Q3278"/>
    </row>
    <row r="3279" spans="8:17">
      <c r="H3279"/>
      <c r="I3279"/>
      <c r="J3279"/>
      <c r="K3279"/>
      <c r="L3279"/>
      <c r="M3279"/>
      <c r="N3279"/>
      <c r="O3279"/>
      <c r="P3279"/>
      <c r="Q3279"/>
    </row>
    <row r="3280" spans="8:17">
      <c r="H3280"/>
      <c r="I3280"/>
      <c r="J3280"/>
      <c r="K3280"/>
      <c r="L3280"/>
      <c r="M3280"/>
      <c r="N3280"/>
      <c r="O3280"/>
      <c r="P3280"/>
      <c r="Q3280"/>
    </row>
    <row r="3281" spans="8:17">
      <c r="H3281"/>
      <c r="I3281"/>
      <c r="J3281"/>
      <c r="K3281"/>
      <c r="L3281"/>
      <c r="M3281"/>
      <c r="N3281"/>
      <c r="O3281"/>
      <c r="P3281"/>
      <c r="Q3281"/>
    </row>
    <row r="3282" spans="8:17">
      <c r="H3282"/>
      <c r="I3282"/>
      <c r="J3282"/>
      <c r="K3282"/>
      <c r="L3282"/>
      <c r="M3282"/>
      <c r="N3282"/>
      <c r="O3282"/>
      <c r="P3282"/>
      <c r="Q3282"/>
    </row>
    <row r="3283" spans="8:17">
      <c r="H3283"/>
      <c r="I3283"/>
      <c r="J3283"/>
      <c r="K3283"/>
      <c r="L3283"/>
      <c r="M3283"/>
      <c r="N3283"/>
      <c r="O3283"/>
      <c r="P3283"/>
      <c r="Q3283"/>
    </row>
    <row r="3284" spans="8:17">
      <c r="H3284"/>
      <c r="I3284"/>
      <c r="J3284"/>
      <c r="K3284"/>
      <c r="L3284"/>
      <c r="M3284"/>
      <c r="N3284"/>
      <c r="O3284"/>
      <c r="P3284"/>
      <c r="Q3284"/>
    </row>
    <row r="3285" spans="8:17">
      <c r="H3285"/>
      <c r="I3285"/>
      <c r="J3285"/>
      <c r="K3285"/>
      <c r="L3285"/>
      <c r="M3285"/>
      <c r="N3285"/>
      <c r="O3285"/>
      <c r="P3285"/>
      <c r="Q3285"/>
    </row>
    <row r="3286" spans="8:17">
      <c r="H3286"/>
      <c r="I3286"/>
      <c r="J3286"/>
      <c r="K3286"/>
      <c r="L3286"/>
      <c r="M3286"/>
      <c r="N3286"/>
      <c r="O3286"/>
      <c r="P3286"/>
      <c r="Q3286"/>
    </row>
    <row r="3287" spans="8:17">
      <c r="H3287"/>
      <c r="I3287"/>
      <c r="J3287"/>
      <c r="K3287"/>
      <c r="L3287"/>
      <c r="M3287"/>
      <c r="N3287"/>
      <c r="O3287"/>
      <c r="P3287"/>
      <c r="Q3287"/>
    </row>
    <row r="3288" spans="8:17">
      <c r="H3288"/>
      <c r="I3288"/>
      <c r="J3288"/>
      <c r="K3288"/>
      <c r="L3288"/>
      <c r="M3288"/>
      <c r="N3288"/>
      <c r="O3288"/>
      <c r="P3288"/>
      <c r="Q3288"/>
    </row>
    <row r="3289" spans="8:17">
      <c r="H3289"/>
      <c r="I3289"/>
      <c r="J3289"/>
      <c r="K3289"/>
      <c r="L3289"/>
      <c r="M3289"/>
      <c r="N3289"/>
      <c r="O3289"/>
      <c r="P3289"/>
      <c r="Q3289"/>
    </row>
    <row r="3290" spans="8:17">
      <c r="H3290"/>
      <c r="I3290"/>
      <c r="J3290"/>
      <c r="K3290"/>
      <c r="L3290"/>
      <c r="M3290"/>
      <c r="N3290"/>
      <c r="O3290"/>
      <c r="P3290"/>
      <c r="Q3290"/>
    </row>
    <row r="3291" spans="8:17">
      <c r="H3291"/>
      <c r="I3291"/>
      <c r="J3291"/>
      <c r="K3291"/>
      <c r="L3291"/>
      <c r="M3291"/>
      <c r="N3291"/>
      <c r="O3291"/>
      <c r="P3291"/>
      <c r="Q3291"/>
    </row>
    <row r="3292" spans="8:17">
      <c r="H3292"/>
      <c r="I3292"/>
      <c r="J3292"/>
      <c r="K3292"/>
      <c r="L3292"/>
      <c r="M3292"/>
      <c r="N3292"/>
      <c r="O3292"/>
      <c r="P3292"/>
      <c r="Q3292"/>
    </row>
    <row r="3293" spans="8:17">
      <c r="H3293"/>
      <c r="I3293"/>
      <c r="J3293"/>
      <c r="K3293"/>
      <c r="L3293"/>
      <c r="M3293"/>
      <c r="N3293"/>
      <c r="O3293"/>
      <c r="P3293"/>
      <c r="Q3293"/>
    </row>
    <row r="3294" spans="8:17">
      <c r="H3294"/>
      <c r="I3294"/>
      <c r="J3294"/>
      <c r="K3294"/>
      <c r="L3294"/>
      <c r="M3294"/>
      <c r="N3294"/>
      <c r="O3294"/>
      <c r="P3294"/>
      <c r="Q3294"/>
    </row>
    <row r="3295" spans="8:17">
      <c r="H3295"/>
      <c r="I3295"/>
      <c r="J3295"/>
      <c r="K3295"/>
      <c r="L3295"/>
      <c r="M3295"/>
      <c r="N3295"/>
      <c r="O3295"/>
      <c r="P3295"/>
      <c r="Q3295"/>
    </row>
    <row r="3296" spans="8:17">
      <c r="H3296"/>
      <c r="I3296"/>
      <c r="J3296"/>
      <c r="K3296"/>
      <c r="L3296"/>
      <c r="M3296"/>
      <c r="N3296"/>
      <c r="O3296"/>
      <c r="P3296"/>
      <c r="Q3296"/>
    </row>
    <row r="3297" spans="8:17">
      <c r="H3297"/>
      <c r="I3297"/>
      <c r="J3297"/>
      <c r="K3297"/>
      <c r="L3297"/>
      <c r="M3297"/>
      <c r="N3297"/>
      <c r="O3297"/>
      <c r="P3297"/>
      <c r="Q3297"/>
    </row>
    <row r="3298" spans="8:17">
      <c r="H3298"/>
      <c r="I3298"/>
      <c r="J3298"/>
      <c r="K3298"/>
      <c r="L3298"/>
      <c r="M3298"/>
      <c r="N3298"/>
      <c r="O3298"/>
      <c r="P3298"/>
      <c r="Q3298"/>
    </row>
    <row r="3299" spans="8:17">
      <c r="H3299"/>
      <c r="I3299"/>
      <c r="J3299"/>
      <c r="K3299"/>
      <c r="L3299"/>
      <c r="M3299"/>
      <c r="N3299"/>
      <c r="O3299"/>
      <c r="P3299"/>
      <c r="Q3299"/>
    </row>
    <row r="3300" spans="8:17">
      <c r="H3300"/>
      <c r="I3300"/>
      <c r="J3300"/>
      <c r="K3300"/>
      <c r="L3300"/>
      <c r="M3300"/>
      <c r="N3300"/>
      <c r="O3300"/>
      <c r="P3300"/>
      <c r="Q3300"/>
    </row>
    <row r="3301" spans="8:17">
      <c r="H3301"/>
      <c r="I3301"/>
      <c r="J3301"/>
      <c r="K3301"/>
      <c r="L3301"/>
      <c r="M3301"/>
      <c r="N3301"/>
      <c r="O3301"/>
      <c r="P3301"/>
      <c r="Q3301"/>
    </row>
    <row r="3302" spans="8:17">
      <c r="H3302"/>
      <c r="I3302"/>
      <c r="J3302"/>
      <c r="K3302"/>
      <c r="L3302"/>
      <c r="M3302"/>
      <c r="N3302"/>
      <c r="O3302"/>
      <c r="P3302"/>
      <c r="Q3302"/>
    </row>
    <row r="3303" spans="8:17">
      <c r="H3303"/>
      <c r="I3303"/>
      <c r="J3303"/>
      <c r="K3303"/>
      <c r="L3303"/>
      <c r="M3303"/>
      <c r="N3303"/>
      <c r="O3303"/>
      <c r="P3303"/>
      <c r="Q3303"/>
    </row>
    <row r="3304" spans="8:17">
      <c r="H3304"/>
      <c r="I3304"/>
      <c r="J3304"/>
      <c r="K3304"/>
      <c r="L3304"/>
      <c r="M3304"/>
      <c r="N3304"/>
      <c r="O3304"/>
      <c r="P3304"/>
      <c r="Q3304"/>
    </row>
    <row r="3305" spans="8:17">
      <c r="H3305"/>
      <c r="I3305"/>
      <c r="J3305"/>
      <c r="K3305"/>
      <c r="L3305"/>
      <c r="M3305"/>
      <c r="N3305"/>
      <c r="O3305"/>
      <c r="P3305"/>
      <c r="Q3305"/>
    </row>
    <row r="3306" spans="8:17">
      <c r="H3306"/>
      <c r="I3306"/>
      <c r="J3306"/>
      <c r="K3306"/>
      <c r="L3306"/>
      <c r="M3306"/>
      <c r="N3306"/>
      <c r="O3306"/>
      <c r="P3306"/>
      <c r="Q3306"/>
    </row>
    <row r="3307" spans="8:17">
      <c r="H3307"/>
      <c r="I3307"/>
      <c r="J3307"/>
      <c r="K3307"/>
      <c r="L3307"/>
      <c r="M3307"/>
      <c r="N3307"/>
      <c r="O3307"/>
      <c r="P3307"/>
      <c r="Q3307"/>
    </row>
    <row r="3308" spans="8:17">
      <c r="H3308"/>
      <c r="I3308"/>
      <c r="J3308"/>
      <c r="K3308"/>
      <c r="L3308"/>
      <c r="M3308"/>
      <c r="N3308"/>
      <c r="O3308"/>
      <c r="P3308"/>
      <c r="Q3308"/>
    </row>
    <row r="3309" spans="8:17">
      <c r="H3309"/>
      <c r="I3309"/>
      <c r="J3309"/>
      <c r="K3309"/>
      <c r="L3309"/>
      <c r="M3309"/>
      <c r="N3309"/>
      <c r="O3309"/>
      <c r="P3309"/>
      <c r="Q3309"/>
    </row>
    <row r="3310" spans="8:17">
      <c r="H3310"/>
      <c r="I3310"/>
      <c r="J3310"/>
      <c r="K3310"/>
      <c r="L3310"/>
      <c r="M3310"/>
      <c r="N3310"/>
      <c r="O3310"/>
      <c r="P3310"/>
      <c r="Q3310"/>
    </row>
    <row r="3311" spans="8:17">
      <c r="H3311"/>
      <c r="I3311"/>
      <c r="J3311"/>
      <c r="K3311"/>
      <c r="L3311"/>
      <c r="M3311"/>
      <c r="N3311"/>
      <c r="O3311"/>
      <c r="P3311"/>
      <c r="Q3311"/>
    </row>
    <row r="3312" spans="8:17">
      <c r="H3312"/>
      <c r="I3312"/>
      <c r="J3312"/>
      <c r="K3312"/>
      <c r="L3312"/>
      <c r="M3312"/>
      <c r="N3312"/>
      <c r="O3312"/>
      <c r="P3312"/>
      <c r="Q3312"/>
    </row>
    <row r="3313" spans="8:17">
      <c r="H3313"/>
      <c r="I3313"/>
      <c r="J3313"/>
      <c r="K3313"/>
      <c r="L3313"/>
      <c r="M3313"/>
      <c r="N3313"/>
      <c r="O3313"/>
      <c r="P3313"/>
      <c r="Q3313"/>
    </row>
    <row r="3314" spans="8:17">
      <c r="H3314"/>
      <c r="I3314"/>
      <c r="J3314"/>
      <c r="K3314"/>
      <c r="L3314"/>
      <c r="M3314"/>
      <c r="N3314"/>
      <c r="O3314"/>
      <c r="P3314"/>
      <c r="Q3314"/>
    </row>
    <row r="3315" spans="8:17">
      <c r="H3315"/>
      <c r="I3315"/>
      <c r="J3315"/>
      <c r="K3315"/>
      <c r="L3315"/>
      <c r="M3315"/>
      <c r="N3315"/>
      <c r="O3315"/>
      <c r="P3315"/>
      <c r="Q3315"/>
    </row>
    <row r="3316" spans="8:17">
      <c r="H3316"/>
      <c r="I3316"/>
      <c r="J3316"/>
      <c r="K3316"/>
      <c r="L3316"/>
      <c r="M3316"/>
      <c r="N3316"/>
      <c r="O3316"/>
      <c r="P3316"/>
      <c r="Q3316"/>
    </row>
    <row r="3317" spans="8:17">
      <c r="H3317"/>
      <c r="I3317"/>
      <c r="J3317"/>
      <c r="K3317"/>
      <c r="L3317"/>
      <c r="M3317"/>
      <c r="N3317"/>
      <c r="O3317"/>
      <c r="P3317"/>
      <c r="Q3317"/>
    </row>
    <row r="3318" spans="8:17">
      <c r="H3318"/>
      <c r="I3318"/>
      <c r="J3318"/>
      <c r="K3318"/>
      <c r="L3318"/>
      <c r="M3318"/>
      <c r="N3318"/>
      <c r="O3318"/>
      <c r="P3318"/>
      <c r="Q3318"/>
    </row>
    <row r="3319" spans="8:17">
      <c r="H3319"/>
      <c r="I3319"/>
      <c r="J3319"/>
      <c r="K3319"/>
      <c r="L3319"/>
      <c r="M3319"/>
      <c r="N3319"/>
      <c r="O3319"/>
      <c r="P3319"/>
      <c r="Q3319"/>
    </row>
    <row r="3320" spans="8:17">
      <c r="H3320"/>
      <c r="I3320"/>
      <c r="J3320"/>
      <c r="K3320"/>
      <c r="L3320"/>
      <c r="M3320"/>
      <c r="N3320"/>
      <c r="O3320"/>
      <c r="P3320"/>
      <c r="Q3320"/>
    </row>
    <row r="3321" spans="8:17">
      <c r="H3321"/>
      <c r="I3321"/>
      <c r="J3321"/>
      <c r="K3321"/>
      <c r="L3321"/>
      <c r="M3321"/>
      <c r="N3321"/>
      <c r="O3321"/>
      <c r="P3321"/>
      <c r="Q3321"/>
    </row>
    <row r="3322" spans="8:17">
      <c r="H3322"/>
      <c r="I3322"/>
      <c r="J3322"/>
      <c r="K3322"/>
      <c r="L3322"/>
      <c r="M3322"/>
      <c r="N3322"/>
      <c r="O3322"/>
      <c r="P3322"/>
      <c r="Q3322"/>
    </row>
    <row r="3323" spans="8:17">
      <c r="H3323"/>
      <c r="I3323"/>
      <c r="J3323"/>
      <c r="K3323"/>
      <c r="L3323"/>
      <c r="M3323"/>
      <c r="N3323"/>
      <c r="O3323"/>
      <c r="P3323"/>
      <c r="Q3323"/>
    </row>
    <row r="3324" spans="8:17">
      <c r="H3324"/>
      <c r="I3324"/>
      <c r="J3324"/>
      <c r="K3324"/>
      <c r="L3324"/>
      <c r="M3324"/>
      <c r="N3324"/>
      <c r="O3324"/>
      <c r="P3324"/>
      <c r="Q3324"/>
    </row>
    <row r="3325" spans="8:17">
      <c r="H3325"/>
      <c r="I3325"/>
      <c r="J3325"/>
      <c r="K3325"/>
      <c r="L3325"/>
      <c r="M3325"/>
      <c r="N3325"/>
      <c r="O3325"/>
      <c r="P3325"/>
      <c r="Q3325"/>
    </row>
    <row r="3326" spans="8:17">
      <c r="H3326"/>
      <c r="I3326"/>
      <c r="J3326"/>
      <c r="K3326"/>
      <c r="L3326"/>
      <c r="M3326"/>
      <c r="N3326"/>
      <c r="O3326"/>
      <c r="P3326"/>
      <c r="Q3326"/>
    </row>
    <row r="3327" spans="8:17">
      <c r="H3327"/>
      <c r="I3327"/>
      <c r="J3327"/>
      <c r="K3327"/>
      <c r="L3327"/>
      <c r="M3327"/>
      <c r="N3327"/>
      <c r="O3327"/>
      <c r="P3327"/>
      <c r="Q3327"/>
    </row>
    <row r="3328" spans="8:17">
      <c r="H3328"/>
      <c r="I3328"/>
      <c r="J3328"/>
      <c r="K3328"/>
      <c r="L3328"/>
      <c r="M3328"/>
      <c r="N3328"/>
      <c r="O3328"/>
      <c r="P3328"/>
      <c r="Q3328"/>
    </row>
    <row r="3329" spans="8:17">
      <c r="H3329"/>
      <c r="I3329"/>
      <c r="J3329"/>
      <c r="K3329"/>
      <c r="L3329"/>
      <c r="M3329"/>
      <c r="N3329"/>
      <c r="O3329"/>
      <c r="P3329"/>
      <c r="Q3329"/>
    </row>
    <row r="3330" spans="8:17">
      <c r="H3330"/>
      <c r="I3330"/>
      <c r="J3330"/>
      <c r="K3330"/>
      <c r="L3330"/>
      <c r="M3330"/>
      <c r="N3330"/>
      <c r="O3330"/>
      <c r="P3330"/>
      <c r="Q3330"/>
    </row>
    <row r="3331" spans="8:17">
      <c r="H3331"/>
      <c r="I3331"/>
      <c r="J3331"/>
      <c r="K3331"/>
      <c r="L3331"/>
      <c r="M3331"/>
      <c r="N3331"/>
      <c r="O3331"/>
      <c r="P3331"/>
      <c r="Q3331"/>
    </row>
    <row r="3332" spans="8:17">
      <c r="H3332"/>
      <c r="I3332"/>
      <c r="J3332"/>
      <c r="K3332"/>
      <c r="L3332"/>
      <c r="M3332"/>
      <c r="N3332"/>
      <c r="O3332"/>
      <c r="P3332"/>
      <c r="Q3332"/>
    </row>
    <row r="3333" spans="8:17">
      <c r="H3333"/>
      <c r="I3333"/>
      <c r="J3333"/>
      <c r="K3333"/>
      <c r="L3333"/>
      <c r="M3333"/>
      <c r="N3333"/>
      <c r="O3333"/>
      <c r="P3333"/>
      <c r="Q3333"/>
    </row>
    <row r="3334" spans="8:17">
      <c r="H3334"/>
      <c r="I3334"/>
      <c r="J3334"/>
      <c r="K3334"/>
      <c r="L3334"/>
      <c r="M3334"/>
      <c r="N3334"/>
      <c r="O3334"/>
      <c r="P3334"/>
      <c r="Q3334"/>
    </row>
    <row r="3335" spans="8:17">
      <c r="H3335"/>
      <c r="I3335"/>
      <c r="J3335"/>
      <c r="K3335"/>
      <c r="L3335"/>
      <c r="M3335"/>
      <c r="N3335"/>
      <c r="O3335"/>
      <c r="P3335"/>
      <c r="Q3335"/>
    </row>
    <row r="3336" spans="8:17">
      <c r="H3336"/>
      <c r="I3336"/>
      <c r="J3336"/>
      <c r="K3336"/>
      <c r="L3336"/>
      <c r="M3336"/>
      <c r="N3336"/>
      <c r="O3336"/>
      <c r="P3336"/>
      <c r="Q3336"/>
    </row>
    <row r="3337" spans="8:17">
      <c r="H3337"/>
      <c r="I3337"/>
      <c r="J3337"/>
      <c r="K3337"/>
      <c r="L3337"/>
      <c r="M3337"/>
      <c r="N3337"/>
      <c r="O3337"/>
      <c r="P3337"/>
      <c r="Q3337"/>
    </row>
    <row r="3338" spans="8:17">
      <c r="H3338"/>
      <c r="I3338"/>
      <c r="J3338"/>
      <c r="K3338"/>
      <c r="L3338"/>
      <c r="M3338"/>
      <c r="N3338"/>
      <c r="O3338"/>
      <c r="P3338"/>
      <c r="Q3338"/>
    </row>
    <row r="3339" spans="8:17">
      <c r="H3339"/>
      <c r="I3339"/>
      <c r="J3339"/>
      <c r="K3339"/>
      <c r="L3339"/>
      <c r="M3339"/>
      <c r="N3339"/>
      <c r="O3339"/>
      <c r="P3339"/>
      <c r="Q3339"/>
    </row>
    <row r="3340" spans="8:17">
      <c r="H3340"/>
      <c r="I3340"/>
      <c r="J3340"/>
      <c r="K3340"/>
      <c r="L3340"/>
      <c r="M3340"/>
      <c r="N3340"/>
      <c r="O3340"/>
      <c r="P3340"/>
      <c r="Q3340"/>
    </row>
    <row r="3341" spans="8:17">
      <c r="H3341"/>
      <c r="I3341"/>
      <c r="J3341"/>
      <c r="K3341"/>
      <c r="L3341"/>
      <c r="M3341"/>
      <c r="N3341"/>
      <c r="O3341"/>
      <c r="P3341"/>
      <c r="Q3341"/>
    </row>
    <row r="3342" spans="8:17">
      <c r="H3342"/>
      <c r="I3342"/>
      <c r="J3342"/>
      <c r="K3342"/>
      <c r="L3342"/>
      <c r="M3342"/>
      <c r="N3342"/>
      <c r="O3342"/>
      <c r="P3342"/>
      <c r="Q3342"/>
    </row>
    <row r="3343" spans="8:17">
      <c r="H3343"/>
      <c r="I3343"/>
      <c r="J3343"/>
      <c r="K3343"/>
      <c r="L3343"/>
      <c r="M3343"/>
      <c r="N3343"/>
      <c r="O3343"/>
      <c r="P3343"/>
      <c r="Q3343"/>
    </row>
    <row r="3344" spans="8:17">
      <c r="H3344"/>
      <c r="I3344"/>
      <c r="J3344"/>
      <c r="K3344"/>
      <c r="L3344"/>
      <c r="M3344"/>
      <c r="N3344"/>
      <c r="O3344"/>
      <c r="P3344"/>
      <c r="Q3344"/>
    </row>
    <row r="3345" spans="8:17">
      <c r="H3345"/>
      <c r="I3345"/>
      <c r="J3345"/>
      <c r="K3345"/>
      <c r="L3345"/>
      <c r="M3345"/>
      <c r="N3345"/>
      <c r="O3345"/>
      <c r="P3345"/>
      <c r="Q3345"/>
    </row>
    <row r="3346" spans="8:17">
      <c r="H3346"/>
      <c r="I3346"/>
      <c r="J3346"/>
      <c r="K3346"/>
      <c r="L3346"/>
      <c r="M3346"/>
      <c r="N3346"/>
      <c r="O3346"/>
      <c r="P3346"/>
      <c r="Q3346"/>
    </row>
    <row r="3347" spans="8:17">
      <c r="H3347"/>
      <c r="I3347"/>
      <c r="J3347"/>
      <c r="K3347"/>
      <c r="L3347"/>
      <c r="M3347"/>
      <c r="N3347"/>
      <c r="O3347"/>
      <c r="P3347"/>
      <c r="Q3347"/>
    </row>
    <row r="3348" spans="8:17">
      <c r="H3348"/>
      <c r="I3348"/>
      <c r="J3348"/>
      <c r="K3348"/>
      <c r="L3348"/>
      <c r="M3348"/>
      <c r="N3348"/>
      <c r="O3348"/>
      <c r="P3348"/>
      <c r="Q3348"/>
    </row>
    <row r="3349" spans="8:17">
      <c r="H3349"/>
      <c r="I3349"/>
      <c r="J3349"/>
      <c r="K3349"/>
      <c r="L3349"/>
      <c r="M3349"/>
      <c r="N3349"/>
      <c r="O3349"/>
      <c r="P3349"/>
      <c r="Q3349"/>
    </row>
    <row r="3350" spans="8:17">
      <c r="H3350"/>
      <c r="I3350"/>
      <c r="J3350"/>
      <c r="K3350"/>
      <c r="L3350"/>
      <c r="M3350"/>
      <c r="N3350"/>
      <c r="O3350"/>
      <c r="P3350"/>
      <c r="Q3350"/>
    </row>
    <row r="3351" spans="8:17">
      <c r="H3351"/>
      <c r="I3351"/>
      <c r="J3351"/>
      <c r="K3351"/>
      <c r="L3351"/>
      <c r="M3351"/>
      <c r="N3351"/>
      <c r="O3351"/>
      <c r="P3351"/>
      <c r="Q3351"/>
    </row>
    <row r="3352" spans="8:17">
      <c r="H3352"/>
      <c r="I3352"/>
      <c r="J3352"/>
      <c r="K3352"/>
      <c r="L3352"/>
      <c r="M3352"/>
      <c r="N3352"/>
      <c r="O3352"/>
      <c r="P3352"/>
      <c r="Q3352"/>
    </row>
    <row r="3353" spans="8:17">
      <c r="H3353"/>
      <c r="I3353"/>
      <c r="J3353"/>
      <c r="K3353"/>
      <c r="L3353"/>
      <c r="M3353"/>
      <c r="N3353"/>
      <c r="O3353"/>
      <c r="P3353"/>
      <c r="Q3353"/>
    </row>
    <row r="3354" spans="8:17">
      <c r="H3354"/>
      <c r="I3354"/>
      <c r="J3354"/>
      <c r="K3354"/>
      <c r="L3354"/>
      <c r="M3354"/>
      <c r="N3354"/>
      <c r="O3354"/>
      <c r="P3354"/>
      <c r="Q3354"/>
    </row>
    <row r="3355" spans="8:17">
      <c r="H3355"/>
      <c r="I3355"/>
      <c r="J3355"/>
      <c r="K3355"/>
      <c r="L3355"/>
      <c r="M3355"/>
      <c r="N3355"/>
      <c r="O3355"/>
      <c r="P3355"/>
      <c r="Q3355"/>
    </row>
    <row r="3356" spans="8:17">
      <c r="H3356"/>
      <c r="I3356"/>
      <c r="J3356"/>
      <c r="K3356"/>
      <c r="L3356"/>
      <c r="M3356"/>
      <c r="N3356"/>
      <c r="O3356"/>
      <c r="P3356"/>
      <c r="Q3356"/>
    </row>
    <row r="3357" spans="8:17">
      <c r="H3357"/>
      <c r="I3357"/>
      <c r="J3357"/>
      <c r="K3357"/>
      <c r="L3357"/>
      <c r="M3357"/>
      <c r="N3357"/>
      <c r="O3357"/>
      <c r="P3357"/>
      <c r="Q3357"/>
    </row>
    <row r="3358" spans="8:17">
      <c r="H3358"/>
      <c r="I3358"/>
      <c r="J3358"/>
      <c r="K3358"/>
      <c r="L3358"/>
      <c r="M3358"/>
      <c r="N3358"/>
      <c r="O3358"/>
      <c r="P3358"/>
      <c r="Q3358"/>
    </row>
    <row r="3359" spans="8:17">
      <c r="H3359"/>
      <c r="I3359"/>
      <c r="J3359"/>
      <c r="K3359"/>
      <c r="L3359"/>
      <c r="M3359"/>
      <c r="N3359"/>
      <c r="O3359"/>
      <c r="P3359"/>
      <c r="Q3359"/>
    </row>
    <row r="3360" spans="8:17">
      <c r="H3360"/>
      <c r="I3360"/>
      <c r="J3360"/>
      <c r="K3360"/>
      <c r="L3360"/>
      <c r="M3360"/>
      <c r="N3360"/>
      <c r="O3360"/>
      <c r="P3360"/>
      <c r="Q3360"/>
    </row>
    <row r="3361" spans="8:17">
      <c r="H3361"/>
      <c r="I3361"/>
      <c r="J3361"/>
      <c r="K3361"/>
      <c r="L3361"/>
      <c r="M3361"/>
      <c r="N3361"/>
      <c r="O3361"/>
      <c r="P3361"/>
      <c r="Q3361"/>
    </row>
    <row r="3362" spans="8:17">
      <c r="H3362"/>
      <c r="I3362"/>
      <c r="J3362"/>
      <c r="K3362"/>
      <c r="L3362"/>
      <c r="M3362"/>
      <c r="N3362"/>
      <c r="O3362"/>
      <c r="P3362"/>
      <c r="Q3362"/>
    </row>
    <row r="3363" spans="8:17">
      <c r="H3363"/>
      <c r="I3363"/>
      <c r="J3363"/>
      <c r="K3363"/>
      <c r="L3363"/>
      <c r="M3363"/>
      <c r="N3363"/>
      <c r="O3363"/>
      <c r="P3363"/>
      <c r="Q3363"/>
    </row>
    <row r="3364" spans="8:17">
      <c r="H3364"/>
      <c r="I3364"/>
      <c r="J3364"/>
      <c r="K3364"/>
      <c r="L3364"/>
      <c r="M3364"/>
      <c r="N3364"/>
      <c r="O3364"/>
      <c r="P3364"/>
      <c r="Q3364"/>
    </row>
    <row r="3365" spans="8:17">
      <c r="H3365"/>
      <c r="I3365"/>
      <c r="J3365"/>
      <c r="K3365"/>
      <c r="L3365"/>
      <c r="M3365"/>
      <c r="N3365"/>
      <c r="O3365"/>
      <c r="P3365"/>
      <c r="Q3365"/>
    </row>
    <row r="3366" spans="8:17">
      <c r="H3366"/>
      <c r="I3366"/>
      <c r="J3366"/>
      <c r="K3366"/>
      <c r="L3366"/>
      <c r="M3366"/>
      <c r="N3366"/>
      <c r="O3366"/>
      <c r="P3366"/>
      <c r="Q3366"/>
    </row>
    <row r="3367" spans="8:17">
      <c r="H3367"/>
      <c r="I3367"/>
      <c r="J3367"/>
      <c r="K3367"/>
      <c r="L3367"/>
      <c r="M3367"/>
      <c r="N3367"/>
      <c r="O3367"/>
      <c r="P3367"/>
      <c r="Q3367"/>
    </row>
    <row r="3368" spans="8:17">
      <c r="H3368"/>
      <c r="I3368"/>
      <c r="J3368"/>
      <c r="K3368"/>
      <c r="L3368"/>
      <c r="M3368"/>
      <c r="N3368"/>
      <c r="O3368"/>
      <c r="P3368"/>
      <c r="Q3368"/>
    </row>
    <row r="3369" spans="8:17">
      <c r="H3369"/>
      <c r="I3369"/>
      <c r="J3369"/>
      <c r="K3369"/>
      <c r="L3369"/>
      <c r="M3369"/>
      <c r="N3369"/>
      <c r="O3369"/>
      <c r="P3369"/>
      <c r="Q3369"/>
    </row>
    <row r="3370" spans="8:17">
      <c r="H3370"/>
      <c r="I3370"/>
      <c r="J3370"/>
      <c r="K3370"/>
      <c r="L3370"/>
      <c r="M3370"/>
      <c r="N3370"/>
      <c r="O3370"/>
      <c r="P3370"/>
      <c r="Q3370"/>
    </row>
    <row r="3371" spans="8:17">
      <c r="H3371"/>
      <c r="I3371"/>
      <c r="J3371"/>
      <c r="K3371"/>
      <c r="L3371"/>
      <c r="M3371"/>
      <c r="N3371"/>
      <c r="O3371"/>
      <c r="P3371"/>
      <c r="Q3371"/>
    </row>
    <row r="3372" spans="8:17">
      <c r="H3372"/>
      <c r="I3372"/>
      <c r="J3372"/>
      <c r="K3372"/>
      <c r="L3372"/>
      <c r="M3372"/>
      <c r="N3372"/>
      <c r="O3372"/>
      <c r="P3372"/>
      <c r="Q3372"/>
    </row>
    <row r="3373" spans="8:17">
      <c r="H3373"/>
      <c r="I3373"/>
      <c r="J3373"/>
      <c r="K3373"/>
      <c r="L3373"/>
      <c r="M3373"/>
      <c r="N3373"/>
      <c r="O3373"/>
      <c r="P3373"/>
      <c r="Q3373"/>
    </row>
    <row r="3374" spans="8:17">
      <c r="H3374"/>
      <c r="I3374"/>
      <c r="J3374"/>
      <c r="K3374"/>
      <c r="L3374"/>
      <c r="M3374"/>
      <c r="N3374"/>
      <c r="O3374"/>
      <c r="P3374"/>
      <c r="Q3374"/>
    </row>
    <row r="3375" spans="8:17">
      <c r="H3375"/>
      <c r="I3375"/>
      <c r="J3375"/>
      <c r="K3375"/>
      <c r="L3375"/>
      <c r="M3375"/>
      <c r="N3375"/>
      <c r="O3375"/>
      <c r="P3375"/>
      <c r="Q3375"/>
    </row>
    <row r="3376" spans="8:17">
      <c r="H3376"/>
      <c r="I3376"/>
      <c r="J3376"/>
      <c r="K3376"/>
      <c r="L3376"/>
      <c r="M3376"/>
      <c r="N3376"/>
      <c r="O3376"/>
      <c r="P3376"/>
      <c r="Q3376"/>
    </row>
    <row r="3377" spans="8:17">
      <c r="H3377"/>
      <c r="I3377"/>
      <c r="J3377"/>
      <c r="K3377"/>
      <c r="L3377"/>
      <c r="M3377"/>
      <c r="N3377"/>
      <c r="O3377"/>
      <c r="P3377"/>
      <c r="Q3377"/>
    </row>
    <row r="3378" spans="8:17">
      <c r="H3378"/>
      <c r="I3378"/>
      <c r="J3378"/>
      <c r="K3378"/>
      <c r="L3378"/>
      <c r="M3378"/>
      <c r="N3378"/>
      <c r="O3378"/>
      <c r="P3378"/>
      <c r="Q3378"/>
    </row>
    <row r="3379" spans="8:17">
      <c r="H3379"/>
      <c r="I3379"/>
      <c r="J3379"/>
      <c r="K3379"/>
      <c r="L3379"/>
      <c r="M3379"/>
      <c r="N3379"/>
      <c r="O3379"/>
      <c r="P3379"/>
      <c r="Q3379"/>
    </row>
    <row r="3380" spans="8:17">
      <c r="H3380"/>
      <c r="I3380"/>
      <c r="J3380"/>
      <c r="K3380"/>
      <c r="L3380"/>
      <c r="M3380"/>
      <c r="N3380"/>
      <c r="O3380"/>
      <c r="P3380"/>
      <c r="Q3380"/>
    </row>
    <row r="3381" spans="8:17">
      <c r="H3381"/>
      <c r="I3381"/>
      <c r="J3381"/>
      <c r="K3381"/>
      <c r="L3381"/>
      <c r="M3381"/>
      <c r="N3381"/>
      <c r="O3381"/>
      <c r="P3381"/>
      <c r="Q3381"/>
    </row>
    <row r="3382" spans="8:17">
      <c r="H3382"/>
      <c r="I3382"/>
      <c r="J3382"/>
      <c r="K3382"/>
      <c r="L3382"/>
      <c r="M3382"/>
      <c r="N3382"/>
      <c r="O3382"/>
      <c r="P3382"/>
      <c r="Q3382"/>
    </row>
    <row r="3383" spans="8:17">
      <c r="H3383"/>
      <c r="I3383"/>
      <c r="J3383"/>
      <c r="K3383"/>
      <c r="L3383"/>
      <c r="M3383"/>
      <c r="N3383"/>
      <c r="O3383"/>
      <c r="P3383"/>
      <c r="Q3383"/>
    </row>
    <row r="3384" spans="8:17">
      <c r="H3384"/>
      <c r="I3384"/>
      <c r="J3384"/>
      <c r="K3384"/>
      <c r="L3384"/>
      <c r="M3384"/>
      <c r="N3384"/>
      <c r="O3384"/>
      <c r="P3384"/>
      <c r="Q3384"/>
    </row>
    <row r="3385" spans="8:17">
      <c r="H3385"/>
      <c r="I3385"/>
      <c r="J3385"/>
      <c r="K3385"/>
      <c r="L3385"/>
      <c r="M3385"/>
      <c r="N3385"/>
      <c r="O3385"/>
      <c r="P3385"/>
      <c r="Q3385"/>
    </row>
    <row r="3386" spans="8:17">
      <c r="H3386"/>
      <c r="I3386"/>
      <c r="J3386"/>
      <c r="K3386"/>
      <c r="L3386"/>
      <c r="M3386"/>
      <c r="N3386"/>
      <c r="O3386"/>
      <c r="P3386"/>
      <c r="Q3386"/>
    </row>
    <row r="3387" spans="8:17">
      <c r="H3387"/>
      <c r="I3387"/>
      <c r="J3387"/>
      <c r="K3387"/>
      <c r="L3387"/>
      <c r="M3387"/>
      <c r="N3387"/>
      <c r="O3387"/>
      <c r="P3387"/>
      <c r="Q3387"/>
    </row>
    <row r="3388" spans="8:17">
      <c r="H3388"/>
      <c r="I3388"/>
      <c r="J3388"/>
      <c r="K3388"/>
      <c r="L3388"/>
      <c r="M3388"/>
      <c r="N3388"/>
      <c r="O3388"/>
      <c r="P3388"/>
      <c r="Q3388"/>
    </row>
    <row r="3389" spans="8:17">
      <c r="H3389"/>
      <c r="I3389"/>
      <c r="J3389"/>
      <c r="K3389"/>
      <c r="L3389"/>
      <c r="M3389"/>
      <c r="N3389"/>
      <c r="O3389"/>
      <c r="P3389"/>
      <c r="Q3389"/>
    </row>
    <row r="3390" spans="8:17">
      <c r="H3390"/>
      <c r="I3390"/>
      <c r="J3390"/>
      <c r="K3390"/>
      <c r="L3390"/>
      <c r="M3390"/>
      <c r="N3390"/>
      <c r="O3390"/>
      <c r="P3390"/>
      <c r="Q3390"/>
    </row>
    <row r="3391" spans="8:17">
      <c r="H3391"/>
      <c r="I3391"/>
      <c r="J3391"/>
      <c r="K3391"/>
      <c r="L3391"/>
      <c r="M3391"/>
      <c r="N3391"/>
      <c r="O3391"/>
      <c r="P3391"/>
      <c r="Q3391"/>
    </row>
    <row r="3392" spans="8:17">
      <c r="H3392"/>
      <c r="I3392"/>
      <c r="J3392"/>
      <c r="K3392"/>
      <c r="L3392"/>
      <c r="M3392"/>
      <c r="N3392"/>
      <c r="O3392"/>
      <c r="P3392"/>
      <c r="Q3392"/>
    </row>
    <row r="3393" spans="8:17">
      <c r="H3393"/>
      <c r="I3393"/>
      <c r="J3393"/>
      <c r="K3393"/>
      <c r="L3393"/>
      <c r="M3393"/>
      <c r="N3393"/>
      <c r="O3393"/>
      <c r="P3393"/>
      <c r="Q3393"/>
    </row>
    <row r="3394" spans="8:17">
      <c r="H3394"/>
      <c r="I3394"/>
      <c r="J3394"/>
      <c r="K3394"/>
      <c r="L3394"/>
      <c r="M3394"/>
      <c r="N3394"/>
      <c r="O3394"/>
      <c r="P3394"/>
      <c r="Q3394"/>
    </row>
    <row r="3395" spans="8:17">
      <c r="H3395"/>
      <c r="I3395"/>
      <c r="J3395"/>
      <c r="K3395"/>
      <c r="L3395"/>
      <c r="M3395"/>
      <c r="N3395"/>
      <c r="O3395"/>
      <c r="P3395"/>
      <c r="Q3395"/>
    </row>
    <row r="3396" spans="8:17">
      <c r="H3396"/>
      <c r="I3396"/>
      <c r="J3396"/>
      <c r="K3396"/>
      <c r="L3396"/>
      <c r="M3396"/>
      <c r="N3396"/>
      <c r="O3396"/>
      <c r="P3396"/>
      <c r="Q3396"/>
    </row>
    <row r="3397" spans="8:17">
      <c r="H3397"/>
      <c r="I3397"/>
      <c r="J3397"/>
      <c r="K3397"/>
      <c r="L3397"/>
      <c r="M3397"/>
      <c r="N3397"/>
      <c r="O3397"/>
      <c r="P3397"/>
      <c r="Q3397"/>
    </row>
    <row r="3398" spans="8:17">
      <c r="H3398"/>
      <c r="I3398"/>
      <c r="J3398"/>
      <c r="K3398"/>
      <c r="L3398"/>
      <c r="M3398"/>
      <c r="N3398"/>
      <c r="O3398"/>
      <c r="P3398"/>
      <c r="Q3398"/>
    </row>
    <row r="3399" spans="8:17">
      <c r="H3399"/>
      <c r="I3399"/>
      <c r="J3399"/>
      <c r="K3399"/>
      <c r="L3399"/>
      <c r="M3399"/>
      <c r="N3399"/>
      <c r="O3399"/>
      <c r="P3399"/>
      <c r="Q3399"/>
    </row>
    <row r="3400" spans="8:17">
      <c r="H3400"/>
      <c r="I3400"/>
      <c r="J3400"/>
      <c r="K3400"/>
      <c r="L3400"/>
      <c r="M3400"/>
      <c r="N3400"/>
      <c r="O3400"/>
      <c r="P3400"/>
      <c r="Q3400"/>
    </row>
    <row r="3401" spans="8:17">
      <c r="H3401"/>
      <c r="I3401"/>
      <c r="J3401"/>
      <c r="K3401"/>
      <c r="L3401"/>
      <c r="M3401"/>
      <c r="N3401"/>
      <c r="O3401"/>
      <c r="P3401"/>
      <c r="Q3401"/>
    </row>
    <row r="3402" spans="8:17">
      <c r="H3402"/>
      <c r="I3402"/>
      <c r="J3402"/>
      <c r="K3402"/>
      <c r="L3402"/>
      <c r="M3402"/>
      <c r="N3402"/>
      <c r="O3402"/>
      <c r="P3402"/>
      <c r="Q3402"/>
    </row>
    <row r="3403" spans="8:17">
      <c r="H3403"/>
      <c r="I3403"/>
      <c r="J3403"/>
      <c r="K3403"/>
      <c r="L3403"/>
      <c r="M3403"/>
      <c r="N3403"/>
      <c r="O3403"/>
      <c r="P3403"/>
      <c r="Q3403"/>
    </row>
    <row r="3404" spans="8:17">
      <c r="H3404"/>
      <c r="I3404"/>
      <c r="J3404"/>
      <c r="K3404"/>
      <c r="L3404"/>
      <c r="M3404"/>
      <c r="N3404"/>
      <c r="O3404"/>
      <c r="P3404"/>
      <c r="Q3404"/>
    </row>
    <row r="3405" spans="8:17">
      <c r="H3405"/>
      <c r="I3405"/>
      <c r="J3405"/>
      <c r="K3405"/>
      <c r="L3405"/>
      <c r="M3405"/>
      <c r="N3405"/>
      <c r="O3405"/>
      <c r="P3405"/>
      <c r="Q3405"/>
    </row>
    <row r="3406" spans="8:17">
      <c r="H3406"/>
      <c r="I3406"/>
      <c r="J3406"/>
      <c r="K3406"/>
      <c r="L3406"/>
      <c r="M3406"/>
      <c r="N3406"/>
      <c r="O3406"/>
      <c r="P3406"/>
      <c r="Q3406"/>
    </row>
    <row r="3407" spans="8:17">
      <c r="H3407"/>
      <c r="I3407"/>
      <c r="J3407"/>
      <c r="K3407"/>
      <c r="L3407"/>
      <c r="M3407"/>
      <c r="N3407"/>
      <c r="O3407"/>
      <c r="P3407"/>
      <c r="Q3407"/>
    </row>
    <row r="3408" spans="8:17">
      <c r="H3408"/>
      <c r="I3408"/>
      <c r="J3408"/>
      <c r="K3408"/>
      <c r="L3408"/>
      <c r="M3408"/>
      <c r="N3408"/>
      <c r="O3408"/>
      <c r="P3408"/>
      <c r="Q3408"/>
    </row>
    <row r="3409" spans="8:17">
      <c r="H3409"/>
      <c r="I3409"/>
      <c r="J3409"/>
      <c r="K3409"/>
      <c r="L3409"/>
      <c r="M3409"/>
      <c r="N3409"/>
      <c r="O3409"/>
      <c r="P3409"/>
      <c r="Q3409"/>
    </row>
    <row r="3410" spans="8:17">
      <c r="H3410"/>
      <c r="I3410"/>
      <c r="J3410"/>
      <c r="K3410"/>
      <c r="L3410"/>
      <c r="M3410"/>
      <c r="N3410"/>
      <c r="O3410"/>
      <c r="P3410"/>
      <c r="Q3410"/>
    </row>
    <row r="3411" spans="8:17">
      <c r="H3411"/>
      <c r="I3411"/>
      <c r="J3411"/>
      <c r="K3411"/>
      <c r="L3411"/>
      <c r="M3411"/>
      <c r="N3411"/>
      <c r="O3411"/>
      <c r="P3411"/>
      <c r="Q3411"/>
    </row>
    <row r="3412" spans="8:17">
      <c r="H3412"/>
      <c r="I3412"/>
      <c r="J3412"/>
      <c r="K3412"/>
      <c r="L3412"/>
      <c r="M3412"/>
      <c r="N3412"/>
      <c r="O3412"/>
      <c r="P3412"/>
      <c r="Q3412"/>
    </row>
    <row r="3413" spans="8:17">
      <c r="H3413"/>
      <c r="I3413"/>
      <c r="J3413"/>
      <c r="K3413"/>
      <c r="L3413"/>
      <c r="M3413"/>
      <c r="N3413"/>
      <c r="O3413"/>
      <c r="P3413"/>
      <c r="Q3413"/>
    </row>
    <row r="3414" spans="8:17">
      <c r="H3414"/>
      <c r="I3414"/>
      <c r="J3414"/>
      <c r="K3414"/>
      <c r="L3414"/>
      <c r="M3414"/>
      <c r="N3414"/>
      <c r="O3414"/>
      <c r="P3414"/>
      <c r="Q3414"/>
    </row>
    <row r="3415" spans="8:17">
      <c r="H3415"/>
      <c r="I3415"/>
      <c r="J3415"/>
      <c r="K3415"/>
      <c r="L3415"/>
      <c r="M3415"/>
      <c r="N3415"/>
      <c r="O3415"/>
      <c r="P3415"/>
      <c r="Q3415"/>
    </row>
    <row r="3416" spans="8:17">
      <c r="H3416"/>
      <c r="I3416"/>
      <c r="J3416"/>
      <c r="K3416"/>
      <c r="L3416"/>
      <c r="M3416"/>
      <c r="N3416"/>
      <c r="O3416"/>
      <c r="P3416"/>
      <c r="Q3416"/>
    </row>
    <row r="3417" spans="8:17">
      <c r="H3417"/>
      <c r="I3417"/>
      <c r="J3417"/>
      <c r="K3417"/>
      <c r="L3417"/>
      <c r="M3417"/>
      <c r="N3417"/>
      <c r="O3417"/>
      <c r="P3417"/>
      <c r="Q3417"/>
    </row>
    <row r="3418" spans="8:17">
      <c r="H3418"/>
      <c r="I3418"/>
      <c r="J3418"/>
      <c r="K3418"/>
      <c r="L3418"/>
      <c r="M3418"/>
      <c r="N3418"/>
      <c r="O3418"/>
      <c r="P3418"/>
      <c r="Q3418"/>
    </row>
    <row r="3419" spans="8:17">
      <c r="H3419"/>
      <c r="I3419"/>
      <c r="J3419"/>
      <c r="K3419"/>
      <c r="L3419"/>
      <c r="M3419"/>
      <c r="N3419"/>
      <c r="O3419"/>
      <c r="P3419"/>
      <c r="Q3419"/>
    </row>
    <row r="3420" spans="8:17">
      <c r="H3420"/>
      <c r="I3420"/>
      <c r="J3420"/>
      <c r="K3420"/>
      <c r="L3420"/>
      <c r="M3420"/>
      <c r="N3420"/>
      <c r="O3420"/>
      <c r="P3420"/>
      <c r="Q3420"/>
    </row>
    <row r="3421" spans="8:17">
      <c r="H3421"/>
      <c r="I3421"/>
      <c r="J3421"/>
      <c r="K3421"/>
      <c r="L3421"/>
      <c r="M3421"/>
      <c r="N3421"/>
      <c r="O3421"/>
      <c r="P3421"/>
      <c r="Q3421"/>
    </row>
    <row r="3422" spans="8:17">
      <c r="H3422"/>
      <c r="I3422"/>
      <c r="J3422"/>
      <c r="K3422"/>
      <c r="L3422"/>
      <c r="M3422"/>
      <c r="N3422"/>
      <c r="O3422"/>
      <c r="P3422"/>
      <c r="Q3422"/>
    </row>
    <row r="3423" spans="8:17">
      <c r="H3423"/>
      <c r="I3423"/>
      <c r="J3423"/>
      <c r="K3423"/>
      <c r="L3423"/>
      <c r="M3423"/>
      <c r="N3423"/>
      <c r="O3423"/>
      <c r="P3423"/>
      <c r="Q3423"/>
    </row>
    <row r="3424" spans="8:17">
      <c r="H3424"/>
      <c r="I3424"/>
      <c r="J3424"/>
      <c r="K3424"/>
      <c r="L3424"/>
      <c r="M3424"/>
      <c r="N3424"/>
      <c r="O3424"/>
      <c r="P3424"/>
      <c r="Q3424"/>
    </row>
    <row r="3425" spans="8:17">
      <c r="H3425"/>
      <c r="I3425"/>
      <c r="J3425"/>
      <c r="K3425"/>
      <c r="L3425"/>
      <c r="M3425"/>
      <c r="N3425"/>
      <c r="O3425"/>
      <c r="P3425"/>
      <c r="Q3425"/>
    </row>
    <row r="3426" spans="8:17">
      <c r="H3426"/>
      <c r="I3426"/>
      <c r="J3426"/>
      <c r="K3426"/>
      <c r="L3426"/>
      <c r="M3426"/>
      <c r="N3426"/>
      <c r="O3426"/>
      <c r="P3426"/>
      <c r="Q3426"/>
    </row>
    <row r="3427" spans="8:17">
      <c r="H3427"/>
      <c r="I3427"/>
      <c r="J3427"/>
      <c r="K3427"/>
      <c r="L3427"/>
      <c r="M3427"/>
      <c r="N3427"/>
      <c r="O3427"/>
      <c r="P3427"/>
      <c r="Q3427"/>
    </row>
    <row r="3428" spans="8:17">
      <c r="H3428"/>
      <c r="I3428"/>
      <c r="J3428"/>
      <c r="K3428"/>
      <c r="L3428"/>
      <c r="M3428"/>
      <c r="N3428"/>
      <c r="O3428"/>
      <c r="P3428"/>
      <c r="Q3428"/>
    </row>
    <row r="3429" spans="8:17">
      <c r="H3429"/>
      <c r="I3429"/>
      <c r="J3429"/>
      <c r="K3429"/>
      <c r="L3429"/>
      <c r="M3429"/>
      <c r="N3429"/>
      <c r="O3429"/>
      <c r="P3429"/>
      <c r="Q3429"/>
    </row>
    <row r="3430" spans="8:17">
      <c r="H3430"/>
      <c r="I3430"/>
      <c r="J3430"/>
      <c r="K3430"/>
      <c r="L3430"/>
      <c r="M3430"/>
      <c r="N3430"/>
      <c r="O3430"/>
      <c r="P3430"/>
      <c r="Q3430"/>
    </row>
    <row r="3431" spans="8:17">
      <c r="H3431"/>
      <c r="I3431"/>
      <c r="J3431"/>
      <c r="K3431"/>
      <c r="L3431"/>
      <c r="M3431"/>
      <c r="N3431"/>
      <c r="O3431"/>
      <c r="P3431"/>
      <c r="Q3431"/>
    </row>
    <row r="3432" spans="8:17">
      <c r="H3432"/>
      <c r="I3432"/>
      <c r="J3432"/>
      <c r="K3432"/>
      <c r="L3432"/>
      <c r="M3432"/>
      <c r="N3432"/>
      <c r="O3432"/>
      <c r="P3432"/>
      <c r="Q3432"/>
    </row>
    <row r="3433" spans="8:17">
      <c r="H3433"/>
      <c r="I3433"/>
      <c r="J3433"/>
      <c r="K3433"/>
      <c r="L3433"/>
      <c r="M3433"/>
      <c r="N3433"/>
      <c r="O3433"/>
      <c r="P3433"/>
      <c r="Q3433"/>
    </row>
    <row r="3434" spans="8:17">
      <c r="H3434"/>
      <c r="I3434"/>
      <c r="J3434"/>
      <c r="K3434"/>
      <c r="L3434"/>
      <c r="M3434"/>
      <c r="N3434"/>
      <c r="O3434"/>
      <c r="P3434"/>
      <c r="Q3434"/>
    </row>
    <row r="3435" spans="8:17">
      <c r="H3435"/>
      <c r="I3435"/>
      <c r="J3435"/>
      <c r="K3435"/>
      <c r="L3435"/>
      <c r="M3435"/>
      <c r="N3435"/>
      <c r="O3435"/>
      <c r="P3435"/>
      <c r="Q3435"/>
    </row>
    <row r="3436" spans="8:17">
      <c r="H3436"/>
      <c r="I3436"/>
      <c r="J3436"/>
      <c r="K3436"/>
      <c r="L3436"/>
      <c r="M3436"/>
      <c r="N3436"/>
      <c r="O3436"/>
      <c r="P3436"/>
      <c r="Q3436"/>
    </row>
    <row r="3437" spans="8:17">
      <c r="H3437"/>
      <c r="I3437"/>
      <c r="J3437"/>
      <c r="K3437"/>
      <c r="L3437"/>
      <c r="M3437"/>
      <c r="N3437"/>
      <c r="O3437"/>
      <c r="P3437"/>
      <c r="Q3437"/>
    </row>
    <row r="3438" spans="8:17">
      <c r="H3438"/>
      <c r="I3438"/>
      <c r="J3438"/>
      <c r="K3438"/>
      <c r="L3438"/>
      <c r="M3438"/>
      <c r="N3438"/>
      <c r="O3438"/>
      <c r="P3438"/>
      <c r="Q3438"/>
    </row>
    <row r="3439" spans="8:17">
      <c r="H3439"/>
      <c r="I3439"/>
      <c r="J3439"/>
      <c r="K3439"/>
      <c r="L3439"/>
      <c r="M3439"/>
      <c r="N3439"/>
      <c r="O3439"/>
      <c r="P3439"/>
      <c r="Q3439"/>
    </row>
    <row r="3440" spans="8:17">
      <c r="H3440"/>
      <c r="I3440"/>
      <c r="J3440"/>
      <c r="K3440"/>
      <c r="L3440"/>
      <c r="M3440"/>
      <c r="N3440"/>
      <c r="O3440"/>
      <c r="P3440"/>
      <c r="Q3440"/>
    </row>
    <row r="3441" spans="8:17">
      <c r="H3441"/>
      <c r="I3441"/>
      <c r="J3441"/>
      <c r="K3441"/>
      <c r="L3441"/>
      <c r="M3441"/>
      <c r="N3441"/>
      <c r="O3441"/>
      <c r="P3441"/>
      <c r="Q3441"/>
    </row>
    <row r="3442" spans="8:17">
      <c r="H3442"/>
      <c r="I3442"/>
      <c r="J3442"/>
      <c r="K3442"/>
      <c r="L3442"/>
      <c r="M3442"/>
      <c r="N3442"/>
      <c r="O3442"/>
      <c r="P3442"/>
      <c r="Q3442"/>
    </row>
    <row r="3443" spans="8:17">
      <c r="H3443"/>
      <c r="I3443"/>
      <c r="J3443"/>
      <c r="K3443"/>
      <c r="L3443"/>
      <c r="M3443"/>
      <c r="N3443"/>
      <c r="O3443"/>
      <c r="P3443"/>
      <c r="Q3443"/>
    </row>
    <row r="3444" spans="8:17">
      <c r="H3444"/>
      <c r="I3444"/>
      <c r="J3444"/>
      <c r="K3444"/>
      <c r="L3444"/>
      <c r="M3444"/>
      <c r="N3444"/>
      <c r="O3444"/>
      <c r="P3444"/>
      <c r="Q3444"/>
    </row>
    <row r="3445" spans="8:17">
      <c r="H3445"/>
      <c r="I3445"/>
      <c r="J3445"/>
      <c r="K3445"/>
      <c r="L3445"/>
      <c r="M3445"/>
      <c r="N3445"/>
      <c r="O3445"/>
      <c r="P3445"/>
      <c r="Q3445"/>
    </row>
    <row r="3446" spans="8:17">
      <c r="H3446"/>
      <c r="I3446"/>
      <c r="J3446"/>
      <c r="K3446"/>
      <c r="L3446"/>
      <c r="M3446"/>
      <c r="N3446"/>
      <c r="O3446"/>
      <c r="P3446"/>
      <c r="Q3446"/>
    </row>
    <row r="3447" spans="8:17">
      <c r="H3447"/>
      <c r="I3447"/>
      <c r="J3447"/>
      <c r="K3447"/>
      <c r="L3447"/>
      <c r="M3447"/>
      <c r="N3447"/>
      <c r="O3447"/>
      <c r="P3447"/>
      <c r="Q3447"/>
    </row>
    <row r="3448" spans="8:17">
      <c r="H3448"/>
      <c r="I3448"/>
      <c r="J3448"/>
      <c r="K3448"/>
      <c r="L3448"/>
      <c r="M3448"/>
      <c r="N3448"/>
      <c r="O3448"/>
      <c r="P3448"/>
      <c r="Q3448"/>
    </row>
    <row r="3449" spans="8:17">
      <c r="H3449"/>
      <c r="I3449"/>
      <c r="J3449"/>
      <c r="K3449"/>
      <c r="L3449"/>
      <c r="M3449"/>
      <c r="N3449"/>
      <c r="O3449"/>
      <c r="P3449"/>
      <c r="Q3449"/>
    </row>
    <row r="3450" spans="8:17">
      <c r="H3450"/>
      <c r="I3450"/>
      <c r="J3450"/>
      <c r="K3450"/>
      <c r="L3450"/>
      <c r="M3450"/>
      <c r="N3450"/>
      <c r="O3450"/>
      <c r="P3450"/>
      <c r="Q3450"/>
    </row>
    <row r="3451" spans="8:17">
      <c r="H3451"/>
      <c r="I3451"/>
      <c r="J3451"/>
      <c r="K3451"/>
      <c r="L3451"/>
      <c r="M3451"/>
      <c r="N3451"/>
      <c r="O3451"/>
      <c r="P3451"/>
      <c r="Q3451"/>
    </row>
    <row r="3452" spans="8:17">
      <c r="H3452"/>
      <c r="I3452"/>
      <c r="J3452"/>
      <c r="K3452"/>
      <c r="L3452"/>
      <c r="M3452"/>
      <c r="N3452"/>
      <c r="O3452"/>
      <c r="P3452"/>
      <c r="Q3452"/>
    </row>
    <row r="3453" spans="8:17">
      <c r="H3453"/>
      <c r="I3453"/>
      <c r="J3453"/>
      <c r="K3453"/>
      <c r="L3453"/>
      <c r="M3453"/>
      <c r="N3453"/>
      <c r="O3453"/>
      <c r="P3453"/>
      <c r="Q3453"/>
    </row>
    <row r="3454" spans="8:17">
      <c r="H3454"/>
      <c r="I3454"/>
      <c r="J3454"/>
      <c r="K3454"/>
      <c r="L3454"/>
      <c r="M3454"/>
      <c r="N3454"/>
      <c r="O3454"/>
      <c r="P3454"/>
      <c r="Q3454"/>
    </row>
    <row r="3455" spans="8:17">
      <c r="H3455"/>
      <c r="I3455"/>
      <c r="J3455"/>
      <c r="K3455"/>
      <c r="L3455"/>
      <c r="M3455"/>
      <c r="N3455"/>
      <c r="O3455"/>
      <c r="P3455"/>
      <c r="Q3455"/>
    </row>
    <row r="3456" spans="8:17">
      <c r="H3456"/>
      <c r="I3456"/>
      <c r="J3456"/>
      <c r="K3456"/>
      <c r="L3456"/>
      <c r="M3456"/>
      <c r="N3456"/>
      <c r="O3456"/>
      <c r="P3456"/>
      <c r="Q3456"/>
    </row>
    <row r="3457" spans="8:17">
      <c r="H3457"/>
      <c r="I3457"/>
      <c r="J3457"/>
      <c r="K3457"/>
      <c r="L3457"/>
      <c r="M3457"/>
      <c r="N3457"/>
      <c r="O3457"/>
      <c r="P3457"/>
      <c r="Q3457"/>
    </row>
    <row r="3458" spans="8:17">
      <c r="H3458"/>
      <c r="I3458"/>
      <c r="J3458"/>
      <c r="K3458"/>
      <c r="L3458"/>
      <c r="M3458"/>
      <c r="N3458"/>
      <c r="O3458"/>
      <c r="P3458"/>
      <c r="Q3458"/>
    </row>
    <row r="3459" spans="8:17">
      <c r="H3459"/>
      <c r="I3459"/>
      <c r="J3459"/>
      <c r="K3459"/>
      <c r="L3459"/>
      <c r="M3459"/>
      <c r="N3459"/>
      <c r="O3459"/>
      <c r="P3459"/>
      <c r="Q3459"/>
    </row>
    <row r="3460" spans="8:17">
      <c r="H3460"/>
      <c r="I3460"/>
      <c r="J3460"/>
      <c r="K3460"/>
      <c r="L3460"/>
      <c r="M3460"/>
      <c r="N3460"/>
      <c r="O3460"/>
      <c r="P3460"/>
      <c r="Q3460"/>
    </row>
    <row r="3461" spans="8:17">
      <c r="H3461"/>
      <c r="I3461"/>
      <c r="J3461"/>
      <c r="K3461"/>
      <c r="L3461"/>
      <c r="M3461"/>
      <c r="N3461"/>
      <c r="O3461"/>
      <c r="P3461"/>
      <c r="Q3461"/>
    </row>
    <row r="3462" spans="8:17">
      <c r="H3462"/>
      <c r="I3462"/>
      <c r="J3462"/>
      <c r="K3462"/>
      <c r="L3462"/>
      <c r="M3462"/>
      <c r="N3462"/>
      <c r="O3462"/>
      <c r="P3462"/>
      <c r="Q3462"/>
    </row>
    <row r="3463" spans="8:17">
      <c r="H3463"/>
      <c r="I3463"/>
      <c r="J3463"/>
      <c r="K3463"/>
      <c r="L3463"/>
      <c r="M3463"/>
      <c r="N3463"/>
      <c r="O3463"/>
      <c r="P3463"/>
      <c r="Q3463"/>
    </row>
    <row r="3464" spans="8:17">
      <c r="H3464"/>
      <c r="I3464"/>
      <c r="J3464"/>
      <c r="K3464"/>
      <c r="L3464"/>
      <c r="M3464"/>
      <c r="N3464"/>
      <c r="O3464"/>
      <c r="P3464"/>
      <c r="Q3464"/>
    </row>
    <row r="3465" spans="8:17">
      <c r="H3465"/>
      <c r="I3465"/>
      <c r="J3465"/>
      <c r="K3465"/>
      <c r="L3465"/>
      <c r="M3465"/>
      <c r="N3465"/>
      <c r="O3465"/>
      <c r="P3465"/>
      <c r="Q3465"/>
    </row>
    <row r="3466" spans="8:17">
      <c r="H3466"/>
      <c r="I3466"/>
      <c r="J3466"/>
      <c r="K3466"/>
      <c r="L3466"/>
      <c r="M3466"/>
      <c r="N3466"/>
      <c r="O3466"/>
      <c r="P3466"/>
      <c r="Q3466"/>
    </row>
    <row r="3467" spans="8:17">
      <c r="H3467"/>
      <c r="I3467"/>
      <c r="J3467"/>
      <c r="K3467"/>
      <c r="L3467"/>
      <c r="M3467"/>
      <c r="N3467"/>
      <c r="O3467"/>
      <c r="P3467"/>
      <c r="Q3467"/>
    </row>
    <row r="3468" spans="8:17">
      <c r="H3468"/>
      <c r="I3468"/>
      <c r="J3468"/>
      <c r="K3468"/>
      <c r="L3468"/>
      <c r="M3468"/>
      <c r="N3468"/>
      <c r="O3468"/>
      <c r="P3468"/>
      <c r="Q3468"/>
    </row>
    <row r="3469" spans="8:17">
      <c r="H3469"/>
      <c r="I3469"/>
      <c r="J3469"/>
      <c r="K3469"/>
      <c r="L3469"/>
      <c r="M3469"/>
      <c r="N3469"/>
      <c r="O3469"/>
      <c r="P3469"/>
      <c r="Q3469"/>
    </row>
    <row r="3470" spans="8:17">
      <c r="H3470"/>
      <c r="I3470"/>
      <c r="J3470"/>
      <c r="K3470"/>
      <c r="L3470"/>
      <c r="M3470"/>
      <c r="N3470"/>
      <c r="O3470"/>
      <c r="P3470"/>
      <c r="Q3470"/>
    </row>
    <row r="3471" spans="8:17">
      <c r="H3471"/>
      <c r="I3471"/>
      <c r="J3471"/>
      <c r="K3471"/>
      <c r="L3471"/>
      <c r="M3471"/>
      <c r="N3471"/>
      <c r="O3471"/>
      <c r="P3471"/>
      <c r="Q3471"/>
    </row>
    <row r="3472" spans="8:17">
      <c r="H3472"/>
      <c r="I3472"/>
      <c r="J3472"/>
      <c r="K3472"/>
      <c r="L3472"/>
      <c r="M3472"/>
      <c r="N3472"/>
      <c r="O3472"/>
      <c r="P3472"/>
      <c r="Q3472"/>
    </row>
    <row r="3473" spans="8:17">
      <c r="H3473"/>
      <c r="I3473"/>
      <c r="J3473"/>
      <c r="K3473"/>
      <c r="L3473"/>
      <c r="M3473"/>
      <c r="N3473"/>
      <c r="O3473"/>
      <c r="P3473"/>
      <c r="Q3473"/>
    </row>
    <row r="3474" spans="8:17">
      <c r="H3474"/>
      <c r="I3474"/>
      <c r="J3474"/>
      <c r="K3474"/>
      <c r="L3474"/>
      <c r="M3474"/>
      <c r="N3474"/>
      <c r="O3474"/>
      <c r="P3474"/>
      <c r="Q3474"/>
    </row>
    <row r="3475" spans="8:17">
      <c r="H3475"/>
      <c r="I3475"/>
      <c r="J3475"/>
      <c r="K3475"/>
      <c r="L3475"/>
      <c r="M3475"/>
      <c r="N3475"/>
      <c r="O3475"/>
      <c r="P3475"/>
      <c r="Q3475"/>
    </row>
    <row r="3476" spans="8:17">
      <c r="H3476"/>
      <c r="I3476"/>
      <c r="J3476"/>
      <c r="K3476"/>
      <c r="L3476"/>
      <c r="M3476"/>
      <c r="N3476"/>
      <c r="O3476"/>
      <c r="P3476"/>
      <c r="Q3476"/>
    </row>
    <row r="3477" spans="8:17">
      <c r="H3477"/>
      <c r="I3477"/>
      <c r="J3477"/>
      <c r="K3477"/>
      <c r="L3477"/>
      <c r="M3477"/>
      <c r="N3477"/>
      <c r="O3477"/>
      <c r="P3477"/>
      <c r="Q3477"/>
    </row>
    <row r="3478" spans="8:17">
      <c r="H3478"/>
      <c r="I3478"/>
      <c r="J3478"/>
      <c r="K3478"/>
      <c r="L3478"/>
      <c r="M3478"/>
      <c r="N3478"/>
      <c r="O3478"/>
      <c r="P3478"/>
      <c r="Q3478"/>
    </row>
    <row r="3479" spans="8:17">
      <c r="H3479"/>
      <c r="I3479"/>
      <c r="J3479"/>
      <c r="K3479"/>
      <c r="L3479"/>
      <c r="M3479"/>
      <c r="N3479"/>
      <c r="O3479"/>
      <c r="P3479"/>
      <c r="Q3479"/>
    </row>
    <row r="3480" spans="8:17">
      <c r="H3480"/>
      <c r="I3480"/>
      <c r="J3480"/>
      <c r="K3480"/>
      <c r="L3480"/>
      <c r="M3480"/>
      <c r="N3480"/>
      <c r="O3480"/>
      <c r="P3480"/>
      <c r="Q3480"/>
    </row>
    <row r="3481" spans="8:17">
      <c r="H3481"/>
      <c r="I3481"/>
      <c r="J3481"/>
      <c r="K3481"/>
      <c r="L3481"/>
      <c r="M3481"/>
      <c r="N3481"/>
      <c r="O3481"/>
      <c r="P3481"/>
      <c r="Q3481"/>
    </row>
    <row r="3482" spans="8:17">
      <c r="H3482"/>
      <c r="I3482"/>
      <c r="J3482"/>
      <c r="K3482"/>
      <c r="L3482"/>
      <c r="M3482"/>
      <c r="N3482"/>
      <c r="O3482"/>
      <c r="P3482"/>
      <c r="Q3482"/>
    </row>
    <row r="3483" spans="8:17">
      <c r="H3483"/>
      <c r="I3483"/>
      <c r="J3483"/>
      <c r="K3483"/>
      <c r="L3483"/>
      <c r="M3483"/>
      <c r="N3483"/>
      <c r="O3483"/>
      <c r="P3483"/>
      <c r="Q3483"/>
    </row>
    <row r="3484" spans="8:17">
      <c r="H3484"/>
      <c r="I3484"/>
      <c r="J3484"/>
      <c r="K3484"/>
      <c r="L3484"/>
      <c r="M3484"/>
      <c r="N3484"/>
      <c r="O3484"/>
      <c r="P3484"/>
      <c r="Q3484"/>
    </row>
    <row r="3485" spans="8:17">
      <c r="H3485"/>
      <c r="I3485"/>
      <c r="J3485"/>
      <c r="K3485"/>
      <c r="L3485"/>
      <c r="M3485"/>
      <c r="N3485"/>
      <c r="O3485"/>
      <c r="P3485"/>
      <c r="Q3485"/>
    </row>
    <row r="3486" spans="8:17">
      <c r="H3486"/>
      <c r="I3486"/>
      <c r="J3486"/>
      <c r="K3486"/>
      <c r="L3486"/>
      <c r="M3486"/>
      <c r="N3486"/>
      <c r="O3486"/>
      <c r="P3486"/>
      <c r="Q3486"/>
    </row>
    <row r="3487" spans="8:17">
      <c r="H3487"/>
      <c r="I3487"/>
      <c r="J3487"/>
      <c r="K3487"/>
      <c r="L3487"/>
      <c r="M3487"/>
      <c r="N3487"/>
      <c r="O3487"/>
      <c r="P3487"/>
      <c r="Q3487"/>
    </row>
    <row r="3488" spans="8:17">
      <c r="H3488"/>
      <c r="I3488"/>
      <c r="J3488"/>
      <c r="K3488"/>
      <c r="L3488"/>
      <c r="M3488"/>
      <c r="N3488"/>
      <c r="O3488"/>
      <c r="P3488"/>
      <c r="Q3488"/>
    </row>
    <row r="3489" spans="8:17">
      <c r="H3489"/>
      <c r="I3489"/>
      <c r="J3489"/>
      <c r="K3489"/>
      <c r="L3489"/>
      <c r="M3489"/>
      <c r="N3489"/>
      <c r="O3489"/>
      <c r="P3489"/>
      <c r="Q3489"/>
    </row>
    <row r="3490" spans="8:17">
      <c r="H3490"/>
      <c r="I3490"/>
      <c r="J3490"/>
      <c r="K3490"/>
      <c r="L3490"/>
      <c r="M3490"/>
      <c r="N3490"/>
      <c r="O3490"/>
      <c r="P3490"/>
      <c r="Q3490"/>
    </row>
    <row r="3491" spans="8:17">
      <c r="H3491"/>
      <c r="I3491"/>
      <c r="J3491"/>
      <c r="K3491"/>
      <c r="L3491"/>
      <c r="M3491"/>
      <c r="N3491"/>
      <c r="O3491"/>
      <c r="P3491"/>
      <c r="Q3491"/>
    </row>
    <row r="3492" spans="8:17">
      <c r="H3492"/>
      <c r="I3492"/>
      <c r="J3492"/>
      <c r="K3492"/>
      <c r="L3492"/>
      <c r="M3492"/>
      <c r="N3492"/>
      <c r="O3492"/>
      <c r="P3492"/>
      <c r="Q3492"/>
    </row>
    <row r="3493" spans="8:17">
      <c r="H3493"/>
      <c r="I3493"/>
      <c r="J3493"/>
      <c r="K3493"/>
      <c r="L3493"/>
      <c r="M3493"/>
      <c r="N3493"/>
      <c r="O3493"/>
      <c r="P3493"/>
      <c r="Q3493"/>
    </row>
    <row r="3494" spans="8:17">
      <c r="H3494"/>
      <c r="I3494"/>
      <c r="J3494"/>
      <c r="K3494"/>
      <c r="L3494"/>
      <c r="M3494"/>
      <c r="N3494"/>
      <c r="O3494"/>
      <c r="P3494"/>
      <c r="Q3494"/>
    </row>
    <row r="3495" spans="8:17">
      <c r="H3495"/>
      <c r="I3495"/>
      <c r="J3495"/>
      <c r="K3495"/>
      <c r="L3495"/>
      <c r="M3495"/>
      <c r="N3495"/>
      <c r="O3495"/>
      <c r="P3495"/>
      <c r="Q3495"/>
    </row>
    <row r="3496" spans="8:17">
      <c r="H3496"/>
      <c r="I3496"/>
      <c r="J3496"/>
      <c r="K3496"/>
      <c r="L3496"/>
      <c r="M3496"/>
      <c r="N3496"/>
      <c r="O3496"/>
      <c r="P3496"/>
      <c r="Q3496"/>
    </row>
    <row r="3497" spans="8:17">
      <c r="H3497"/>
      <c r="I3497"/>
      <c r="J3497"/>
      <c r="K3497"/>
      <c r="L3497"/>
      <c r="M3497"/>
      <c r="N3497"/>
      <c r="O3497"/>
      <c r="P3497"/>
      <c r="Q3497"/>
    </row>
    <row r="3498" spans="8:17">
      <c r="H3498"/>
      <c r="I3498"/>
      <c r="J3498"/>
      <c r="K3498"/>
      <c r="L3498"/>
      <c r="M3498"/>
      <c r="N3498"/>
      <c r="O3498"/>
      <c r="P3498"/>
      <c r="Q3498"/>
    </row>
    <row r="3499" spans="8:17">
      <c r="H3499"/>
      <c r="I3499"/>
      <c r="J3499"/>
      <c r="K3499"/>
      <c r="L3499"/>
      <c r="M3499"/>
      <c r="N3499"/>
      <c r="O3499"/>
      <c r="P3499"/>
      <c r="Q3499"/>
    </row>
    <row r="3500" spans="8:17">
      <c r="H3500"/>
      <c r="I3500"/>
      <c r="J3500"/>
      <c r="K3500"/>
      <c r="L3500"/>
      <c r="M3500"/>
      <c r="N3500"/>
      <c r="O3500"/>
      <c r="P3500"/>
      <c r="Q3500"/>
    </row>
    <row r="3501" spans="8:17">
      <c r="H3501"/>
      <c r="I3501"/>
      <c r="J3501"/>
      <c r="K3501"/>
      <c r="L3501"/>
      <c r="M3501"/>
      <c r="N3501"/>
      <c r="O3501"/>
      <c r="P3501"/>
      <c r="Q3501"/>
    </row>
    <row r="3502" spans="8:17">
      <c r="H3502"/>
      <c r="I3502"/>
      <c r="J3502"/>
      <c r="K3502"/>
      <c r="L3502"/>
      <c r="M3502"/>
      <c r="N3502"/>
      <c r="O3502"/>
      <c r="P3502"/>
      <c r="Q3502"/>
    </row>
    <row r="3503" spans="8:17">
      <c r="H3503"/>
      <c r="I3503"/>
      <c r="J3503"/>
      <c r="K3503"/>
      <c r="L3503"/>
      <c r="M3503"/>
      <c r="N3503"/>
      <c r="O3503"/>
      <c r="P3503"/>
      <c r="Q3503"/>
    </row>
    <row r="3504" spans="8:17">
      <c r="H3504"/>
      <c r="I3504"/>
      <c r="J3504"/>
      <c r="K3504"/>
      <c r="L3504"/>
      <c r="M3504"/>
      <c r="N3504"/>
      <c r="O3504"/>
      <c r="P3504"/>
      <c r="Q3504"/>
    </row>
    <row r="3505" spans="8:17">
      <c r="H3505"/>
      <c r="I3505"/>
      <c r="J3505"/>
      <c r="K3505"/>
      <c r="L3505"/>
      <c r="M3505"/>
      <c r="N3505"/>
      <c r="O3505"/>
      <c r="P3505"/>
      <c r="Q3505"/>
    </row>
    <row r="3506" spans="8:17">
      <c r="H3506"/>
      <c r="I3506"/>
      <c r="J3506"/>
      <c r="K3506"/>
      <c r="L3506"/>
      <c r="M3506"/>
      <c r="N3506"/>
      <c r="O3506"/>
      <c r="P3506"/>
      <c r="Q3506"/>
    </row>
    <row r="3507" spans="8:17">
      <c r="H3507"/>
      <c r="I3507"/>
      <c r="J3507"/>
      <c r="K3507"/>
      <c r="L3507"/>
      <c r="M3507"/>
      <c r="N3507"/>
      <c r="O3507"/>
      <c r="P3507"/>
      <c r="Q3507"/>
    </row>
    <row r="3508" spans="8:17">
      <c r="H3508"/>
      <c r="I3508"/>
      <c r="J3508"/>
      <c r="K3508"/>
      <c r="L3508"/>
      <c r="M3508"/>
      <c r="N3508"/>
      <c r="O3508"/>
      <c r="P3508"/>
      <c r="Q3508"/>
    </row>
    <row r="3509" spans="8:17">
      <c r="H3509"/>
      <c r="I3509"/>
      <c r="J3509"/>
      <c r="K3509"/>
      <c r="L3509"/>
      <c r="M3509"/>
      <c r="N3509"/>
      <c r="O3509"/>
      <c r="P3509"/>
      <c r="Q3509"/>
    </row>
    <row r="3510" spans="8:17">
      <c r="H3510"/>
      <c r="I3510"/>
      <c r="J3510"/>
      <c r="K3510"/>
      <c r="L3510"/>
      <c r="M3510"/>
      <c r="N3510"/>
      <c r="O3510"/>
      <c r="P3510"/>
      <c r="Q3510"/>
    </row>
    <row r="3511" spans="8:17">
      <c r="H3511"/>
      <c r="I3511"/>
      <c r="J3511"/>
      <c r="K3511"/>
      <c r="L3511"/>
      <c r="M3511"/>
      <c r="N3511"/>
      <c r="O3511"/>
      <c r="P3511"/>
      <c r="Q3511"/>
    </row>
    <row r="3512" spans="8:17">
      <c r="H3512"/>
      <c r="I3512"/>
      <c r="J3512"/>
      <c r="K3512"/>
      <c r="L3512"/>
      <c r="M3512"/>
      <c r="N3512"/>
      <c r="O3512"/>
      <c r="P3512"/>
      <c r="Q3512"/>
    </row>
    <row r="3513" spans="8:17">
      <c r="H3513"/>
      <c r="I3513"/>
      <c r="J3513"/>
      <c r="K3513"/>
      <c r="L3513"/>
      <c r="M3513"/>
      <c r="N3513"/>
      <c r="O3513"/>
      <c r="P3513"/>
      <c r="Q3513"/>
    </row>
    <row r="3514" spans="8:17">
      <c r="H3514"/>
      <c r="I3514"/>
      <c r="J3514"/>
      <c r="K3514"/>
      <c r="L3514"/>
      <c r="M3514"/>
      <c r="N3514"/>
      <c r="O3514"/>
      <c r="P3514"/>
      <c r="Q3514"/>
    </row>
    <row r="3515" spans="8:17">
      <c r="H3515"/>
      <c r="I3515"/>
      <c r="J3515"/>
      <c r="K3515"/>
      <c r="L3515"/>
      <c r="M3515"/>
      <c r="N3515"/>
      <c r="O3515"/>
      <c r="P3515"/>
      <c r="Q3515"/>
    </row>
    <row r="3516" spans="8:17">
      <c r="H3516"/>
      <c r="I3516"/>
      <c r="J3516"/>
      <c r="K3516"/>
      <c r="L3516"/>
      <c r="M3516"/>
      <c r="N3516"/>
      <c r="O3516"/>
      <c r="P3516"/>
      <c r="Q3516"/>
    </row>
    <row r="3517" spans="8:17">
      <c r="H3517"/>
      <c r="I3517"/>
      <c r="J3517"/>
      <c r="K3517"/>
      <c r="L3517"/>
      <c r="M3517"/>
      <c r="N3517"/>
      <c r="O3517"/>
      <c r="P3517"/>
      <c r="Q3517"/>
    </row>
    <row r="3518" spans="8:17">
      <c r="H3518"/>
      <c r="I3518"/>
      <c r="J3518"/>
      <c r="K3518"/>
      <c r="L3518"/>
      <c r="M3518"/>
      <c r="N3518"/>
      <c r="O3518"/>
      <c r="P3518"/>
      <c r="Q3518"/>
    </row>
    <row r="3519" spans="8:17">
      <c r="H3519"/>
      <c r="I3519"/>
      <c r="J3519"/>
      <c r="K3519"/>
      <c r="L3519"/>
      <c r="M3519"/>
      <c r="N3519"/>
      <c r="O3519"/>
      <c r="P3519"/>
      <c r="Q3519"/>
    </row>
    <row r="3520" spans="8:17">
      <c r="H3520"/>
      <c r="I3520"/>
      <c r="J3520"/>
      <c r="K3520"/>
      <c r="L3520"/>
      <c r="M3520"/>
      <c r="N3520"/>
      <c r="O3520"/>
      <c r="P3520"/>
      <c r="Q3520"/>
    </row>
    <row r="3521" spans="8:17">
      <c r="H3521"/>
      <c r="I3521"/>
      <c r="J3521"/>
      <c r="K3521"/>
      <c r="L3521"/>
      <c r="M3521"/>
      <c r="N3521"/>
      <c r="O3521"/>
      <c r="P3521"/>
      <c r="Q3521"/>
    </row>
    <row r="3522" spans="8:17">
      <c r="H3522"/>
      <c r="I3522"/>
      <c r="J3522"/>
      <c r="K3522"/>
      <c r="L3522"/>
      <c r="M3522"/>
      <c r="N3522"/>
      <c r="O3522"/>
      <c r="P3522"/>
      <c r="Q3522"/>
    </row>
    <row r="3523" spans="8:17">
      <c r="H3523"/>
      <c r="I3523"/>
      <c r="J3523"/>
      <c r="K3523"/>
      <c r="L3523"/>
      <c r="M3523"/>
      <c r="N3523"/>
      <c r="O3523"/>
      <c r="P3523"/>
      <c r="Q3523"/>
    </row>
    <row r="3524" spans="8:17">
      <c r="H3524"/>
      <c r="I3524"/>
      <c r="J3524"/>
      <c r="K3524"/>
      <c r="L3524"/>
      <c r="M3524"/>
      <c r="N3524"/>
      <c r="O3524"/>
      <c r="P3524"/>
      <c r="Q3524"/>
    </row>
    <row r="3525" spans="8:17">
      <c r="H3525"/>
      <c r="I3525"/>
      <c r="J3525"/>
      <c r="K3525"/>
      <c r="L3525"/>
      <c r="M3525"/>
      <c r="N3525"/>
      <c r="O3525"/>
      <c r="P3525"/>
      <c r="Q3525"/>
    </row>
    <row r="3526" spans="8:17">
      <c r="H3526"/>
      <c r="I3526"/>
      <c r="J3526"/>
      <c r="K3526"/>
      <c r="L3526"/>
      <c r="M3526"/>
      <c r="N3526"/>
      <c r="O3526"/>
      <c r="P3526"/>
      <c r="Q3526"/>
    </row>
    <row r="3527" spans="8:17">
      <c r="H3527"/>
      <c r="I3527"/>
      <c r="J3527"/>
      <c r="K3527"/>
      <c r="L3527"/>
      <c r="M3527"/>
      <c r="N3527"/>
      <c r="O3527"/>
      <c r="P3527"/>
      <c r="Q3527"/>
    </row>
    <row r="3528" spans="8:17">
      <c r="H3528"/>
      <c r="I3528"/>
      <c r="J3528"/>
      <c r="K3528"/>
      <c r="L3528"/>
      <c r="M3528"/>
      <c r="N3528"/>
      <c r="O3528"/>
      <c r="P3528"/>
      <c r="Q3528"/>
    </row>
    <row r="3529" spans="8:17">
      <c r="H3529"/>
      <c r="I3529"/>
      <c r="J3529"/>
      <c r="K3529"/>
      <c r="L3529"/>
      <c r="M3529"/>
      <c r="N3529"/>
      <c r="O3529"/>
      <c r="P3529"/>
      <c r="Q3529"/>
    </row>
    <row r="3530" spans="8:17">
      <c r="H3530"/>
      <c r="I3530"/>
      <c r="J3530"/>
      <c r="K3530"/>
      <c r="L3530"/>
      <c r="M3530"/>
      <c r="N3530"/>
      <c r="O3530"/>
      <c r="P3530"/>
      <c r="Q3530"/>
    </row>
    <row r="3531" spans="8:17">
      <c r="H3531"/>
      <c r="I3531"/>
      <c r="J3531"/>
      <c r="K3531"/>
      <c r="L3531"/>
      <c r="M3531"/>
      <c r="N3531"/>
      <c r="O3531"/>
      <c r="P3531"/>
      <c r="Q3531"/>
    </row>
    <row r="3532" spans="8:17">
      <c r="H3532"/>
      <c r="I3532"/>
      <c r="J3532"/>
      <c r="K3532"/>
      <c r="L3532"/>
      <c r="M3532"/>
      <c r="N3532"/>
      <c r="O3532"/>
      <c r="P3532"/>
      <c r="Q3532"/>
    </row>
    <row r="3533" spans="8:17">
      <c r="H3533"/>
      <c r="I3533"/>
      <c r="J3533"/>
      <c r="K3533"/>
      <c r="L3533"/>
      <c r="M3533"/>
      <c r="N3533"/>
      <c r="O3533"/>
      <c r="P3533"/>
      <c r="Q3533"/>
    </row>
    <row r="3534" spans="8:17">
      <c r="H3534"/>
      <c r="I3534"/>
      <c r="J3534"/>
      <c r="K3534"/>
      <c r="L3534"/>
      <c r="M3534"/>
      <c r="N3534"/>
      <c r="O3534"/>
      <c r="P3534"/>
      <c r="Q3534"/>
    </row>
    <row r="3535" spans="8:17">
      <c r="H3535"/>
      <c r="I3535"/>
      <c r="J3535"/>
      <c r="K3535"/>
      <c r="L3535"/>
      <c r="M3535"/>
      <c r="N3535"/>
      <c r="O3535"/>
      <c r="P3535"/>
      <c r="Q3535"/>
    </row>
    <row r="3536" spans="8:17">
      <c r="H3536"/>
      <c r="I3536"/>
      <c r="J3536"/>
      <c r="K3536"/>
      <c r="L3536"/>
      <c r="M3536"/>
      <c r="N3536"/>
      <c r="O3536"/>
      <c r="P3536"/>
      <c r="Q3536"/>
    </row>
    <row r="3537" spans="8:17">
      <c r="H3537"/>
      <c r="I3537"/>
      <c r="J3537"/>
      <c r="K3537"/>
      <c r="L3537"/>
      <c r="M3537"/>
      <c r="N3537"/>
      <c r="O3537"/>
      <c r="P3537"/>
      <c r="Q3537"/>
    </row>
    <row r="3538" spans="8:17">
      <c r="H3538"/>
      <c r="I3538"/>
      <c r="J3538"/>
      <c r="K3538"/>
      <c r="L3538"/>
      <c r="M3538"/>
      <c r="N3538"/>
      <c r="O3538"/>
      <c r="P3538"/>
      <c r="Q3538"/>
    </row>
    <row r="3539" spans="8:17">
      <c r="H3539"/>
      <c r="I3539"/>
      <c r="J3539"/>
      <c r="K3539"/>
      <c r="L3539"/>
      <c r="M3539"/>
      <c r="N3539"/>
      <c r="O3539"/>
      <c r="P3539"/>
      <c r="Q3539"/>
    </row>
    <row r="3540" spans="8:17">
      <c r="H3540"/>
      <c r="I3540"/>
      <c r="J3540"/>
      <c r="K3540"/>
      <c r="L3540"/>
      <c r="M3540"/>
      <c r="N3540"/>
      <c r="O3540"/>
      <c r="P3540"/>
      <c r="Q3540"/>
    </row>
    <row r="3541" spans="8:17">
      <c r="H3541"/>
      <c r="I3541"/>
      <c r="J3541"/>
      <c r="K3541"/>
      <c r="L3541"/>
      <c r="M3541"/>
      <c r="N3541"/>
      <c r="O3541"/>
      <c r="P3541"/>
      <c r="Q3541"/>
    </row>
    <row r="3542" spans="8:17">
      <c r="H3542"/>
      <c r="I3542"/>
      <c r="J3542"/>
      <c r="K3542"/>
      <c r="L3542"/>
      <c r="M3542"/>
      <c r="N3542"/>
      <c r="O3542"/>
      <c r="P3542"/>
      <c r="Q3542"/>
    </row>
    <row r="3543" spans="8:17">
      <c r="H3543"/>
      <c r="I3543"/>
      <c r="J3543"/>
      <c r="K3543"/>
      <c r="L3543"/>
      <c r="M3543"/>
      <c r="N3543"/>
      <c r="O3543"/>
      <c r="P3543"/>
      <c r="Q3543"/>
    </row>
    <row r="3544" spans="8:17">
      <c r="H3544"/>
      <c r="I3544"/>
      <c r="J3544"/>
      <c r="K3544"/>
      <c r="L3544"/>
      <c r="M3544"/>
      <c r="N3544"/>
      <c r="O3544"/>
      <c r="P3544"/>
      <c r="Q3544"/>
    </row>
    <row r="3545" spans="8:17">
      <c r="H3545"/>
      <c r="I3545"/>
      <c r="J3545"/>
      <c r="K3545"/>
      <c r="L3545"/>
      <c r="M3545"/>
      <c r="N3545"/>
      <c r="O3545"/>
      <c r="P3545"/>
      <c r="Q3545"/>
    </row>
    <row r="3546" spans="8:17">
      <c r="H3546"/>
      <c r="I3546"/>
      <c r="J3546"/>
      <c r="K3546"/>
      <c r="L3546"/>
      <c r="M3546"/>
      <c r="N3546"/>
      <c r="O3546"/>
      <c r="P3546"/>
      <c r="Q3546"/>
    </row>
    <row r="3547" spans="8:17">
      <c r="H3547"/>
      <c r="I3547"/>
      <c r="J3547"/>
      <c r="K3547"/>
      <c r="L3547"/>
      <c r="M3547"/>
      <c r="N3547"/>
      <c r="O3547"/>
      <c r="P3547"/>
      <c r="Q3547"/>
    </row>
    <row r="3548" spans="8:17">
      <c r="H3548"/>
      <c r="I3548"/>
      <c r="J3548"/>
      <c r="K3548"/>
      <c r="L3548"/>
      <c r="M3548"/>
      <c r="N3548"/>
      <c r="O3548"/>
      <c r="P3548"/>
      <c r="Q3548"/>
    </row>
    <row r="3549" spans="8:17">
      <c r="H3549"/>
      <c r="I3549"/>
      <c r="J3549"/>
      <c r="K3549"/>
      <c r="L3549"/>
      <c r="M3549"/>
      <c r="N3549"/>
      <c r="O3549"/>
      <c r="P3549"/>
      <c r="Q3549"/>
    </row>
    <row r="3550" spans="8:17">
      <c r="H3550"/>
      <c r="I3550"/>
      <c r="J3550"/>
      <c r="K3550"/>
      <c r="L3550"/>
      <c r="M3550"/>
      <c r="N3550"/>
      <c r="O3550"/>
      <c r="P3550"/>
      <c r="Q3550"/>
    </row>
    <row r="3551" spans="8:17">
      <c r="H3551"/>
      <c r="I3551"/>
      <c r="J3551"/>
      <c r="K3551"/>
      <c r="L3551"/>
      <c r="M3551"/>
      <c r="N3551"/>
      <c r="O3551"/>
      <c r="P3551"/>
      <c r="Q3551"/>
    </row>
    <row r="3552" spans="8:17">
      <c r="H3552"/>
      <c r="I3552"/>
      <c r="J3552"/>
      <c r="K3552"/>
      <c r="L3552"/>
      <c r="M3552"/>
      <c r="N3552"/>
      <c r="O3552"/>
      <c r="P3552"/>
      <c r="Q3552"/>
    </row>
    <row r="3553" spans="8:17">
      <c r="H3553"/>
      <c r="I3553"/>
      <c r="J3553"/>
      <c r="K3553"/>
      <c r="L3553"/>
      <c r="M3553"/>
      <c r="N3553"/>
      <c r="O3553"/>
      <c r="P3553"/>
      <c r="Q3553"/>
    </row>
    <row r="3554" spans="8:17">
      <c r="H3554"/>
      <c r="I3554"/>
      <c r="J3554"/>
      <c r="K3554"/>
      <c r="L3554"/>
      <c r="M3554"/>
      <c r="N3554"/>
      <c r="O3554"/>
      <c r="P3554"/>
      <c r="Q3554"/>
    </row>
    <row r="3555" spans="8:17">
      <c r="H3555"/>
      <c r="I3555"/>
      <c r="J3555"/>
      <c r="K3555"/>
      <c r="L3555"/>
      <c r="M3555"/>
      <c r="N3555"/>
      <c r="O3555"/>
      <c r="P3555"/>
      <c r="Q3555"/>
    </row>
    <row r="3556" spans="8:17">
      <c r="H3556"/>
      <c r="I3556"/>
      <c r="J3556"/>
      <c r="K3556"/>
      <c r="L3556"/>
      <c r="M3556"/>
      <c r="N3556"/>
      <c r="O3556"/>
      <c r="P3556"/>
      <c r="Q3556"/>
    </row>
    <row r="3557" spans="8:17">
      <c r="H3557"/>
      <c r="I3557"/>
      <c r="J3557"/>
      <c r="K3557"/>
      <c r="L3557"/>
      <c r="M3557"/>
      <c r="N3557"/>
      <c r="O3557"/>
      <c r="P3557"/>
      <c r="Q3557"/>
    </row>
    <row r="3558" spans="8:17">
      <c r="H3558"/>
      <c r="I3558"/>
      <c r="J3558"/>
      <c r="K3558"/>
      <c r="L3558"/>
      <c r="M3558"/>
      <c r="N3558"/>
      <c r="O3558"/>
      <c r="P3558"/>
      <c r="Q3558"/>
    </row>
    <row r="3559" spans="8:17">
      <c r="H3559"/>
      <c r="I3559"/>
      <c r="J3559"/>
      <c r="K3559"/>
      <c r="L3559"/>
      <c r="M3559"/>
      <c r="N3559"/>
      <c r="O3559"/>
      <c r="P3559"/>
      <c r="Q3559"/>
    </row>
    <row r="3560" spans="8:17">
      <c r="H3560"/>
      <c r="I3560"/>
      <c r="J3560"/>
      <c r="K3560"/>
      <c r="L3560"/>
      <c r="M3560"/>
      <c r="N3560"/>
      <c r="O3560"/>
      <c r="P3560"/>
      <c r="Q3560"/>
    </row>
    <row r="3561" spans="8:17">
      <c r="H3561"/>
      <c r="I3561"/>
      <c r="J3561"/>
      <c r="K3561"/>
      <c r="L3561"/>
      <c r="M3561"/>
      <c r="N3561"/>
      <c r="O3561"/>
      <c r="P3561"/>
      <c r="Q3561"/>
    </row>
    <row r="3562" spans="8:17">
      <c r="H3562"/>
      <c r="I3562"/>
      <c r="J3562"/>
      <c r="K3562"/>
      <c r="L3562"/>
      <c r="M3562"/>
      <c r="N3562"/>
      <c r="O3562"/>
      <c r="P3562"/>
      <c r="Q3562"/>
    </row>
    <row r="3563" spans="8:17">
      <c r="H3563"/>
      <c r="I3563"/>
      <c r="J3563"/>
      <c r="K3563"/>
      <c r="L3563"/>
      <c r="M3563"/>
      <c r="N3563"/>
      <c r="O3563"/>
      <c r="P3563"/>
      <c r="Q3563"/>
    </row>
    <row r="3564" spans="8:17">
      <c r="H3564"/>
      <c r="I3564"/>
      <c r="J3564"/>
      <c r="K3564"/>
      <c r="L3564"/>
      <c r="M3564"/>
      <c r="N3564"/>
      <c r="O3564"/>
      <c r="P3564"/>
      <c r="Q3564"/>
    </row>
    <row r="3565" spans="8:17">
      <c r="H3565"/>
      <c r="I3565"/>
      <c r="J3565"/>
      <c r="K3565"/>
      <c r="L3565"/>
      <c r="M3565"/>
      <c r="N3565"/>
      <c r="O3565"/>
      <c r="P3565"/>
      <c r="Q3565"/>
    </row>
    <row r="3566" spans="8:17">
      <c r="H3566"/>
      <c r="I3566"/>
      <c r="J3566"/>
      <c r="K3566"/>
      <c r="L3566"/>
      <c r="M3566"/>
      <c r="N3566"/>
      <c r="O3566"/>
      <c r="P3566"/>
      <c r="Q3566"/>
    </row>
    <row r="3567" spans="8:17">
      <c r="H3567"/>
      <c r="I3567"/>
      <c r="J3567"/>
      <c r="K3567"/>
      <c r="L3567"/>
      <c r="M3567"/>
      <c r="N3567"/>
      <c r="O3567"/>
      <c r="P3567"/>
      <c r="Q3567"/>
    </row>
    <row r="3568" spans="8:17">
      <c r="H3568"/>
      <c r="I3568"/>
      <c r="J3568"/>
      <c r="K3568"/>
      <c r="L3568"/>
      <c r="M3568"/>
      <c r="N3568"/>
      <c r="O3568"/>
      <c r="P3568"/>
      <c r="Q3568"/>
    </row>
    <row r="3569" spans="8:17">
      <c r="H3569"/>
      <c r="I3569"/>
      <c r="J3569"/>
      <c r="K3569"/>
      <c r="L3569"/>
      <c r="M3569"/>
      <c r="N3569"/>
      <c r="O3569"/>
      <c r="P3569"/>
      <c r="Q3569"/>
    </row>
    <row r="3570" spans="8:17">
      <c r="H3570"/>
      <c r="I3570"/>
      <c r="J3570"/>
      <c r="K3570"/>
      <c r="L3570"/>
      <c r="M3570"/>
      <c r="N3570"/>
      <c r="O3570"/>
      <c r="P3570"/>
      <c r="Q3570"/>
    </row>
    <row r="3571" spans="8:17">
      <c r="H3571"/>
      <c r="I3571"/>
      <c r="J3571"/>
      <c r="K3571"/>
      <c r="L3571"/>
      <c r="M3571"/>
      <c r="N3571"/>
      <c r="O3571"/>
      <c r="P3571"/>
      <c r="Q3571"/>
    </row>
    <row r="3572" spans="8:17">
      <c r="H3572"/>
      <c r="I3572"/>
      <c r="J3572"/>
      <c r="K3572"/>
      <c r="L3572"/>
      <c r="M3572"/>
      <c r="N3572"/>
      <c r="O3572"/>
      <c r="P3572"/>
      <c r="Q3572"/>
    </row>
    <row r="3573" spans="8:17">
      <c r="H3573"/>
      <c r="I3573"/>
      <c r="J3573"/>
      <c r="K3573"/>
      <c r="L3573"/>
      <c r="M3573"/>
      <c r="N3573"/>
      <c r="O3573"/>
      <c r="P3573"/>
      <c r="Q3573"/>
    </row>
    <row r="3574" spans="8:17">
      <c r="H3574"/>
      <c r="I3574"/>
      <c r="J3574"/>
      <c r="K3574"/>
      <c r="L3574"/>
      <c r="M3574"/>
      <c r="N3574"/>
      <c r="O3574"/>
      <c r="P3574"/>
      <c r="Q3574"/>
    </row>
    <row r="3575" spans="8:17">
      <c r="H3575"/>
      <c r="I3575"/>
      <c r="J3575"/>
      <c r="K3575"/>
      <c r="L3575"/>
      <c r="M3575"/>
      <c r="N3575"/>
      <c r="O3575"/>
      <c r="P3575"/>
      <c r="Q3575"/>
    </row>
    <row r="3576" spans="8:17">
      <c r="H3576"/>
      <c r="I3576"/>
      <c r="J3576"/>
      <c r="K3576"/>
      <c r="L3576"/>
      <c r="M3576"/>
      <c r="N3576"/>
      <c r="O3576"/>
      <c r="P3576"/>
      <c r="Q3576"/>
    </row>
    <row r="3577" spans="8:17">
      <c r="H3577"/>
      <c r="I3577"/>
      <c r="J3577"/>
      <c r="K3577"/>
      <c r="L3577"/>
      <c r="M3577"/>
      <c r="N3577"/>
      <c r="O3577"/>
      <c r="P3577"/>
      <c r="Q3577"/>
    </row>
    <row r="3578" spans="8:17">
      <c r="H3578"/>
      <c r="I3578"/>
      <c r="J3578"/>
      <c r="K3578"/>
      <c r="L3578"/>
      <c r="M3578"/>
      <c r="N3578"/>
      <c r="O3578"/>
      <c r="P3578"/>
      <c r="Q3578"/>
    </row>
    <row r="3579" spans="8:17">
      <c r="H3579"/>
      <c r="I3579"/>
      <c r="J3579"/>
      <c r="K3579"/>
      <c r="L3579"/>
      <c r="M3579"/>
      <c r="N3579"/>
      <c r="O3579"/>
      <c r="P3579"/>
      <c r="Q3579"/>
    </row>
    <row r="3580" spans="8:17">
      <c r="H3580"/>
      <c r="I3580"/>
      <c r="J3580"/>
      <c r="K3580"/>
      <c r="L3580"/>
      <c r="M3580"/>
      <c r="N3580"/>
      <c r="O3580"/>
      <c r="P3580"/>
      <c r="Q3580"/>
    </row>
    <row r="3581" spans="8:17">
      <c r="H3581"/>
      <c r="I3581"/>
      <c r="J3581"/>
      <c r="K3581"/>
      <c r="L3581"/>
      <c r="M3581"/>
      <c r="N3581"/>
      <c r="O3581"/>
      <c r="P3581"/>
      <c r="Q3581"/>
    </row>
    <row r="3582" spans="8:17">
      <c r="H3582"/>
      <c r="I3582"/>
      <c r="J3582"/>
      <c r="K3582"/>
      <c r="L3582"/>
      <c r="M3582"/>
      <c r="N3582"/>
      <c r="O3582"/>
      <c r="P3582"/>
      <c r="Q3582"/>
    </row>
    <row r="3583" spans="8:17">
      <c r="H3583"/>
      <c r="I3583"/>
      <c r="J3583"/>
      <c r="K3583"/>
      <c r="L3583"/>
      <c r="M3583"/>
      <c r="N3583"/>
      <c r="O3583"/>
      <c r="P3583"/>
      <c r="Q3583"/>
    </row>
    <row r="3584" spans="8:17">
      <c r="H3584"/>
      <c r="I3584"/>
      <c r="J3584"/>
      <c r="K3584"/>
      <c r="L3584"/>
      <c r="M3584"/>
      <c r="N3584"/>
      <c r="O3584"/>
      <c r="P3584"/>
      <c r="Q3584"/>
    </row>
    <row r="3585" spans="8:17">
      <c r="H3585"/>
      <c r="I3585"/>
      <c r="J3585"/>
      <c r="K3585"/>
      <c r="L3585"/>
      <c r="M3585"/>
      <c r="N3585"/>
      <c r="O3585"/>
      <c r="P3585"/>
      <c r="Q3585"/>
    </row>
    <row r="3586" spans="8:17">
      <c r="H3586"/>
      <c r="I3586"/>
      <c r="J3586"/>
      <c r="K3586"/>
      <c r="L3586"/>
      <c r="M3586"/>
      <c r="N3586"/>
      <c r="O3586"/>
      <c r="P3586"/>
      <c r="Q3586"/>
    </row>
    <row r="3587" spans="8:17">
      <c r="H3587"/>
      <c r="I3587"/>
      <c r="J3587"/>
      <c r="K3587"/>
      <c r="L3587"/>
      <c r="M3587"/>
      <c r="N3587"/>
      <c r="O3587"/>
      <c r="P3587"/>
      <c r="Q3587"/>
    </row>
    <row r="3588" spans="8:17">
      <c r="H3588"/>
      <c r="I3588"/>
      <c r="J3588"/>
      <c r="K3588"/>
      <c r="L3588"/>
      <c r="M3588"/>
      <c r="N3588"/>
      <c r="O3588"/>
      <c r="P3588"/>
      <c r="Q3588"/>
    </row>
    <row r="3589" spans="8:17">
      <c r="H3589"/>
      <c r="I3589"/>
      <c r="J3589"/>
      <c r="K3589"/>
      <c r="L3589"/>
      <c r="M3589"/>
      <c r="N3589"/>
      <c r="O3589"/>
      <c r="P3589"/>
      <c r="Q3589"/>
    </row>
    <row r="3590" spans="8:17">
      <c r="H3590"/>
      <c r="I3590"/>
      <c r="J3590"/>
      <c r="K3590"/>
      <c r="L3590"/>
      <c r="M3590"/>
      <c r="N3590"/>
      <c r="O3590"/>
      <c r="P3590"/>
      <c r="Q3590"/>
    </row>
    <row r="3591" spans="8:17">
      <c r="H3591"/>
      <c r="I3591"/>
      <c r="J3591"/>
      <c r="K3591"/>
      <c r="L3591"/>
      <c r="M3591"/>
      <c r="N3591"/>
      <c r="O3591"/>
      <c r="P3591"/>
      <c r="Q3591"/>
    </row>
    <row r="3592" spans="8:17">
      <c r="H3592"/>
      <c r="I3592"/>
      <c r="J3592"/>
      <c r="K3592"/>
      <c r="L3592"/>
      <c r="M3592"/>
      <c r="N3592"/>
      <c r="O3592"/>
      <c r="P3592"/>
      <c r="Q3592"/>
    </row>
    <row r="3593" spans="8:17">
      <c r="H3593"/>
      <c r="I3593"/>
      <c r="J3593"/>
      <c r="K3593"/>
      <c r="L3593"/>
      <c r="M3593"/>
      <c r="N3593"/>
      <c r="O3593"/>
      <c r="P3593"/>
      <c r="Q3593"/>
    </row>
    <row r="3594" spans="8:17">
      <c r="H3594"/>
      <c r="I3594"/>
      <c r="J3594"/>
      <c r="K3594"/>
      <c r="L3594"/>
      <c r="M3594"/>
      <c r="N3594"/>
      <c r="O3594"/>
      <c r="P3594"/>
      <c r="Q3594"/>
    </row>
    <row r="3595" spans="8:17">
      <c r="H3595"/>
      <c r="I3595"/>
      <c r="J3595"/>
      <c r="K3595"/>
      <c r="L3595"/>
      <c r="M3595"/>
      <c r="N3595"/>
      <c r="O3595"/>
      <c r="P3595"/>
      <c r="Q3595"/>
    </row>
    <row r="3596" spans="8:17">
      <c r="H3596"/>
      <c r="I3596"/>
      <c r="J3596"/>
      <c r="K3596"/>
      <c r="L3596"/>
      <c r="M3596"/>
      <c r="N3596"/>
      <c r="O3596"/>
      <c r="P3596"/>
      <c r="Q3596"/>
    </row>
    <row r="3597" spans="8:17">
      <c r="H3597"/>
      <c r="I3597"/>
      <c r="J3597"/>
      <c r="K3597"/>
      <c r="L3597"/>
      <c r="M3597"/>
      <c r="N3597"/>
      <c r="O3597"/>
      <c r="P3597"/>
      <c r="Q3597"/>
    </row>
    <row r="3598" spans="8:17">
      <c r="H3598"/>
      <c r="I3598"/>
      <c r="J3598"/>
      <c r="K3598"/>
      <c r="L3598"/>
      <c r="M3598"/>
      <c r="N3598"/>
      <c r="O3598"/>
      <c r="P3598"/>
      <c r="Q3598"/>
    </row>
    <row r="3599" spans="8:17">
      <c r="H3599"/>
      <c r="I3599"/>
      <c r="J3599"/>
      <c r="K3599"/>
      <c r="L3599"/>
      <c r="M3599"/>
      <c r="N3599"/>
      <c r="O3599"/>
      <c r="P3599"/>
      <c r="Q3599"/>
    </row>
    <row r="3600" spans="8:17">
      <c r="H3600"/>
      <c r="I3600"/>
      <c r="J3600"/>
      <c r="K3600"/>
      <c r="L3600"/>
      <c r="M3600"/>
      <c r="N3600"/>
      <c r="O3600"/>
      <c r="P3600"/>
      <c r="Q3600"/>
    </row>
    <row r="3601" spans="8:17">
      <c r="H3601"/>
      <c r="I3601"/>
      <c r="J3601"/>
      <c r="K3601"/>
      <c r="L3601"/>
      <c r="M3601"/>
      <c r="N3601"/>
      <c r="O3601"/>
      <c r="P3601"/>
      <c r="Q3601"/>
    </row>
    <row r="3602" spans="8:17">
      <c r="H3602"/>
      <c r="I3602"/>
      <c r="J3602"/>
      <c r="K3602"/>
      <c r="L3602"/>
      <c r="M3602"/>
      <c r="N3602"/>
      <c r="O3602"/>
      <c r="P3602"/>
      <c r="Q3602"/>
    </row>
    <row r="3603" spans="8:17">
      <c r="H3603"/>
      <c r="I3603"/>
      <c r="J3603"/>
      <c r="K3603"/>
      <c r="L3603"/>
      <c r="M3603"/>
      <c r="N3603"/>
      <c r="O3603"/>
      <c r="P3603"/>
      <c r="Q3603"/>
    </row>
    <row r="3604" spans="8:17">
      <c r="H3604"/>
      <c r="I3604"/>
      <c r="J3604"/>
      <c r="K3604"/>
      <c r="L3604"/>
      <c r="M3604"/>
      <c r="N3604"/>
      <c r="O3604"/>
      <c r="P3604"/>
      <c r="Q3604"/>
    </row>
    <row r="3605" spans="8:17">
      <c r="H3605"/>
      <c r="I3605"/>
      <c r="J3605"/>
      <c r="K3605"/>
      <c r="L3605"/>
      <c r="M3605"/>
      <c r="N3605"/>
      <c r="O3605"/>
      <c r="P3605"/>
      <c r="Q3605"/>
    </row>
    <row r="3606" spans="8:17">
      <c r="H3606"/>
      <c r="I3606"/>
      <c r="J3606"/>
      <c r="K3606"/>
      <c r="L3606"/>
      <c r="M3606"/>
      <c r="N3606"/>
      <c r="O3606"/>
      <c r="P3606"/>
      <c r="Q3606"/>
    </row>
    <row r="3607" spans="8:17">
      <c r="H3607"/>
      <c r="I3607"/>
      <c r="J3607"/>
      <c r="K3607"/>
      <c r="L3607"/>
      <c r="M3607"/>
      <c r="N3607"/>
      <c r="O3607"/>
      <c r="P3607"/>
      <c r="Q3607"/>
    </row>
    <row r="3608" spans="8:17">
      <c r="H3608"/>
      <c r="I3608"/>
      <c r="J3608"/>
      <c r="K3608"/>
      <c r="L3608"/>
      <c r="M3608"/>
      <c r="N3608"/>
      <c r="O3608"/>
      <c r="P3608"/>
      <c r="Q3608"/>
    </row>
    <row r="3609" spans="8:17">
      <c r="H3609"/>
      <c r="I3609"/>
      <c r="J3609"/>
      <c r="K3609"/>
      <c r="L3609"/>
      <c r="M3609"/>
      <c r="N3609"/>
      <c r="O3609"/>
      <c r="P3609"/>
      <c r="Q3609"/>
    </row>
    <row r="3610" spans="8:17">
      <c r="H3610"/>
      <c r="I3610"/>
      <c r="J3610"/>
      <c r="K3610"/>
      <c r="L3610"/>
      <c r="M3610"/>
      <c r="N3610"/>
      <c r="O3610"/>
      <c r="P3610"/>
      <c r="Q3610"/>
    </row>
    <row r="3611" spans="8:17">
      <c r="H3611"/>
      <c r="I3611"/>
      <c r="J3611"/>
      <c r="K3611"/>
      <c r="L3611"/>
      <c r="M3611"/>
      <c r="N3611"/>
      <c r="O3611"/>
      <c r="P3611"/>
      <c r="Q3611"/>
    </row>
    <row r="3612" spans="8:17">
      <c r="H3612"/>
      <c r="I3612"/>
      <c r="J3612"/>
      <c r="K3612"/>
      <c r="L3612"/>
      <c r="M3612"/>
      <c r="N3612"/>
      <c r="O3612"/>
      <c r="P3612"/>
      <c r="Q3612"/>
    </row>
    <row r="3613" spans="8:17">
      <c r="H3613"/>
      <c r="I3613"/>
      <c r="J3613"/>
      <c r="K3613"/>
      <c r="L3613"/>
      <c r="M3613"/>
      <c r="N3613"/>
      <c r="O3613"/>
      <c r="P3613"/>
      <c r="Q3613"/>
    </row>
    <row r="3614" spans="8:17">
      <c r="H3614"/>
      <c r="I3614"/>
      <c r="J3614"/>
      <c r="K3614"/>
      <c r="L3614"/>
      <c r="M3614"/>
      <c r="N3614"/>
      <c r="O3614"/>
      <c r="P3614"/>
      <c r="Q3614"/>
    </row>
    <row r="3615" spans="8:17">
      <c r="H3615"/>
      <c r="I3615"/>
      <c r="J3615"/>
      <c r="K3615"/>
      <c r="L3615"/>
      <c r="M3615"/>
      <c r="N3615"/>
      <c r="O3615"/>
      <c r="P3615"/>
      <c r="Q3615"/>
    </row>
    <row r="3616" spans="8:17">
      <c r="H3616"/>
      <c r="I3616"/>
      <c r="J3616"/>
      <c r="K3616"/>
      <c r="L3616"/>
      <c r="M3616"/>
      <c r="N3616"/>
      <c r="O3616"/>
      <c r="P3616"/>
      <c r="Q3616"/>
    </row>
    <row r="3617" spans="8:17">
      <c r="H3617"/>
      <c r="I3617"/>
      <c r="J3617"/>
      <c r="K3617"/>
      <c r="L3617"/>
      <c r="M3617"/>
      <c r="N3617"/>
      <c r="O3617"/>
      <c r="P3617"/>
      <c r="Q3617"/>
    </row>
    <row r="3618" spans="8:17">
      <c r="H3618"/>
      <c r="I3618"/>
      <c r="J3618"/>
      <c r="K3618"/>
      <c r="L3618"/>
      <c r="M3618"/>
      <c r="N3618"/>
      <c r="O3618"/>
      <c r="P3618"/>
      <c r="Q3618"/>
    </row>
    <row r="3619" spans="8:17">
      <c r="H3619"/>
      <c r="I3619"/>
      <c r="J3619"/>
      <c r="K3619"/>
      <c r="L3619"/>
      <c r="M3619"/>
      <c r="N3619"/>
      <c r="O3619"/>
      <c r="P3619"/>
      <c r="Q3619"/>
    </row>
    <row r="3620" spans="8:17">
      <c r="H3620"/>
      <c r="I3620"/>
      <c r="J3620"/>
      <c r="K3620"/>
      <c r="L3620"/>
      <c r="M3620"/>
      <c r="N3620"/>
      <c r="O3620"/>
      <c r="P3620"/>
      <c r="Q3620"/>
    </row>
    <row r="3621" spans="8:17">
      <c r="H3621"/>
      <c r="I3621"/>
      <c r="J3621"/>
      <c r="K3621"/>
      <c r="L3621"/>
      <c r="M3621"/>
      <c r="N3621"/>
      <c r="O3621"/>
      <c r="P3621"/>
      <c r="Q3621"/>
    </row>
    <row r="3622" spans="8:17">
      <c r="H3622"/>
      <c r="I3622"/>
      <c r="J3622"/>
      <c r="K3622"/>
      <c r="L3622"/>
      <c r="M3622"/>
      <c r="N3622"/>
      <c r="O3622"/>
      <c r="P3622"/>
      <c r="Q3622"/>
    </row>
    <row r="3623" spans="8:17">
      <c r="H3623"/>
      <c r="I3623"/>
      <c r="J3623"/>
      <c r="K3623"/>
      <c r="L3623"/>
      <c r="M3623"/>
      <c r="N3623"/>
      <c r="O3623"/>
      <c r="P3623"/>
      <c r="Q3623"/>
    </row>
    <row r="3624" spans="8:17">
      <c r="H3624"/>
      <c r="I3624"/>
      <c r="J3624"/>
      <c r="K3624"/>
      <c r="L3624"/>
      <c r="M3624"/>
      <c r="N3624"/>
      <c r="O3624"/>
      <c r="P3624"/>
      <c r="Q3624"/>
    </row>
    <row r="3625" spans="8:17">
      <c r="H3625"/>
      <c r="I3625"/>
      <c r="J3625"/>
      <c r="K3625"/>
      <c r="L3625"/>
      <c r="M3625"/>
      <c r="N3625"/>
      <c r="O3625"/>
      <c r="P3625"/>
      <c r="Q3625"/>
    </row>
    <row r="3626" spans="8:17">
      <c r="H3626"/>
      <c r="I3626"/>
      <c r="J3626"/>
      <c r="K3626"/>
      <c r="L3626"/>
      <c r="M3626"/>
      <c r="N3626"/>
      <c r="O3626"/>
      <c r="P3626"/>
      <c r="Q3626"/>
    </row>
    <row r="3627" spans="8:17">
      <c r="H3627"/>
      <c r="I3627"/>
      <c r="J3627"/>
      <c r="K3627"/>
      <c r="L3627"/>
      <c r="M3627"/>
      <c r="N3627"/>
      <c r="O3627"/>
      <c r="P3627"/>
      <c r="Q3627"/>
    </row>
    <row r="3628" spans="8:17">
      <c r="H3628"/>
      <c r="I3628"/>
      <c r="J3628"/>
      <c r="K3628"/>
      <c r="L3628"/>
      <c r="M3628"/>
      <c r="N3628"/>
      <c r="O3628"/>
      <c r="P3628"/>
      <c r="Q3628"/>
    </row>
    <row r="3629" spans="8:17">
      <c r="H3629"/>
      <c r="I3629"/>
      <c r="J3629"/>
      <c r="K3629"/>
      <c r="L3629"/>
      <c r="M3629"/>
      <c r="N3629"/>
      <c r="O3629"/>
      <c r="P3629"/>
      <c r="Q3629"/>
    </row>
    <row r="3630" spans="8:17">
      <c r="H3630"/>
      <c r="I3630"/>
      <c r="J3630"/>
      <c r="K3630"/>
      <c r="L3630"/>
      <c r="M3630"/>
      <c r="N3630"/>
      <c r="O3630"/>
      <c r="P3630"/>
      <c r="Q3630"/>
    </row>
    <row r="3631" spans="8:17">
      <c r="H3631"/>
      <c r="I3631"/>
      <c r="J3631"/>
      <c r="K3631"/>
      <c r="L3631"/>
      <c r="M3631"/>
      <c r="N3631"/>
      <c r="O3631"/>
      <c r="P3631"/>
      <c r="Q3631"/>
    </row>
    <row r="3632" spans="8:17">
      <c r="H3632"/>
      <c r="I3632"/>
      <c r="J3632"/>
      <c r="K3632"/>
      <c r="L3632"/>
      <c r="M3632"/>
      <c r="N3632"/>
      <c r="O3632"/>
      <c r="P3632"/>
      <c r="Q3632"/>
    </row>
    <row r="3633" spans="8:17">
      <c r="H3633"/>
      <c r="I3633"/>
      <c r="J3633"/>
      <c r="K3633"/>
      <c r="L3633"/>
      <c r="M3633"/>
      <c r="N3633"/>
      <c r="O3633"/>
      <c r="P3633"/>
      <c r="Q3633"/>
    </row>
    <row r="3634" spans="8:17">
      <c r="H3634"/>
      <c r="I3634"/>
      <c r="J3634"/>
      <c r="K3634"/>
      <c r="L3634"/>
      <c r="M3634"/>
      <c r="N3634"/>
      <c r="O3634"/>
      <c r="P3634"/>
      <c r="Q3634"/>
    </row>
    <row r="3635" spans="8:17">
      <c r="H3635"/>
      <c r="I3635"/>
      <c r="J3635"/>
      <c r="K3635"/>
      <c r="L3635"/>
      <c r="M3635"/>
      <c r="N3635"/>
      <c r="O3635"/>
      <c r="P3635"/>
      <c r="Q3635"/>
    </row>
    <row r="3636" spans="8:17">
      <c r="H3636"/>
      <c r="I3636"/>
      <c r="J3636"/>
      <c r="K3636"/>
      <c r="L3636"/>
      <c r="M3636"/>
      <c r="N3636"/>
      <c r="O3636"/>
      <c r="P3636"/>
      <c r="Q3636"/>
    </row>
    <row r="3637" spans="8:17">
      <c r="H3637"/>
      <c r="I3637"/>
      <c r="J3637"/>
      <c r="K3637"/>
      <c r="L3637"/>
      <c r="M3637"/>
      <c r="N3637"/>
      <c r="O3637"/>
      <c r="P3637"/>
      <c r="Q3637"/>
    </row>
    <row r="3638" spans="8:17">
      <c r="H3638"/>
      <c r="I3638"/>
      <c r="J3638"/>
      <c r="K3638"/>
      <c r="L3638"/>
      <c r="M3638"/>
      <c r="N3638"/>
      <c r="O3638"/>
      <c r="P3638"/>
      <c r="Q3638"/>
    </row>
    <row r="3639" spans="8:17">
      <c r="H3639"/>
      <c r="I3639"/>
      <c r="J3639"/>
      <c r="K3639"/>
      <c r="L3639"/>
      <c r="M3639"/>
      <c r="N3639"/>
      <c r="O3639"/>
      <c r="P3639"/>
      <c r="Q3639"/>
    </row>
    <row r="3640" spans="8:17">
      <c r="H3640"/>
      <c r="I3640"/>
      <c r="J3640"/>
      <c r="K3640"/>
      <c r="L3640"/>
      <c r="M3640"/>
      <c r="N3640"/>
      <c r="O3640"/>
      <c r="P3640"/>
      <c r="Q3640"/>
    </row>
    <row r="3641" spans="8:17">
      <c r="H3641"/>
      <c r="I3641"/>
      <c r="J3641"/>
      <c r="K3641"/>
      <c r="L3641"/>
      <c r="M3641"/>
      <c r="N3641"/>
      <c r="O3641"/>
      <c r="P3641"/>
      <c r="Q3641"/>
    </row>
    <row r="3642" spans="8:17">
      <c r="H3642"/>
      <c r="I3642"/>
      <c r="J3642"/>
      <c r="K3642"/>
      <c r="L3642"/>
      <c r="M3642"/>
      <c r="N3642"/>
      <c r="O3642"/>
      <c r="P3642"/>
      <c r="Q3642"/>
    </row>
    <row r="3643" spans="8:17">
      <c r="H3643"/>
      <c r="I3643"/>
      <c r="J3643"/>
      <c r="K3643"/>
      <c r="L3643"/>
      <c r="M3643"/>
      <c r="N3643"/>
      <c r="O3643"/>
      <c r="P3643"/>
      <c r="Q3643"/>
    </row>
    <row r="3644" spans="8:17">
      <c r="H3644"/>
      <c r="I3644"/>
      <c r="J3644"/>
      <c r="K3644"/>
      <c r="L3644"/>
      <c r="M3644"/>
      <c r="N3644"/>
      <c r="O3644"/>
      <c r="P3644"/>
      <c r="Q3644"/>
    </row>
    <row r="3645" spans="8:17">
      <c r="H3645"/>
      <c r="I3645"/>
      <c r="J3645"/>
      <c r="K3645"/>
      <c r="L3645"/>
      <c r="M3645"/>
      <c r="N3645"/>
      <c r="O3645"/>
      <c r="P3645"/>
      <c r="Q3645"/>
    </row>
    <row r="3646" spans="8:17">
      <c r="H3646"/>
      <c r="I3646"/>
      <c r="J3646"/>
      <c r="K3646"/>
      <c r="L3646"/>
      <c r="M3646"/>
      <c r="N3646"/>
      <c r="O3646"/>
      <c r="P3646"/>
      <c r="Q3646"/>
    </row>
    <row r="3647" spans="8:17">
      <c r="H3647"/>
      <c r="I3647"/>
      <c r="J3647"/>
      <c r="K3647"/>
      <c r="L3647"/>
      <c r="M3647"/>
      <c r="N3647"/>
      <c r="O3647"/>
      <c r="P3647"/>
      <c r="Q3647"/>
    </row>
    <row r="3648" spans="8:17">
      <c r="H3648"/>
      <c r="I3648"/>
      <c r="J3648"/>
      <c r="K3648"/>
      <c r="L3648"/>
      <c r="M3648"/>
      <c r="N3648"/>
      <c r="O3648"/>
      <c r="P3648"/>
      <c r="Q3648"/>
    </row>
    <row r="3649" spans="8:17">
      <c r="H3649"/>
      <c r="I3649"/>
      <c r="J3649"/>
      <c r="K3649"/>
      <c r="L3649"/>
      <c r="M3649"/>
      <c r="N3649"/>
      <c r="O3649"/>
      <c r="P3649"/>
      <c r="Q3649"/>
    </row>
    <row r="3650" spans="8:17">
      <c r="H3650"/>
      <c r="I3650"/>
      <c r="J3650"/>
      <c r="K3650"/>
      <c r="L3650"/>
      <c r="M3650"/>
      <c r="N3650"/>
      <c r="O3650"/>
      <c r="P3650"/>
      <c r="Q3650"/>
    </row>
    <row r="3651" spans="8:17">
      <c r="H3651"/>
      <c r="I3651"/>
      <c r="J3651"/>
      <c r="K3651"/>
      <c r="L3651"/>
      <c r="M3651"/>
      <c r="N3651"/>
      <c r="O3651"/>
      <c r="P3651"/>
      <c r="Q3651"/>
    </row>
    <row r="3652" spans="8:17">
      <c r="H3652"/>
      <c r="I3652"/>
      <c r="J3652"/>
      <c r="K3652"/>
      <c r="L3652"/>
      <c r="M3652"/>
      <c r="N3652"/>
      <c r="O3652"/>
      <c r="P3652"/>
      <c r="Q3652"/>
    </row>
    <row r="3653" spans="8:17">
      <c r="H3653"/>
      <c r="I3653"/>
      <c r="J3653"/>
      <c r="K3653"/>
      <c r="L3653"/>
      <c r="M3653"/>
      <c r="N3653"/>
      <c r="O3653"/>
      <c r="P3653"/>
      <c r="Q3653"/>
    </row>
    <row r="3654" spans="8:17">
      <c r="H3654"/>
      <c r="I3654"/>
      <c r="J3654"/>
      <c r="K3654"/>
      <c r="L3654"/>
      <c r="M3654"/>
      <c r="N3654"/>
      <c r="O3654"/>
      <c r="P3654"/>
      <c r="Q3654"/>
    </row>
    <row r="3655" spans="8:17">
      <c r="H3655"/>
      <c r="I3655"/>
      <c r="J3655"/>
      <c r="K3655"/>
      <c r="L3655"/>
      <c r="M3655"/>
      <c r="N3655"/>
      <c r="O3655"/>
      <c r="P3655"/>
      <c r="Q3655"/>
    </row>
    <row r="3656" spans="8:17">
      <c r="H3656"/>
      <c r="I3656"/>
      <c r="J3656"/>
      <c r="K3656"/>
      <c r="L3656"/>
      <c r="M3656"/>
      <c r="N3656"/>
      <c r="O3656"/>
      <c r="P3656"/>
      <c r="Q3656"/>
    </row>
    <row r="3657" spans="8:17">
      <c r="H3657"/>
      <c r="I3657"/>
      <c r="J3657"/>
      <c r="K3657"/>
      <c r="L3657"/>
      <c r="M3657"/>
      <c r="N3657"/>
      <c r="O3657"/>
      <c r="P3657"/>
      <c r="Q3657"/>
    </row>
    <row r="3658" spans="8:17">
      <c r="H3658"/>
      <c r="I3658"/>
      <c r="J3658"/>
      <c r="K3658"/>
      <c r="L3658"/>
      <c r="M3658"/>
      <c r="N3658"/>
      <c r="O3658"/>
      <c r="P3658"/>
      <c r="Q3658"/>
    </row>
    <row r="3659" spans="8:17">
      <c r="H3659"/>
      <c r="I3659"/>
      <c r="J3659"/>
      <c r="K3659"/>
      <c r="L3659"/>
      <c r="M3659"/>
      <c r="N3659"/>
      <c r="O3659"/>
      <c r="P3659"/>
      <c r="Q3659"/>
    </row>
    <row r="3660" spans="8:17">
      <c r="H3660"/>
      <c r="I3660"/>
      <c r="J3660"/>
      <c r="K3660"/>
      <c r="L3660"/>
      <c r="M3660"/>
      <c r="N3660"/>
      <c r="O3660"/>
      <c r="P3660"/>
      <c r="Q3660"/>
    </row>
    <row r="3661" spans="8:17">
      <c r="H3661"/>
      <c r="I3661"/>
      <c r="J3661"/>
      <c r="K3661"/>
      <c r="L3661"/>
      <c r="M3661"/>
      <c r="N3661"/>
      <c r="O3661"/>
      <c r="P3661"/>
      <c r="Q3661"/>
    </row>
    <row r="3662" spans="8:17">
      <c r="H3662"/>
      <c r="I3662"/>
      <c r="J3662"/>
      <c r="K3662"/>
      <c r="L3662"/>
      <c r="M3662"/>
      <c r="N3662"/>
      <c r="O3662"/>
      <c r="P3662"/>
      <c r="Q3662"/>
    </row>
    <row r="3663" spans="8:17">
      <c r="H3663"/>
      <c r="I3663"/>
      <c r="J3663"/>
      <c r="K3663"/>
      <c r="L3663"/>
      <c r="M3663"/>
      <c r="N3663"/>
      <c r="O3663"/>
      <c r="P3663"/>
      <c r="Q3663"/>
    </row>
    <row r="3664" spans="8:17">
      <c r="H3664"/>
      <c r="I3664"/>
      <c r="J3664"/>
      <c r="K3664"/>
      <c r="L3664"/>
      <c r="M3664"/>
      <c r="N3664"/>
      <c r="O3664"/>
      <c r="P3664"/>
      <c r="Q3664"/>
    </row>
    <row r="3665" spans="8:17">
      <c r="H3665"/>
      <c r="I3665"/>
      <c r="J3665"/>
      <c r="K3665"/>
      <c r="L3665"/>
      <c r="M3665"/>
      <c r="N3665"/>
      <c r="O3665"/>
      <c r="P3665"/>
      <c r="Q3665"/>
    </row>
    <row r="3666" spans="8:17">
      <c r="H3666"/>
      <c r="I3666"/>
      <c r="J3666"/>
      <c r="K3666"/>
      <c r="L3666"/>
      <c r="M3666"/>
      <c r="N3666"/>
      <c r="O3666"/>
      <c r="P3666"/>
      <c r="Q3666"/>
    </row>
    <row r="3667" spans="8:17">
      <c r="H3667"/>
      <c r="I3667"/>
      <c r="J3667"/>
      <c r="K3667"/>
      <c r="L3667"/>
      <c r="M3667"/>
      <c r="N3667"/>
      <c r="O3667"/>
      <c r="P3667"/>
      <c r="Q3667"/>
    </row>
    <row r="3668" spans="8:17">
      <c r="H3668"/>
      <c r="I3668"/>
      <c r="J3668"/>
      <c r="K3668"/>
      <c r="L3668"/>
      <c r="M3668"/>
      <c r="N3668"/>
      <c r="O3668"/>
      <c r="P3668"/>
      <c r="Q3668"/>
    </row>
    <row r="3669" spans="8:17">
      <c r="H3669"/>
      <c r="I3669"/>
      <c r="J3669"/>
      <c r="K3669"/>
      <c r="L3669"/>
      <c r="M3669"/>
      <c r="N3669"/>
      <c r="O3669"/>
      <c r="P3669"/>
      <c r="Q3669"/>
    </row>
    <row r="3670" spans="8:17">
      <c r="H3670"/>
      <c r="I3670"/>
      <c r="J3670"/>
      <c r="K3670"/>
      <c r="L3670"/>
      <c r="M3670"/>
      <c r="N3670"/>
      <c r="O3670"/>
      <c r="P3670"/>
      <c r="Q3670"/>
    </row>
    <row r="3671" spans="8:17">
      <c r="H3671"/>
      <c r="I3671"/>
      <c r="J3671"/>
      <c r="K3671"/>
      <c r="L3671"/>
      <c r="M3671"/>
      <c r="N3671"/>
      <c r="O3671"/>
      <c r="P3671"/>
      <c r="Q3671"/>
    </row>
    <row r="3672" spans="8:17">
      <c r="H3672"/>
      <c r="I3672"/>
      <c r="J3672"/>
      <c r="K3672"/>
      <c r="L3672"/>
      <c r="M3672"/>
      <c r="N3672"/>
      <c r="O3672"/>
      <c r="P3672"/>
      <c r="Q3672"/>
    </row>
    <row r="3673" spans="8:17">
      <c r="H3673"/>
      <c r="I3673"/>
      <c r="J3673"/>
      <c r="K3673"/>
      <c r="L3673"/>
      <c r="M3673"/>
      <c r="N3673"/>
      <c r="O3673"/>
      <c r="P3673"/>
      <c r="Q3673"/>
    </row>
    <row r="3674" spans="8:17">
      <c r="H3674"/>
      <c r="I3674"/>
      <c r="J3674"/>
      <c r="K3674"/>
      <c r="L3674"/>
      <c r="M3674"/>
      <c r="N3674"/>
      <c r="O3674"/>
      <c r="P3674"/>
      <c r="Q3674"/>
    </row>
    <row r="3675" spans="8:17">
      <c r="H3675"/>
      <c r="I3675"/>
      <c r="J3675"/>
      <c r="K3675"/>
      <c r="L3675"/>
      <c r="M3675"/>
      <c r="N3675"/>
      <c r="O3675"/>
      <c r="P3675"/>
      <c r="Q3675"/>
    </row>
    <row r="3676" spans="8:17">
      <c r="H3676"/>
      <c r="I3676"/>
      <c r="J3676"/>
      <c r="K3676"/>
      <c r="L3676"/>
      <c r="M3676"/>
      <c r="N3676"/>
      <c r="O3676"/>
      <c r="P3676"/>
      <c r="Q3676"/>
    </row>
    <row r="3677" spans="8:17">
      <c r="H3677"/>
      <c r="I3677"/>
      <c r="J3677"/>
      <c r="K3677"/>
      <c r="L3677"/>
      <c r="M3677"/>
      <c r="N3677"/>
      <c r="O3677"/>
      <c r="P3677"/>
      <c r="Q3677"/>
    </row>
    <row r="3678" spans="8:17">
      <c r="H3678"/>
      <c r="I3678"/>
      <c r="J3678"/>
      <c r="K3678"/>
      <c r="L3678"/>
      <c r="M3678"/>
      <c r="N3678"/>
      <c r="O3678"/>
      <c r="P3678"/>
      <c r="Q3678"/>
    </row>
    <row r="3679" spans="8:17">
      <c r="H3679"/>
      <c r="I3679"/>
      <c r="J3679"/>
      <c r="K3679"/>
      <c r="L3679"/>
      <c r="M3679"/>
      <c r="N3679"/>
      <c r="O3679"/>
      <c r="P3679"/>
      <c r="Q3679"/>
    </row>
    <row r="3680" spans="8:17">
      <c r="H3680"/>
      <c r="I3680"/>
      <c r="J3680"/>
      <c r="K3680"/>
      <c r="L3680"/>
      <c r="M3680"/>
      <c r="N3680"/>
      <c r="O3680"/>
      <c r="P3680"/>
      <c r="Q3680"/>
    </row>
    <row r="3681" spans="8:17">
      <c r="H3681"/>
      <c r="I3681"/>
      <c r="J3681"/>
      <c r="K3681"/>
      <c r="L3681"/>
      <c r="M3681"/>
      <c r="N3681"/>
      <c r="O3681"/>
      <c r="P3681"/>
      <c r="Q3681"/>
    </row>
    <row r="3682" spans="8:17">
      <c r="H3682"/>
      <c r="I3682"/>
      <c r="J3682"/>
      <c r="K3682"/>
      <c r="L3682"/>
      <c r="M3682"/>
      <c r="N3682"/>
      <c r="O3682"/>
      <c r="P3682"/>
      <c r="Q3682"/>
    </row>
    <row r="3683" spans="8:17">
      <c r="H3683"/>
      <c r="I3683"/>
      <c r="J3683"/>
      <c r="K3683"/>
      <c r="L3683"/>
      <c r="M3683"/>
      <c r="N3683"/>
      <c r="O3683"/>
      <c r="P3683"/>
      <c r="Q3683"/>
    </row>
    <row r="3684" spans="8:17">
      <c r="H3684"/>
      <c r="I3684"/>
      <c r="J3684"/>
      <c r="K3684"/>
      <c r="L3684"/>
      <c r="M3684"/>
      <c r="N3684"/>
      <c r="O3684"/>
      <c r="P3684"/>
      <c r="Q3684"/>
    </row>
    <row r="3685" spans="8:17">
      <c r="H3685"/>
      <c r="I3685"/>
      <c r="J3685"/>
      <c r="K3685"/>
      <c r="L3685"/>
      <c r="M3685"/>
      <c r="N3685"/>
      <c r="O3685"/>
      <c r="P3685"/>
      <c r="Q3685"/>
    </row>
    <row r="3686" spans="8:17">
      <c r="H3686"/>
      <c r="I3686"/>
      <c r="J3686"/>
      <c r="K3686"/>
      <c r="L3686"/>
      <c r="M3686"/>
      <c r="N3686"/>
      <c r="O3686"/>
      <c r="P3686"/>
      <c r="Q3686"/>
    </row>
    <row r="3687" spans="8:17">
      <c r="H3687"/>
      <c r="I3687"/>
      <c r="J3687"/>
      <c r="K3687"/>
      <c r="L3687"/>
      <c r="M3687"/>
      <c r="N3687"/>
      <c r="O3687"/>
      <c r="P3687"/>
      <c r="Q3687"/>
    </row>
    <row r="3688" spans="8:17">
      <c r="H3688"/>
      <c r="I3688"/>
      <c r="J3688"/>
      <c r="K3688"/>
      <c r="L3688"/>
      <c r="M3688"/>
      <c r="N3688"/>
      <c r="O3688"/>
      <c r="P3688"/>
      <c r="Q3688"/>
    </row>
    <row r="3689" spans="8:17">
      <c r="H3689"/>
      <c r="I3689"/>
      <c r="J3689"/>
      <c r="K3689"/>
      <c r="L3689"/>
      <c r="M3689"/>
      <c r="N3689"/>
      <c r="O3689"/>
      <c r="P3689"/>
      <c r="Q3689"/>
    </row>
    <row r="3690" spans="8:17">
      <c r="H3690"/>
      <c r="I3690"/>
      <c r="J3690"/>
      <c r="K3690"/>
      <c r="L3690"/>
      <c r="M3690"/>
      <c r="N3690"/>
      <c r="O3690"/>
      <c r="P3690"/>
      <c r="Q3690"/>
    </row>
    <row r="3691" spans="8:17">
      <c r="H3691"/>
      <c r="I3691"/>
      <c r="J3691"/>
      <c r="K3691"/>
      <c r="L3691"/>
      <c r="M3691"/>
      <c r="N3691"/>
      <c r="O3691"/>
      <c r="P3691"/>
      <c r="Q3691"/>
    </row>
    <row r="3692" spans="8:17">
      <c r="H3692"/>
      <c r="I3692"/>
      <c r="J3692"/>
      <c r="K3692"/>
      <c r="L3692"/>
      <c r="M3692"/>
      <c r="N3692"/>
      <c r="O3692"/>
      <c r="P3692"/>
      <c r="Q3692"/>
    </row>
    <row r="3693" spans="8:17">
      <c r="H3693"/>
      <c r="I3693"/>
      <c r="J3693"/>
      <c r="K3693"/>
      <c r="L3693"/>
      <c r="M3693"/>
      <c r="N3693"/>
      <c r="O3693"/>
      <c r="P3693"/>
      <c r="Q3693"/>
    </row>
    <row r="3694" spans="8:17">
      <c r="H3694"/>
      <c r="I3694"/>
      <c r="J3694"/>
      <c r="K3694"/>
      <c r="L3694"/>
      <c r="M3694"/>
      <c r="N3694"/>
      <c r="O3694"/>
      <c r="P3694"/>
      <c r="Q3694"/>
    </row>
    <row r="3695" spans="8:17">
      <c r="H3695"/>
      <c r="I3695"/>
      <c r="J3695"/>
      <c r="K3695"/>
      <c r="L3695"/>
      <c r="M3695"/>
      <c r="N3695"/>
      <c r="O3695"/>
      <c r="P3695"/>
      <c r="Q3695"/>
    </row>
    <row r="3696" spans="8:17">
      <c r="H3696"/>
      <c r="I3696"/>
      <c r="J3696"/>
      <c r="K3696"/>
      <c r="L3696"/>
      <c r="M3696"/>
      <c r="N3696"/>
      <c r="O3696"/>
      <c r="P3696"/>
      <c r="Q3696"/>
    </row>
    <row r="3697" spans="8:17">
      <c r="H3697"/>
      <c r="I3697"/>
      <c r="J3697"/>
      <c r="K3697"/>
      <c r="L3697"/>
      <c r="M3697"/>
      <c r="N3697"/>
      <c r="O3697"/>
      <c r="P3697"/>
      <c r="Q3697"/>
    </row>
    <row r="3698" spans="8:17">
      <c r="H3698"/>
      <c r="I3698"/>
      <c r="J3698"/>
      <c r="K3698"/>
      <c r="L3698"/>
      <c r="M3698"/>
      <c r="N3698"/>
      <c r="O3698"/>
      <c r="P3698"/>
      <c r="Q3698"/>
    </row>
    <row r="3699" spans="8:17">
      <c r="H3699"/>
      <c r="I3699"/>
      <c r="J3699"/>
      <c r="K3699"/>
      <c r="L3699"/>
      <c r="M3699"/>
      <c r="N3699"/>
      <c r="O3699"/>
      <c r="P3699"/>
      <c r="Q3699"/>
    </row>
    <row r="3700" spans="8:17">
      <c r="H3700"/>
      <c r="I3700"/>
      <c r="J3700"/>
      <c r="K3700"/>
      <c r="L3700"/>
      <c r="M3700"/>
      <c r="N3700"/>
      <c r="O3700"/>
      <c r="P3700"/>
      <c r="Q3700"/>
    </row>
    <row r="3701" spans="8:17">
      <c r="H3701"/>
      <c r="I3701"/>
      <c r="J3701"/>
      <c r="K3701"/>
      <c r="L3701"/>
      <c r="M3701"/>
      <c r="N3701"/>
      <c r="O3701"/>
      <c r="P3701"/>
      <c r="Q3701"/>
    </row>
    <row r="3702" spans="8:17">
      <c r="H3702"/>
      <c r="I3702"/>
      <c r="J3702"/>
      <c r="K3702"/>
      <c r="L3702"/>
      <c r="M3702"/>
      <c r="N3702"/>
      <c r="O3702"/>
      <c r="P3702"/>
      <c r="Q3702"/>
    </row>
    <row r="3703" spans="8:17">
      <c r="H3703"/>
      <c r="I3703"/>
      <c r="J3703"/>
      <c r="K3703"/>
      <c r="L3703"/>
      <c r="M3703"/>
      <c r="N3703"/>
      <c r="O3703"/>
      <c r="P3703"/>
      <c r="Q3703"/>
    </row>
    <row r="3704" spans="8:17">
      <c r="H3704"/>
      <c r="I3704"/>
      <c r="J3704"/>
      <c r="K3704"/>
      <c r="L3704"/>
      <c r="M3704"/>
      <c r="N3704"/>
      <c r="O3704"/>
      <c r="P3704"/>
      <c r="Q3704"/>
    </row>
    <row r="3705" spans="8:17">
      <c r="H3705"/>
      <c r="I3705"/>
      <c r="J3705"/>
      <c r="K3705"/>
      <c r="L3705"/>
      <c r="M3705"/>
      <c r="N3705"/>
      <c r="O3705"/>
      <c r="P3705"/>
      <c r="Q3705"/>
    </row>
    <row r="3706" spans="8:17">
      <c r="H3706"/>
      <c r="I3706"/>
      <c r="J3706"/>
      <c r="K3706"/>
      <c r="L3706"/>
      <c r="M3706"/>
      <c r="N3706"/>
      <c r="O3706"/>
      <c r="P3706"/>
      <c r="Q3706"/>
    </row>
    <row r="3707" spans="8:17">
      <c r="H3707"/>
      <c r="I3707"/>
      <c r="J3707"/>
      <c r="K3707"/>
      <c r="L3707"/>
      <c r="M3707"/>
      <c r="N3707"/>
      <c r="O3707"/>
      <c r="P3707"/>
      <c r="Q3707"/>
    </row>
    <row r="3708" spans="8:17">
      <c r="H3708"/>
      <c r="I3708"/>
      <c r="J3708"/>
      <c r="K3708"/>
      <c r="L3708"/>
      <c r="M3708"/>
      <c r="N3708"/>
      <c r="O3708"/>
      <c r="P3708"/>
      <c r="Q3708"/>
    </row>
    <row r="3709" spans="8:17">
      <c r="H3709"/>
      <c r="I3709"/>
      <c r="J3709"/>
      <c r="K3709"/>
      <c r="L3709"/>
      <c r="M3709"/>
      <c r="N3709"/>
      <c r="O3709"/>
      <c r="P3709"/>
      <c r="Q3709"/>
    </row>
    <row r="3710" spans="8:17">
      <c r="H3710"/>
      <c r="I3710"/>
      <c r="J3710"/>
      <c r="K3710"/>
      <c r="L3710"/>
      <c r="M3710"/>
      <c r="N3710"/>
      <c r="O3710"/>
      <c r="P3710"/>
      <c r="Q3710"/>
    </row>
    <row r="3711" spans="8:17">
      <c r="H3711"/>
      <c r="I3711"/>
      <c r="J3711"/>
      <c r="K3711"/>
      <c r="L3711"/>
      <c r="M3711"/>
      <c r="N3711"/>
      <c r="O3711"/>
      <c r="P3711"/>
      <c r="Q3711"/>
    </row>
    <row r="3712" spans="8:17">
      <c r="H3712"/>
      <c r="I3712"/>
      <c r="J3712"/>
      <c r="K3712"/>
      <c r="L3712"/>
      <c r="M3712"/>
      <c r="N3712"/>
      <c r="O3712"/>
      <c r="P3712"/>
      <c r="Q3712"/>
    </row>
    <row r="3713" spans="8:17">
      <c r="H3713"/>
      <c r="I3713"/>
      <c r="J3713"/>
      <c r="K3713"/>
      <c r="L3713"/>
      <c r="M3713"/>
      <c r="N3713"/>
      <c r="O3713"/>
      <c r="P3713"/>
      <c r="Q3713"/>
    </row>
    <row r="3714" spans="8:17">
      <c r="H3714"/>
      <c r="I3714"/>
      <c r="J3714"/>
      <c r="K3714"/>
      <c r="L3714"/>
      <c r="M3714"/>
      <c r="N3714"/>
      <c r="O3714"/>
      <c r="P3714"/>
      <c r="Q3714"/>
    </row>
    <row r="3715" spans="8:17">
      <c r="H3715"/>
      <c r="I3715"/>
      <c r="J3715"/>
      <c r="K3715"/>
      <c r="L3715"/>
      <c r="M3715"/>
      <c r="N3715"/>
      <c r="O3715"/>
      <c r="P3715"/>
      <c r="Q3715"/>
    </row>
    <row r="3716" spans="8:17">
      <c r="H3716"/>
      <c r="I3716"/>
      <c r="J3716"/>
      <c r="K3716"/>
      <c r="L3716"/>
      <c r="M3716"/>
      <c r="N3716"/>
      <c r="O3716"/>
      <c r="P3716"/>
      <c r="Q3716"/>
    </row>
    <row r="3717" spans="8:17">
      <c r="H3717"/>
      <c r="I3717"/>
      <c r="J3717"/>
      <c r="K3717"/>
      <c r="L3717"/>
      <c r="M3717"/>
      <c r="N3717"/>
      <c r="O3717"/>
      <c r="P3717"/>
      <c r="Q3717"/>
    </row>
    <row r="3718" spans="8:17">
      <c r="H3718"/>
      <c r="I3718"/>
      <c r="J3718"/>
      <c r="K3718"/>
      <c r="L3718"/>
      <c r="M3718"/>
      <c r="N3718"/>
      <c r="O3718"/>
      <c r="P3718"/>
      <c r="Q3718"/>
    </row>
    <row r="3719" spans="8:17">
      <c r="H3719"/>
      <c r="I3719"/>
      <c r="J3719"/>
      <c r="K3719"/>
      <c r="L3719"/>
      <c r="M3719"/>
      <c r="N3719"/>
      <c r="O3719"/>
      <c r="P3719"/>
      <c r="Q3719"/>
    </row>
    <row r="3720" spans="8:17">
      <c r="H3720"/>
      <c r="I3720"/>
      <c r="J3720"/>
      <c r="K3720"/>
      <c r="L3720"/>
      <c r="M3720"/>
      <c r="N3720"/>
      <c r="O3720"/>
      <c r="P3720"/>
      <c r="Q3720"/>
    </row>
    <row r="3721" spans="8:17">
      <c r="H3721"/>
      <c r="I3721"/>
      <c r="J3721"/>
      <c r="K3721"/>
      <c r="L3721"/>
      <c r="M3721"/>
      <c r="N3721"/>
      <c r="O3721"/>
      <c r="P3721"/>
      <c r="Q3721"/>
    </row>
    <row r="3722" spans="8:17">
      <c r="H3722"/>
      <c r="I3722"/>
      <c r="J3722"/>
      <c r="K3722"/>
      <c r="L3722"/>
      <c r="M3722"/>
      <c r="N3722"/>
      <c r="O3722"/>
      <c r="P3722"/>
      <c r="Q3722"/>
    </row>
    <row r="3723" spans="8:17">
      <c r="H3723"/>
      <c r="I3723"/>
      <c r="J3723"/>
      <c r="K3723"/>
      <c r="L3723"/>
      <c r="M3723"/>
      <c r="N3723"/>
      <c r="O3723"/>
      <c r="P3723"/>
      <c r="Q3723"/>
    </row>
    <row r="3724" spans="8:17">
      <c r="H3724"/>
      <c r="I3724"/>
      <c r="J3724"/>
      <c r="K3724"/>
      <c r="L3724"/>
      <c r="M3724"/>
      <c r="N3724"/>
      <c r="O3724"/>
      <c r="P3724"/>
      <c r="Q3724"/>
    </row>
    <row r="3725" spans="8:17">
      <c r="H3725"/>
      <c r="I3725"/>
      <c r="J3725"/>
      <c r="K3725"/>
      <c r="L3725"/>
      <c r="M3725"/>
      <c r="N3725"/>
      <c r="O3725"/>
      <c r="P3725"/>
      <c r="Q3725"/>
    </row>
    <row r="3726" spans="8:17">
      <c r="H3726"/>
      <c r="I3726"/>
      <c r="J3726"/>
      <c r="K3726"/>
      <c r="L3726"/>
      <c r="M3726"/>
      <c r="N3726"/>
      <c r="O3726"/>
      <c r="P3726"/>
      <c r="Q3726"/>
    </row>
    <row r="3727" spans="8:17">
      <c r="H3727"/>
      <c r="I3727"/>
      <c r="J3727"/>
      <c r="K3727"/>
      <c r="L3727"/>
      <c r="M3727"/>
      <c r="N3727"/>
      <c r="O3727"/>
      <c r="P3727"/>
      <c r="Q3727"/>
    </row>
    <row r="3728" spans="8:17">
      <c r="H3728"/>
      <c r="I3728"/>
      <c r="J3728"/>
      <c r="K3728"/>
      <c r="L3728"/>
      <c r="M3728"/>
      <c r="N3728"/>
      <c r="O3728"/>
      <c r="P3728"/>
      <c r="Q3728"/>
    </row>
    <row r="3729" spans="8:17">
      <c r="H3729"/>
      <c r="I3729"/>
      <c r="J3729"/>
      <c r="K3729"/>
      <c r="L3729"/>
      <c r="M3729"/>
      <c r="N3729"/>
      <c r="O3729"/>
      <c r="P3729"/>
      <c r="Q3729"/>
    </row>
    <row r="3730" spans="8:17">
      <c r="H3730"/>
      <c r="I3730"/>
      <c r="J3730"/>
      <c r="K3730"/>
      <c r="L3730"/>
      <c r="M3730"/>
      <c r="N3730"/>
      <c r="O3730"/>
      <c r="P3730"/>
      <c r="Q3730"/>
    </row>
    <row r="3731" spans="8:17">
      <c r="H3731"/>
      <c r="I3731"/>
      <c r="J3731"/>
      <c r="K3731"/>
      <c r="L3731"/>
      <c r="M3731"/>
      <c r="N3731"/>
      <c r="O3731"/>
      <c r="P3731"/>
      <c r="Q3731"/>
    </row>
    <row r="3732" spans="8:17">
      <c r="H3732"/>
      <c r="I3732"/>
      <c r="J3732"/>
      <c r="K3732"/>
      <c r="L3732"/>
      <c r="M3732"/>
      <c r="N3732"/>
      <c r="O3732"/>
      <c r="P3732"/>
      <c r="Q3732"/>
    </row>
    <row r="3733" spans="8:17">
      <c r="H3733"/>
      <c r="I3733"/>
      <c r="J3733"/>
      <c r="K3733"/>
      <c r="L3733"/>
      <c r="M3733"/>
      <c r="N3733"/>
      <c r="O3733"/>
      <c r="P3733"/>
      <c r="Q3733"/>
    </row>
    <row r="3734" spans="8:17">
      <c r="H3734"/>
      <c r="I3734"/>
      <c r="J3734"/>
      <c r="K3734"/>
      <c r="L3734"/>
      <c r="M3734"/>
      <c r="N3734"/>
      <c r="O3734"/>
      <c r="P3734"/>
      <c r="Q3734"/>
    </row>
    <row r="3735" spans="8:17">
      <c r="H3735"/>
      <c r="I3735"/>
      <c r="J3735"/>
      <c r="K3735"/>
      <c r="L3735"/>
      <c r="M3735"/>
      <c r="N3735"/>
      <c r="O3735"/>
      <c r="P3735"/>
      <c r="Q3735"/>
    </row>
    <row r="3736" spans="8:17">
      <c r="H3736"/>
      <c r="I3736"/>
      <c r="J3736"/>
      <c r="K3736"/>
      <c r="L3736"/>
      <c r="M3736"/>
      <c r="N3736"/>
      <c r="O3736"/>
      <c r="P3736"/>
      <c r="Q3736"/>
    </row>
    <row r="3737" spans="8:17">
      <c r="H3737"/>
      <c r="I3737"/>
      <c r="J3737"/>
      <c r="K3737"/>
      <c r="L3737"/>
      <c r="M3737"/>
      <c r="N3737"/>
      <c r="O3737"/>
      <c r="P3737"/>
      <c r="Q3737"/>
    </row>
    <row r="3738" spans="8:17">
      <c r="H3738"/>
      <c r="I3738"/>
      <c r="J3738"/>
      <c r="K3738"/>
      <c r="L3738"/>
      <c r="M3738"/>
      <c r="N3738"/>
      <c r="O3738"/>
      <c r="P3738"/>
      <c r="Q3738"/>
    </row>
    <row r="3739" spans="8:17">
      <c r="H3739"/>
      <c r="I3739"/>
      <c r="J3739"/>
      <c r="K3739"/>
      <c r="L3739"/>
      <c r="M3739"/>
      <c r="N3739"/>
      <c r="O3739"/>
      <c r="P3739"/>
      <c r="Q3739"/>
    </row>
    <row r="3740" spans="8:17">
      <c r="H3740"/>
      <c r="I3740"/>
      <c r="J3740"/>
      <c r="K3740"/>
      <c r="L3740"/>
      <c r="M3740"/>
      <c r="N3740"/>
      <c r="O3740"/>
      <c r="P3740"/>
      <c r="Q3740"/>
    </row>
    <row r="3741" spans="8:17">
      <c r="H3741"/>
      <c r="I3741"/>
      <c r="J3741"/>
      <c r="K3741"/>
      <c r="L3741"/>
      <c r="M3741"/>
      <c r="N3741"/>
      <c r="O3741"/>
      <c r="P3741"/>
      <c r="Q3741"/>
    </row>
    <row r="3742" spans="8:17">
      <c r="H3742"/>
      <c r="I3742"/>
      <c r="J3742"/>
      <c r="K3742"/>
      <c r="L3742"/>
      <c r="M3742"/>
      <c r="N3742"/>
      <c r="O3742"/>
      <c r="P3742"/>
      <c r="Q3742"/>
    </row>
    <row r="3743" spans="8:17">
      <c r="H3743"/>
      <c r="I3743"/>
      <c r="J3743"/>
      <c r="K3743"/>
      <c r="L3743"/>
      <c r="M3743"/>
      <c r="N3743"/>
      <c r="O3743"/>
      <c r="P3743"/>
      <c r="Q3743"/>
    </row>
    <row r="3744" spans="8:17">
      <c r="H3744"/>
      <c r="I3744"/>
      <c r="J3744"/>
      <c r="K3744"/>
      <c r="L3744"/>
      <c r="M3744"/>
      <c r="N3744"/>
      <c r="O3744"/>
      <c r="P3744"/>
      <c r="Q3744"/>
    </row>
    <row r="3745" spans="8:17">
      <c r="H3745"/>
      <c r="I3745"/>
      <c r="J3745"/>
      <c r="K3745"/>
      <c r="L3745"/>
      <c r="M3745"/>
      <c r="N3745"/>
      <c r="O3745"/>
      <c r="P3745"/>
      <c r="Q3745"/>
    </row>
    <row r="3746" spans="8:17">
      <c r="H3746"/>
      <c r="I3746"/>
      <c r="J3746"/>
      <c r="K3746"/>
      <c r="L3746"/>
      <c r="M3746"/>
      <c r="N3746"/>
      <c r="O3746"/>
      <c r="P3746"/>
      <c r="Q3746"/>
    </row>
    <row r="3747" spans="8:17">
      <c r="H3747"/>
      <c r="I3747"/>
      <c r="J3747"/>
      <c r="K3747"/>
      <c r="L3747"/>
      <c r="M3747"/>
      <c r="N3747"/>
      <c r="O3747"/>
      <c r="P3747"/>
      <c r="Q3747"/>
    </row>
    <row r="3748" spans="8:17">
      <c r="H3748"/>
      <c r="I3748"/>
      <c r="J3748"/>
      <c r="K3748"/>
      <c r="L3748"/>
      <c r="M3748"/>
      <c r="N3748"/>
      <c r="O3748"/>
      <c r="P3748"/>
      <c r="Q3748"/>
    </row>
    <row r="3749" spans="8:17">
      <c r="H3749"/>
      <c r="I3749"/>
      <c r="J3749"/>
      <c r="K3749"/>
      <c r="L3749"/>
      <c r="M3749"/>
      <c r="N3749"/>
      <c r="O3749"/>
      <c r="P3749"/>
      <c r="Q3749"/>
    </row>
    <row r="3750" spans="8:17">
      <c r="H3750"/>
      <c r="I3750"/>
      <c r="J3750"/>
      <c r="K3750"/>
      <c r="L3750"/>
      <c r="M3750"/>
      <c r="N3750"/>
      <c r="O3750"/>
      <c r="P3750"/>
      <c r="Q3750"/>
    </row>
    <row r="3751" spans="8:17">
      <c r="H3751"/>
      <c r="I3751"/>
      <c r="J3751"/>
      <c r="K3751"/>
      <c r="L3751"/>
      <c r="M3751"/>
      <c r="N3751"/>
      <c r="O3751"/>
      <c r="P3751"/>
      <c r="Q3751"/>
    </row>
    <row r="3752" spans="8:17">
      <c r="H3752"/>
      <c r="I3752"/>
      <c r="J3752"/>
      <c r="K3752"/>
      <c r="L3752"/>
      <c r="M3752"/>
      <c r="N3752"/>
      <c r="O3752"/>
      <c r="P3752"/>
      <c r="Q3752"/>
    </row>
    <row r="3753" spans="8:17">
      <c r="H3753"/>
      <c r="I3753"/>
      <c r="J3753"/>
      <c r="K3753"/>
      <c r="L3753"/>
      <c r="M3753"/>
      <c r="N3753"/>
      <c r="O3753"/>
      <c r="P3753"/>
      <c r="Q3753"/>
    </row>
    <row r="3754" spans="8:17">
      <c r="H3754"/>
      <c r="I3754"/>
      <c r="J3754"/>
      <c r="K3754"/>
      <c r="L3754"/>
      <c r="M3754"/>
      <c r="N3754"/>
      <c r="O3754"/>
      <c r="P3754"/>
      <c r="Q3754"/>
    </row>
    <row r="3755" spans="8:17">
      <c r="H3755"/>
      <c r="I3755"/>
      <c r="J3755"/>
      <c r="K3755"/>
      <c r="L3755"/>
      <c r="M3755"/>
      <c r="N3755"/>
      <c r="O3755"/>
      <c r="P3755"/>
      <c r="Q3755"/>
    </row>
    <row r="3756" spans="8:17">
      <c r="H3756"/>
      <c r="I3756"/>
      <c r="J3756"/>
      <c r="K3756"/>
      <c r="L3756"/>
      <c r="M3756"/>
      <c r="N3756"/>
      <c r="O3756"/>
      <c r="P3756"/>
      <c r="Q3756"/>
    </row>
    <row r="3757" spans="8:17">
      <c r="H3757"/>
      <c r="I3757"/>
      <c r="J3757"/>
      <c r="K3757"/>
      <c r="L3757"/>
      <c r="M3757"/>
      <c r="N3757"/>
      <c r="O3757"/>
      <c r="P3757"/>
      <c r="Q3757"/>
    </row>
    <row r="3758" spans="8:17">
      <c r="H3758"/>
      <c r="I3758"/>
      <c r="J3758"/>
      <c r="K3758"/>
      <c r="L3758"/>
      <c r="M3758"/>
      <c r="N3758"/>
      <c r="O3758"/>
      <c r="P3758"/>
      <c r="Q3758"/>
    </row>
    <row r="3759" spans="8:17">
      <c r="H3759"/>
      <c r="I3759"/>
      <c r="J3759"/>
      <c r="K3759"/>
      <c r="L3759"/>
      <c r="M3759"/>
      <c r="N3759"/>
      <c r="O3759"/>
      <c r="P3759"/>
      <c r="Q3759"/>
    </row>
    <row r="3760" spans="8:17">
      <c r="H3760"/>
      <c r="I3760"/>
      <c r="J3760"/>
      <c r="K3760"/>
      <c r="L3760"/>
      <c r="M3760"/>
      <c r="N3760"/>
      <c r="O3760"/>
      <c r="P3760"/>
      <c r="Q3760"/>
    </row>
    <row r="3761" spans="8:17">
      <c r="H3761"/>
      <c r="I3761"/>
      <c r="J3761"/>
      <c r="K3761"/>
      <c r="L3761"/>
      <c r="M3761"/>
      <c r="N3761"/>
      <c r="O3761"/>
      <c r="P3761"/>
      <c r="Q3761"/>
    </row>
    <row r="3762" spans="8:17">
      <c r="H3762"/>
      <c r="I3762"/>
      <c r="J3762"/>
      <c r="K3762"/>
      <c r="L3762"/>
      <c r="M3762"/>
      <c r="N3762"/>
      <c r="O3762"/>
      <c r="P3762"/>
      <c r="Q3762"/>
    </row>
    <row r="3763" spans="8:17">
      <c r="H3763"/>
      <c r="I3763"/>
      <c r="J3763"/>
      <c r="K3763"/>
      <c r="L3763"/>
      <c r="M3763"/>
      <c r="N3763"/>
      <c r="O3763"/>
      <c r="P3763"/>
      <c r="Q3763"/>
    </row>
    <row r="3764" spans="8:17">
      <c r="H3764"/>
      <c r="I3764"/>
      <c r="J3764"/>
      <c r="K3764"/>
      <c r="L3764"/>
      <c r="M3764"/>
      <c r="N3764"/>
      <c r="O3764"/>
      <c r="P3764"/>
      <c r="Q3764"/>
    </row>
    <row r="3765" spans="8:17">
      <c r="H3765"/>
      <c r="I3765"/>
      <c r="J3765"/>
      <c r="K3765"/>
      <c r="L3765"/>
      <c r="M3765"/>
      <c r="N3765"/>
      <c r="O3765"/>
      <c r="P3765"/>
      <c r="Q3765"/>
    </row>
    <row r="3766" spans="8:17">
      <c r="H3766"/>
      <c r="I3766"/>
      <c r="J3766"/>
      <c r="K3766"/>
      <c r="L3766"/>
      <c r="M3766"/>
      <c r="N3766"/>
      <c r="O3766"/>
      <c r="P3766"/>
      <c r="Q3766"/>
    </row>
    <row r="3767" spans="8:17">
      <c r="H3767"/>
      <c r="I3767"/>
      <c r="J3767"/>
      <c r="K3767"/>
      <c r="L3767"/>
      <c r="M3767"/>
      <c r="N3767"/>
      <c r="O3767"/>
      <c r="P3767"/>
      <c r="Q3767"/>
    </row>
    <row r="3768" spans="8:17">
      <c r="H3768"/>
      <c r="I3768"/>
      <c r="J3768"/>
      <c r="K3768"/>
      <c r="L3768"/>
      <c r="M3768"/>
      <c r="N3768"/>
      <c r="O3768"/>
      <c r="P3768"/>
      <c r="Q3768"/>
    </row>
    <row r="3769" spans="8:17">
      <c r="H3769"/>
      <c r="I3769"/>
      <c r="J3769"/>
      <c r="K3769"/>
      <c r="L3769"/>
      <c r="M3769"/>
      <c r="N3769"/>
      <c r="O3769"/>
      <c r="P3769"/>
      <c r="Q3769"/>
    </row>
    <row r="3770" spans="8:17">
      <c r="H3770"/>
      <c r="I3770"/>
      <c r="J3770"/>
      <c r="K3770"/>
      <c r="L3770"/>
      <c r="M3770"/>
      <c r="N3770"/>
      <c r="O3770"/>
      <c r="P3770"/>
      <c r="Q3770"/>
    </row>
    <row r="3771" spans="8:17">
      <c r="H3771"/>
      <c r="I3771"/>
      <c r="J3771"/>
      <c r="K3771"/>
      <c r="L3771"/>
      <c r="M3771"/>
      <c r="N3771"/>
      <c r="O3771"/>
      <c r="P3771"/>
      <c r="Q3771"/>
    </row>
    <row r="3772" spans="8:17">
      <c r="H3772"/>
      <c r="I3772"/>
      <c r="J3772"/>
      <c r="K3772"/>
      <c r="L3772"/>
      <c r="M3772"/>
      <c r="N3772"/>
      <c r="O3772"/>
      <c r="P3772"/>
      <c r="Q3772"/>
    </row>
    <row r="3773" spans="8:17">
      <c r="H3773"/>
      <c r="I3773"/>
      <c r="J3773"/>
      <c r="K3773"/>
      <c r="L3773"/>
      <c r="M3773"/>
      <c r="N3773"/>
      <c r="O3773"/>
      <c r="P3773"/>
      <c r="Q3773"/>
    </row>
    <row r="3774" spans="8:17">
      <c r="H3774"/>
      <c r="I3774"/>
      <c r="J3774"/>
      <c r="K3774"/>
      <c r="L3774"/>
      <c r="M3774"/>
      <c r="N3774"/>
      <c r="O3774"/>
      <c r="P3774"/>
      <c r="Q3774"/>
    </row>
    <row r="3775" spans="8:17">
      <c r="H3775"/>
      <c r="I3775"/>
      <c r="J3775"/>
      <c r="K3775"/>
      <c r="L3775"/>
      <c r="M3775"/>
      <c r="N3775"/>
      <c r="O3775"/>
      <c r="P3775"/>
      <c r="Q3775"/>
    </row>
    <row r="3776" spans="8:17">
      <c r="H3776"/>
      <c r="I3776"/>
      <c r="J3776"/>
      <c r="K3776"/>
      <c r="L3776"/>
      <c r="M3776"/>
      <c r="N3776"/>
      <c r="O3776"/>
      <c r="P3776"/>
      <c r="Q3776"/>
    </row>
    <row r="3777" spans="8:17">
      <c r="H3777"/>
      <c r="I3777"/>
      <c r="J3777"/>
      <c r="K3777"/>
      <c r="L3777"/>
      <c r="M3777"/>
      <c r="N3777"/>
      <c r="O3777"/>
      <c r="P3777"/>
      <c r="Q3777"/>
    </row>
    <row r="3778" spans="8:17">
      <c r="H3778"/>
      <c r="I3778"/>
      <c r="J3778"/>
      <c r="K3778"/>
      <c r="L3778"/>
      <c r="M3778"/>
      <c r="N3778"/>
      <c r="O3778"/>
      <c r="P3778"/>
      <c r="Q3778"/>
    </row>
    <row r="3779" spans="8:17">
      <c r="H3779"/>
      <c r="I3779"/>
      <c r="J3779"/>
      <c r="K3779"/>
      <c r="L3779"/>
      <c r="M3779"/>
      <c r="N3779"/>
      <c r="O3779"/>
      <c r="P3779"/>
      <c r="Q3779"/>
    </row>
    <row r="3780" spans="8:17">
      <c r="H3780"/>
      <c r="I3780"/>
      <c r="J3780"/>
      <c r="K3780"/>
      <c r="L3780"/>
      <c r="M3780"/>
      <c r="N3780"/>
      <c r="O3780"/>
      <c r="P3780"/>
      <c r="Q3780"/>
    </row>
    <row r="3781" spans="8:17">
      <c r="H3781"/>
      <c r="I3781"/>
      <c r="J3781"/>
      <c r="K3781"/>
      <c r="L3781"/>
      <c r="M3781"/>
      <c r="N3781"/>
      <c r="O3781"/>
      <c r="P3781"/>
      <c r="Q3781"/>
    </row>
    <row r="3782" spans="8:17">
      <c r="H3782"/>
      <c r="I3782"/>
      <c r="J3782"/>
      <c r="K3782"/>
      <c r="L3782"/>
      <c r="M3782"/>
      <c r="N3782"/>
      <c r="O3782"/>
      <c r="P3782"/>
      <c r="Q3782"/>
    </row>
    <row r="3783" spans="8:17">
      <c r="H3783"/>
      <c r="I3783"/>
      <c r="J3783"/>
      <c r="K3783"/>
      <c r="L3783"/>
      <c r="M3783"/>
      <c r="N3783"/>
      <c r="O3783"/>
      <c r="P3783"/>
      <c r="Q3783"/>
    </row>
    <row r="3784" spans="8:17">
      <c r="H3784"/>
      <c r="I3784"/>
      <c r="J3784"/>
      <c r="K3784"/>
      <c r="L3784"/>
      <c r="M3784"/>
      <c r="N3784"/>
      <c r="O3784"/>
      <c r="P3784"/>
      <c r="Q3784"/>
    </row>
    <row r="3785" spans="8:17">
      <c r="H3785"/>
      <c r="I3785"/>
      <c r="J3785"/>
      <c r="K3785"/>
      <c r="L3785"/>
      <c r="M3785"/>
      <c r="N3785"/>
      <c r="O3785"/>
      <c r="P3785"/>
      <c r="Q3785"/>
    </row>
    <row r="3786" spans="8:17">
      <c r="H3786"/>
      <c r="I3786"/>
      <c r="J3786"/>
      <c r="K3786"/>
      <c r="L3786"/>
      <c r="M3786"/>
      <c r="N3786"/>
      <c r="O3786"/>
      <c r="P3786"/>
      <c r="Q3786"/>
    </row>
    <row r="3787" spans="8:17">
      <c r="H3787"/>
      <c r="I3787"/>
      <c r="J3787"/>
      <c r="K3787"/>
      <c r="L3787"/>
      <c r="M3787"/>
      <c r="N3787"/>
      <c r="O3787"/>
      <c r="P3787"/>
      <c r="Q3787"/>
    </row>
    <row r="3788" spans="8:17">
      <c r="H3788"/>
      <c r="I3788"/>
      <c r="J3788"/>
      <c r="K3788"/>
      <c r="L3788"/>
      <c r="M3788"/>
      <c r="N3788"/>
      <c r="O3788"/>
      <c r="P3788"/>
      <c r="Q3788"/>
    </row>
    <row r="3789" spans="8:17">
      <c r="H3789"/>
      <c r="I3789"/>
      <c r="J3789"/>
      <c r="K3789"/>
      <c r="L3789"/>
      <c r="M3789"/>
      <c r="N3789"/>
      <c r="O3789"/>
      <c r="P3789"/>
      <c r="Q3789"/>
    </row>
    <row r="3790" spans="8:17">
      <c r="H3790"/>
      <c r="I3790"/>
      <c r="J3790"/>
      <c r="K3790"/>
      <c r="L3790"/>
      <c r="M3790"/>
      <c r="N3790"/>
      <c r="O3790"/>
      <c r="P3790"/>
      <c r="Q3790"/>
    </row>
    <row r="3791" spans="8:17">
      <c r="H3791"/>
      <c r="I3791"/>
      <c r="J3791"/>
      <c r="K3791"/>
      <c r="L3791"/>
      <c r="M3791"/>
      <c r="N3791"/>
      <c r="O3791"/>
      <c r="P3791"/>
      <c r="Q3791"/>
    </row>
    <row r="3792" spans="8:17">
      <c r="H3792"/>
      <c r="I3792"/>
      <c r="J3792"/>
      <c r="K3792"/>
      <c r="L3792"/>
      <c r="M3792"/>
      <c r="N3792"/>
      <c r="O3792"/>
      <c r="P3792"/>
      <c r="Q3792"/>
    </row>
    <row r="3793" spans="8:17">
      <c r="H3793"/>
      <c r="I3793"/>
      <c r="J3793"/>
      <c r="K3793"/>
      <c r="L3793"/>
      <c r="M3793"/>
      <c r="N3793"/>
      <c r="O3793"/>
      <c r="P3793"/>
      <c r="Q3793"/>
    </row>
    <row r="3794" spans="8:17">
      <c r="H3794"/>
      <c r="I3794"/>
      <c r="J3794"/>
      <c r="K3794"/>
      <c r="L3794"/>
      <c r="M3794"/>
      <c r="N3794"/>
      <c r="O3794"/>
      <c r="P3794"/>
      <c r="Q3794"/>
    </row>
    <row r="3795" spans="8:17">
      <c r="H3795"/>
      <c r="I3795"/>
      <c r="J3795"/>
      <c r="K3795"/>
      <c r="L3795"/>
      <c r="M3795"/>
      <c r="N3795"/>
      <c r="O3795"/>
      <c r="P3795"/>
      <c r="Q3795"/>
    </row>
    <row r="3796" spans="8:17">
      <c r="H3796"/>
      <c r="I3796"/>
      <c r="J3796"/>
      <c r="K3796"/>
      <c r="L3796"/>
      <c r="M3796"/>
      <c r="N3796"/>
      <c r="O3796"/>
      <c r="P3796"/>
      <c r="Q3796"/>
    </row>
    <row r="3797" spans="8:17">
      <c r="H3797"/>
      <c r="I3797"/>
      <c r="J3797"/>
      <c r="K3797"/>
      <c r="L3797"/>
      <c r="M3797"/>
      <c r="N3797"/>
      <c r="O3797"/>
      <c r="P3797"/>
      <c r="Q3797"/>
    </row>
    <row r="3798" spans="8:17">
      <c r="H3798"/>
      <c r="I3798"/>
      <c r="J3798"/>
      <c r="K3798"/>
      <c r="L3798"/>
      <c r="M3798"/>
      <c r="N3798"/>
      <c r="O3798"/>
      <c r="P3798"/>
      <c r="Q3798"/>
    </row>
    <row r="3799" spans="8:17">
      <c r="H3799"/>
      <c r="I3799"/>
      <c r="J3799"/>
      <c r="K3799"/>
      <c r="L3799"/>
      <c r="M3799"/>
      <c r="N3799"/>
      <c r="O3799"/>
      <c r="P3799"/>
      <c r="Q3799"/>
    </row>
    <row r="3800" spans="8:17">
      <c r="H3800"/>
      <c r="I3800"/>
      <c r="J3800"/>
      <c r="K3800"/>
      <c r="L3800"/>
      <c r="M3800"/>
      <c r="N3800"/>
      <c r="O3800"/>
      <c r="P3800"/>
      <c r="Q3800"/>
    </row>
    <row r="3801" spans="8:17">
      <c r="H3801"/>
      <c r="I3801"/>
      <c r="J3801"/>
      <c r="K3801"/>
      <c r="L3801"/>
      <c r="M3801"/>
      <c r="N3801"/>
      <c r="O3801"/>
      <c r="P3801"/>
      <c r="Q3801"/>
    </row>
    <row r="3802" spans="8:17">
      <c r="H3802"/>
      <c r="I3802"/>
      <c r="J3802"/>
      <c r="K3802"/>
      <c r="L3802"/>
      <c r="M3802"/>
      <c r="N3802"/>
      <c r="O3802"/>
      <c r="P3802"/>
      <c r="Q3802"/>
    </row>
    <row r="3803" spans="8:17">
      <c r="H3803"/>
      <c r="I3803"/>
      <c r="J3803"/>
      <c r="K3803"/>
      <c r="L3803"/>
      <c r="M3803"/>
      <c r="N3803"/>
      <c r="O3803"/>
      <c r="P3803"/>
      <c r="Q3803"/>
    </row>
    <row r="3804" spans="8:17">
      <c r="H3804"/>
      <c r="I3804"/>
      <c r="J3804"/>
      <c r="K3804"/>
      <c r="L3804"/>
      <c r="M3804"/>
      <c r="N3804"/>
      <c r="O3804"/>
      <c r="P3804"/>
      <c r="Q3804"/>
    </row>
    <row r="3805" spans="8:17">
      <c r="H3805"/>
      <c r="I3805"/>
      <c r="J3805"/>
      <c r="K3805"/>
      <c r="L3805"/>
      <c r="M3805"/>
      <c r="N3805"/>
      <c r="O3805"/>
      <c r="P3805"/>
      <c r="Q3805"/>
    </row>
    <row r="3806" spans="8:17">
      <c r="H3806"/>
      <c r="I3806"/>
      <c r="J3806"/>
      <c r="K3806"/>
      <c r="L3806"/>
      <c r="M3806"/>
      <c r="N3806"/>
      <c r="O3806"/>
      <c r="P3806"/>
      <c r="Q3806"/>
    </row>
    <row r="3807" spans="8:17">
      <c r="H3807"/>
      <c r="I3807"/>
      <c r="J3807"/>
      <c r="K3807"/>
      <c r="L3807"/>
      <c r="M3807"/>
      <c r="N3807"/>
      <c r="O3807"/>
      <c r="P3807"/>
      <c r="Q3807"/>
    </row>
    <row r="3808" spans="8:17">
      <c r="H3808"/>
      <c r="I3808"/>
      <c r="J3808"/>
      <c r="K3808"/>
      <c r="L3808"/>
      <c r="M3808"/>
      <c r="N3808"/>
      <c r="O3808"/>
      <c r="P3808"/>
      <c r="Q3808"/>
    </row>
    <row r="3809" spans="8:17">
      <c r="H3809"/>
      <c r="I3809"/>
      <c r="J3809"/>
      <c r="K3809"/>
      <c r="L3809"/>
      <c r="M3809"/>
      <c r="N3809"/>
      <c r="O3809"/>
      <c r="P3809"/>
      <c r="Q3809"/>
    </row>
    <row r="3810" spans="8:17">
      <c r="H3810"/>
      <c r="I3810"/>
      <c r="J3810"/>
      <c r="K3810"/>
      <c r="L3810"/>
      <c r="M3810"/>
      <c r="N3810"/>
      <c r="O3810"/>
      <c r="P3810"/>
      <c r="Q3810"/>
    </row>
    <row r="3811" spans="8:17">
      <c r="H3811"/>
      <c r="I3811"/>
      <c r="J3811"/>
      <c r="K3811"/>
      <c r="L3811"/>
      <c r="M3811"/>
      <c r="N3811"/>
      <c r="O3811"/>
      <c r="P3811"/>
      <c r="Q3811"/>
    </row>
    <row r="3812" spans="8:17">
      <c r="H3812"/>
      <c r="I3812"/>
      <c r="J3812"/>
      <c r="K3812"/>
      <c r="L3812"/>
      <c r="M3812"/>
      <c r="N3812"/>
      <c r="O3812"/>
      <c r="P3812"/>
      <c r="Q3812"/>
    </row>
    <row r="3813" spans="8:17">
      <c r="H3813"/>
      <c r="I3813"/>
      <c r="J3813"/>
      <c r="K3813"/>
      <c r="L3813"/>
      <c r="M3813"/>
      <c r="N3813"/>
      <c r="O3813"/>
      <c r="P3813"/>
      <c r="Q3813"/>
    </row>
    <row r="3814" spans="8:17">
      <c r="H3814"/>
      <c r="I3814"/>
      <c r="J3814"/>
      <c r="K3814"/>
      <c r="L3814"/>
      <c r="M3814"/>
      <c r="N3814"/>
      <c r="O3814"/>
      <c r="P3814"/>
      <c r="Q3814"/>
    </row>
    <row r="3815" spans="8:17">
      <c r="H3815"/>
      <c r="I3815"/>
      <c r="J3815"/>
      <c r="K3815"/>
      <c r="L3815"/>
      <c r="M3815"/>
      <c r="N3815"/>
      <c r="O3815"/>
      <c r="P3815"/>
      <c r="Q3815"/>
    </row>
    <row r="3816" spans="8:17">
      <c r="H3816"/>
      <c r="I3816"/>
      <c r="J3816"/>
      <c r="K3816"/>
      <c r="L3816"/>
      <c r="M3816"/>
      <c r="N3816"/>
      <c r="O3816"/>
      <c r="P3816"/>
      <c r="Q3816"/>
    </row>
    <row r="3817" spans="8:17">
      <c r="H3817"/>
      <c r="I3817"/>
      <c r="J3817"/>
      <c r="K3817"/>
      <c r="L3817"/>
      <c r="M3817"/>
      <c r="N3817"/>
      <c r="O3817"/>
      <c r="P3817"/>
      <c r="Q3817"/>
    </row>
    <row r="3818" spans="8:17">
      <c r="H3818"/>
      <c r="I3818"/>
      <c r="J3818"/>
      <c r="K3818"/>
      <c r="L3818"/>
      <c r="M3818"/>
      <c r="N3818"/>
      <c r="O3818"/>
      <c r="P3818"/>
      <c r="Q3818"/>
    </row>
    <row r="3819" spans="8:17">
      <c r="H3819"/>
      <c r="I3819"/>
      <c r="J3819"/>
      <c r="K3819"/>
      <c r="L3819"/>
      <c r="M3819"/>
      <c r="N3819"/>
      <c r="O3819"/>
      <c r="P3819"/>
      <c r="Q3819"/>
    </row>
    <row r="3820" spans="8:17">
      <c r="H3820"/>
      <c r="I3820"/>
      <c r="J3820"/>
      <c r="K3820"/>
      <c r="L3820"/>
      <c r="M3820"/>
      <c r="N3820"/>
      <c r="O3820"/>
      <c r="P3820"/>
      <c r="Q3820"/>
    </row>
    <row r="3821" spans="8:17">
      <c r="H3821"/>
      <c r="I3821"/>
      <c r="J3821"/>
      <c r="K3821"/>
      <c r="L3821"/>
      <c r="M3821"/>
      <c r="N3821"/>
      <c r="O3821"/>
      <c r="P3821"/>
      <c r="Q3821"/>
    </row>
    <row r="3822" spans="8:17">
      <c r="H3822"/>
      <c r="I3822"/>
      <c r="J3822"/>
      <c r="K3822"/>
      <c r="L3822"/>
      <c r="M3822"/>
      <c r="N3822"/>
      <c r="O3822"/>
      <c r="P3822"/>
      <c r="Q3822"/>
    </row>
    <row r="3823" spans="8:17">
      <c r="H3823"/>
      <c r="I3823"/>
      <c r="J3823"/>
      <c r="K3823"/>
      <c r="L3823"/>
      <c r="M3823"/>
      <c r="N3823"/>
      <c r="O3823"/>
      <c r="P3823"/>
      <c r="Q3823"/>
    </row>
    <row r="3824" spans="8:17">
      <c r="H3824"/>
      <c r="I3824"/>
      <c r="J3824"/>
      <c r="K3824"/>
      <c r="L3824"/>
      <c r="M3824"/>
      <c r="N3824"/>
      <c r="O3824"/>
      <c r="P3824"/>
      <c r="Q3824"/>
    </row>
    <row r="3825" spans="8:17">
      <c r="H3825"/>
      <c r="I3825"/>
      <c r="J3825"/>
      <c r="K3825"/>
      <c r="L3825"/>
      <c r="M3825"/>
      <c r="N3825"/>
      <c r="O3825"/>
      <c r="P3825"/>
      <c r="Q3825"/>
    </row>
    <row r="3826" spans="8:17">
      <c r="H3826"/>
      <c r="I3826"/>
      <c r="J3826"/>
      <c r="K3826"/>
      <c r="L3826"/>
      <c r="M3826"/>
      <c r="N3826"/>
      <c r="O3826"/>
      <c r="P3826"/>
      <c r="Q3826"/>
    </row>
    <row r="3827" spans="8:17">
      <c r="H3827"/>
      <c r="I3827"/>
      <c r="J3827"/>
      <c r="K3827"/>
      <c r="L3827"/>
      <c r="M3827"/>
      <c r="N3827"/>
      <c r="O3827"/>
      <c r="P3827"/>
      <c r="Q3827"/>
    </row>
    <row r="3828" spans="8:17">
      <c r="H3828"/>
      <c r="I3828"/>
      <c r="J3828"/>
      <c r="K3828"/>
      <c r="L3828"/>
      <c r="M3828"/>
      <c r="N3828"/>
      <c r="O3828"/>
      <c r="P3828"/>
      <c r="Q3828"/>
    </row>
    <row r="3829" spans="8:17">
      <c r="H3829"/>
      <c r="I3829"/>
      <c r="J3829"/>
      <c r="K3829"/>
      <c r="L3829"/>
      <c r="M3829"/>
      <c r="N3829"/>
      <c r="O3829"/>
      <c r="P3829"/>
      <c r="Q3829"/>
    </row>
    <row r="3830" spans="8:17">
      <c r="H3830"/>
      <c r="I3830"/>
      <c r="J3830"/>
      <c r="K3830"/>
      <c r="L3830"/>
      <c r="M3830"/>
      <c r="N3830"/>
      <c r="O3830"/>
      <c r="P3830"/>
      <c r="Q3830"/>
    </row>
    <row r="3831" spans="8:17">
      <c r="H3831"/>
      <c r="I3831"/>
      <c r="J3831"/>
      <c r="K3831"/>
      <c r="L3831"/>
      <c r="M3831"/>
      <c r="N3831"/>
      <c r="O3831"/>
      <c r="P3831"/>
      <c r="Q3831"/>
    </row>
    <row r="3832" spans="8:17">
      <c r="H3832"/>
      <c r="I3832"/>
      <c r="J3832"/>
      <c r="K3832"/>
      <c r="L3832"/>
      <c r="M3832"/>
      <c r="N3832"/>
      <c r="O3832"/>
      <c r="P3832"/>
      <c r="Q3832"/>
    </row>
    <row r="3833" spans="8:17">
      <c r="H3833"/>
      <c r="I3833"/>
      <c r="J3833"/>
      <c r="K3833"/>
      <c r="L3833"/>
      <c r="M3833"/>
      <c r="N3833"/>
      <c r="O3833"/>
      <c r="P3833"/>
      <c r="Q3833"/>
    </row>
    <row r="3834" spans="8:17">
      <c r="H3834"/>
      <c r="I3834"/>
      <c r="J3834"/>
      <c r="K3834"/>
      <c r="L3834"/>
      <c r="M3834"/>
      <c r="N3834"/>
      <c r="O3834"/>
      <c r="P3834"/>
      <c r="Q3834"/>
    </row>
    <row r="3835" spans="8:17">
      <c r="H3835"/>
      <c r="I3835"/>
      <c r="J3835"/>
      <c r="K3835"/>
      <c r="L3835"/>
      <c r="M3835"/>
      <c r="N3835"/>
      <c r="O3835"/>
      <c r="P3835"/>
      <c r="Q3835"/>
    </row>
    <row r="3836" spans="8:17">
      <c r="H3836"/>
      <c r="I3836"/>
      <c r="J3836"/>
      <c r="K3836"/>
      <c r="L3836"/>
      <c r="M3836"/>
      <c r="N3836"/>
      <c r="O3836"/>
      <c r="P3836"/>
      <c r="Q3836"/>
    </row>
    <row r="3837" spans="8:17">
      <c r="H3837"/>
      <c r="I3837"/>
      <c r="J3837"/>
      <c r="K3837"/>
      <c r="L3837"/>
      <c r="M3837"/>
      <c r="N3837"/>
      <c r="O3837"/>
      <c r="P3837"/>
      <c r="Q3837"/>
    </row>
    <row r="3838" spans="8:17">
      <c r="H3838"/>
      <c r="I3838"/>
      <c r="J3838"/>
      <c r="K3838"/>
      <c r="L3838"/>
      <c r="M3838"/>
      <c r="N3838"/>
      <c r="O3838"/>
      <c r="P3838"/>
      <c r="Q3838"/>
    </row>
    <row r="3839" spans="8:17">
      <c r="H3839"/>
      <c r="I3839"/>
      <c r="J3839"/>
      <c r="K3839"/>
      <c r="L3839"/>
      <c r="M3839"/>
      <c r="N3839"/>
      <c r="O3839"/>
      <c r="P3839"/>
      <c r="Q3839"/>
    </row>
    <row r="3840" spans="8:17">
      <c r="H3840"/>
      <c r="I3840"/>
      <c r="J3840"/>
      <c r="K3840"/>
      <c r="L3840"/>
      <c r="M3840"/>
      <c r="N3840"/>
      <c r="O3840"/>
      <c r="P3840"/>
      <c r="Q3840"/>
    </row>
    <row r="3841" spans="8:17">
      <c r="H3841"/>
      <c r="I3841"/>
      <c r="J3841"/>
      <c r="K3841"/>
      <c r="L3841"/>
      <c r="M3841"/>
      <c r="N3841"/>
      <c r="O3841"/>
      <c r="P3841"/>
      <c r="Q3841"/>
    </row>
    <row r="3842" spans="8:17">
      <c r="H3842"/>
      <c r="I3842"/>
      <c r="J3842"/>
      <c r="K3842"/>
      <c r="L3842"/>
      <c r="M3842"/>
      <c r="N3842"/>
      <c r="O3842"/>
      <c r="P3842"/>
      <c r="Q3842"/>
    </row>
    <row r="3843" spans="8:17">
      <c r="H3843"/>
      <c r="I3843"/>
      <c r="J3843"/>
      <c r="K3843"/>
      <c r="L3843"/>
      <c r="M3843"/>
      <c r="N3843"/>
      <c r="O3843"/>
      <c r="P3843"/>
      <c r="Q3843"/>
    </row>
    <row r="3844" spans="8:17">
      <c r="H3844"/>
      <c r="I3844"/>
      <c r="J3844"/>
      <c r="K3844"/>
      <c r="L3844"/>
      <c r="M3844"/>
      <c r="N3844"/>
      <c r="O3844"/>
      <c r="P3844"/>
      <c r="Q3844"/>
    </row>
    <row r="3845" spans="8:17">
      <c r="H3845"/>
      <c r="I3845"/>
      <c r="J3845"/>
      <c r="K3845"/>
      <c r="L3845"/>
      <c r="M3845"/>
      <c r="N3845"/>
      <c r="O3845"/>
      <c r="P3845"/>
      <c r="Q3845"/>
    </row>
    <row r="3846" spans="8:17">
      <c r="H3846"/>
      <c r="I3846"/>
      <c r="J3846"/>
      <c r="K3846"/>
      <c r="L3846"/>
      <c r="M3846"/>
      <c r="N3846"/>
      <c r="O3846"/>
      <c r="P3846"/>
      <c r="Q3846"/>
    </row>
    <row r="3847" spans="8:17">
      <c r="H3847"/>
      <c r="I3847"/>
      <c r="J3847"/>
      <c r="K3847"/>
      <c r="L3847"/>
      <c r="M3847"/>
      <c r="N3847"/>
      <c r="O3847"/>
      <c r="P3847"/>
      <c r="Q3847"/>
    </row>
    <row r="3848" spans="8:17">
      <c r="H3848"/>
      <c r="I3848"/>
      <c r="J3848"/>
      <c r="K3848"/>
      <c r="L3848"/>
      <c r="M3848"/>
      <c r="N3848"/>
      <c r="O3848"/>
      <c r="P3848"/>
      <c r="Q3848"/>
    </row>
    <row r="3849" spans="8:17">
      <c r="H3849"/>
      <c r="I3849"/>
      <c r="J3849"/>
      <c r="K3849"/>
      <c r="L3849"/>
      <c r="M3849"/>
      <c r="N3849"/>
      <c r="O3849"/>
      <c r="P3849"/>
      <c r="Q3849"/>
    </row>
    <row r="3850" spans="8:17">
      <c r="H3850"/>
      <c r="I3850"/>
      <c r="J3850"/>
      <c r="K3850"/>
      <c r="L3850"/>
      <c r="M3850"/>
      <c r="N3850"/>
      <c r="O3850"/>
      <c r="P3850"/>
      <c r="Q3850"/>
    </row>
    <row r="3851" spans="8:17">
      <c r="H3851"/>
      <c r="I3851"/>
      <c r="J3851"/>
      <c r="K3851"/>
      <c r="L3851"/>
      <c r="M3851"/>
      <c r="N3851"/>
      <c r="O3851"/>
      <c r="P3851"/>
      <c r="Q3851"/>
    </row>
    <row r="3852" spans="8:17">
      <c r="H3852"/>
      <c r="I3852"/>
      <c r="J3852"/>
      <c r="K3852"/>
      <c r="L3852"/>
      <c r="M3852"/>
      <c r="N3852"/>
      <c r="O3852"/>
      <c r="P3852"/>
      <c r="Q3852"/>
    </row>
    <row r="3853" spans="8:17">
      <c r="H3853"/>
      <c r="I3853"/>
      <c r="J3853"/>
      <c r="K3853"/>
      <c r="L3853"/>
      <c r="M3853"/>
      <c r="N3853"/>
      <c r="O3853"/>
      <c r="P3853"/>
      <c r="Q3853"/>
    </row>
    <row r="3854" spans="8:17">
      <c r="H3854"/>
      <c r="I3854"/>
      <c r="J3854"/>
      <c r="K3854"/>
      <c r="L3854"/>
      <c r="M3854"/>
      <c r="N3854"/>
      <c r="O3854"/>
      <c r="P3854"/>
      <c r="Q3854"/>
    </row>
    <row r="3855" spans="8:17">
      <c r="H3855"/>
      <c r="I3855"/>
      <c r="J3855"/>
      <c r="K3855"/>
      <c r="L3855"/>
      <c r="M3855"/>
      <c r="N3855"/>
      <c r="O3855"/>
      <c r="P3855"/>
      <c r="Q3855"/>
    </row>
    <row r="3856" spans="8:17">
      <c r="H3856"/>
      <c r="I3856"/>
      <c r="J3856"/>
      <c r="K3856"/>
      <c r="L3856"/>
      <c r="M3856"/>
      <c r="N3856"/>
      <c r="O3856"/>
      <c r="P3856"/>
      <c r="Q3856"/>
    </row>
    <row r="3857" spans="8:17">
      <c r="H3857"/>
      <c r="I3857"/>
      <c r="J3857"/>
      <c r="K3857"/>
      <c r="L3857"/>
      <c r="M3857"/>
      <c r="N3857"/>
      <c r="O3857"/>
      <c r="P3857"/>
      <c r="Q3857"/>
    </row>
    <row r="3858" spans="8:17">
      <c r="H3858"/>
      <c r="I3858"/>
      <c r="J3858"/>
      <c r="K3858"/>
      <c r="L3858"/>
      <c r="M3858"/>
      <c r="N3858"/>
      <c r="O3858"/>
      <c r="P3858"/>
      <c r="Q3858"/>
    </row>
    <row r="3859" spans="8:17">
      <c r="H3859"/>
      <c r="I3859"/>
      <c r="J3859"/>
      <c r="K3859"/>
      <c r="L3859"/>
      <c r="M3859"/>
      <c r="N3859"/>
      <c r="O3859"/>
      <c r="P3859"/>
      <c r="Q3859"/>
    </row>
    <row r="3860" spans="8:17">
      <c r="H3860"/>
      <c r="I3860"/>
      <c r="J3860"/>
      <c r="K3860"/>
      <c r="L3860"/>
      <c r="M3860"/>
      <c r="N3860"/>
      <c r="O3860"/>
      <c r="P3860"/>
      <c r="Q3860"/>
    </row>
    <row r="3861" spans="8:17">
      <c r="H3861"/>
      <c r="I3861"/>
      <c r="J3861"/>
      <c r="K3861"/>
      <c r="L3861"/>
      <c r="M3861"/>
      <c r="N3861"/>
      <c r="O3861"/>
      <c r="P3861"/>
      <c r="Q3861"/>
    </row>
    <row r="3862" spans="8:17">
      <c r="H3862"/>
      <c r="I3862"/>
      <c r="J3862"/>
      <c r="K3862"/>
      <c r="L3862"/>
      <c r="M3862"/>
      <c r="N3862"/>
      <c r="O3862"/>
      <c r="P3862"/>
      <c r="Q3862"/>
    </row>
    <row r="3863" spans="8:17">
      <c r="H3863"/>
      <c r="I3863"/>
      <c r="J3863"/>
      <c r="K3863"/>
      <c r="L3863"/>
      <c r="M3863"/>
      <c r="N3863"/>
      <c r="O3863"/>
      <c r="P3863"/>
      <c r="Q3863"/>
    </row>
    <row r="3864" spans="8:17">
      <c r="H3864"/>
      <c r="I3864"/>
      <c r="J3864"/>
      <c r="K3864"/>
      <c r="L3864"/>
      <c r="M3864"/>
      <c r="N3864"/>
      <c r="O3864"/>
      <c r="P3864"/>
      <c r="Q3864"/>
    </row>
    <row r="3865" spans="8:17">
      <c r="H3865"/>
      <c r="I3865"/>
      <c r="J3865"/>
      <c r="K3865"/>
      <c r="L3865"/>
      <c r="M3865"/>
      <c r="N3865"/>
      <c r="O3865"/>
      <c r="P3865"/>
      <c r="Q3865"/>
    </row>
    <row r="3866" spans="8:17">
      <c r="H3866"/>
      <c r="I3866"/>
      <c r="J3866"/>
      <c r="K3866"/>
      <c r="L3866"/>
      <c r="M3866"/>
      <c r="N3866"/>
      <c r="O3866"/>
      <c r="P3866"/>
      <c r="Q3866"/>
    </row>
    <row r="3867" spans="8:17">
      <c r="H3867"/>
      <c r="I3867"/>
      <c r="J3867"/>
      <c r="K3867"/>
      <c r="L3867"/>
      <c r="M3867"/>
      <c r="N3867"/>
      <c r="O3867"/>
      <c r="P3867"/>
      <c r="Q3867"/>
    </row>
    <row r="3868" spans="8:17">
      <c r="H3868"/>
      <c r="I3868"/>
      <c r="J3868"/>
      <c r="K3868"/>
      <c r="L3868"/>
      <c r="M3868"/>
      <c r="N3868"/>
      <c r="O3868"/>
      <c r="P3868"/>
      <c r="Q3868"/>
    </row>
    <row r="3869" spans="8:17">
      <c r="H3869"/>
      <c r="I3869"/>
      <c r="J3869"/>
      <c r="K3869"/>
      <c r="L3869"/>
      <c r="M3869"/>
      <c r="N3869"/>
      <c r="O3869"/>
      <c r="P3869"/>
      <c r="Q3869"/>
    </row>
    <row r="3870" spans="8:17">
      <c r="H3870"/>
      <c r="I3870"/>
      <c r="J3870"/>
      <c r="K3870"/>
      <c r="L3870"/>
      <c r="M3870"/>
      <c r="N3870"/>
      <c r="O3870"/>
      <c r="P3870"/>
      <c r="Q3870"/>
    </row>
    <row r="3871" spans="8:17">
      <c r="H3871"/>
      <c r="I3871"/>
      <c r="J3871"/>
      <c r="K3871"/>
      <c r="L3871"/>
      <c r="M3871"/>
      <c r="N3871"/>
      <c r="O3871"/>
      <c r="P3871"/>
      <c r="Q3871"/>
    </row>
    <row r="3872" spans="8:17">
      <c r="H3872"/>
      <c r="I3872"/>
      <c r="J3872"/>
      <c r="K3872"/>
      <c r="L3872"/>
      <c r="M3872"/>
      <c r="N3872"/>
      <c r="O3872"/>
      <c r="P3872"/>
      <c r="Q3872"/>
    </row>
    <row r="3873" spans="8:17">
      <c r="H3873"/>
      <c r="I3873"/>
      <c r="J3873"/>
      <c r="K3873"/>
      <c r="L3873"/>
      <c r="M3873"/>
      <c r="N3873"/>
      <c r="O3873"/>
      <c r="P3873"/>
      <c r="Q3873"/>
    </row>
    <row r="3874" spans="8:17">
      <c r="H3874"/>
      <c r="I3874"/>
      <c r="J3874"/>
      <c r="K3874"/>
      <c r="L3874"/>
      <c r="M3874"/>
      <c r="N3874"/>
      <c r="O3874"/>
      <c r="P3874"/>
      <c r="Q3874"/>
    </row>
    <row r="3875" spans="8:17">
      <c r="H3875"/>
      <c r="I3875"/>
      <c r="J3875"/>
      <c r="K3875"/>
      <c r="L3875"/>
      <c r="M3875"/>
      <c r="N3875"/>
      <c r="O3875"/>
      <c r="P3875"/>
      <c r="Q3875"/>
    </row>
    <row r="3876" spans="8:17">
      <c r="H3876"/>
      <c r="I3876"/>
      <c r="J3876"/>
      <c r="K3876"/>
      <c r="L3876"/>
      <c r="M3876"/>
      <c r="N3876"/>
      <c r="O3876"/>
      <c r="P3876"/>
      <c r="Q3876"/>
    </row>
    <row r="3877" spans="8:17">
      <c r="H3877"/>
      <c r="I3877"/>
      <c r="J3877"/>
      <c r="K3877"/>
      <c r="L3877"/>
      <c r="M3877"/>
      <c r="N3877"/>
      <c r="O3877"/>
      <c r="P3877"/>
      <c r="Q3877"/>
    </row>
    <row r="3878" spans="8:17">
      <c r="H3878"/>
      <c r="I3878"/>
      <c r="J3878"/>
      <c r="K3878"/>
      <c r="L3878"/>
      <c r="M3878"/>
      <c r="N3878"/>
      <c r="O3878"/>
      <c r="P3878"/>
      <c r="Q3878"/>
    </row>
    <row r="3879" spans="8:17">
      <c r="H3879"/>
      <c r="I3879"/>
      <c r="J3879"/>
      <c r="K3879"/>
      <c r="L3879"/>
      <c r="M3879"/>
      <c r="N3879"/>
      <c r="O3879"/>
      <c r="P3879"/>
      <c r="Q3879"/>
    </row>
    <row r="3880" spans="8:17">
      <c r="H3880"/>
      <c r="I3880"/>
      <c r="J3880"/>
      <c r="K3880"/>
      <c r="L3880"/>
      <c r="M3880"/>
      <c r="N3880"/>
      <c r="O3880"/>
      <c r="P3880"/>
      <c r="Q3880"/>
    </row>
    <row r="3881" spans="8:17">
      <c r="H3881"/>
      <c r="I3881"/>
      <c r="J3881"/>
      <c r="K3881"/>
      <c r="L3881"/>
      <c r="M3881"/>
      <c r="N3881"/>
      <c r="O3881"/>
      <c r="P3881"/>
      <c r="Q3881"/>
    </row>
    <row r="3882" spans="8:17">
      <c r="H3882"/>
      <c r="I3882"/>
      <c r="J3882"/>
      <c r="K3882"/>
      <c r="L3882"/>
      <c r="M3882"/>
      <c r="N3882"/>
      <c r="O3882"/>
      <c r="P3882"/>
      <c r="Q3882"/>
    </row>
    <row r="3883" spans="8:17">
      <c r="H3883"/>
      <c r="I3883"/>
      <c r="J3883"/>
      <c r="K3883"/>
      <c r="L3883"/>
      <c r="M3883"/>
      <c r="N3883"/>
      <c r="O3883"/>
      <c r="P3883"/>
      <c r="Q3883"/>
    </row>
    <row r="3884" spans="8:17">
      <c r="H3884"/>
      <c r="I3884"/>
      <c r="J3884"/>
      <c r="K3884"/>
      <c r="L3884"/>
      <c r="M3884"/>
      <c r="N3884"/>
      <c r="O3884"/>
      <c r="P3884"/>
      <c r="Q3884"/>
    </row>
    <row r="3885" spans="8:17">
      <c r="H3885"/>
      <c r="I3885"/>
      <c r="J3885"/>
      <c r="K3885"/>
      <c r="L3885"/>
      <c r="M3885"/>
      <c r="N3885"/>
      <c r="O3885"/>
      <c r="P3885"/>
      <c r="Q3885"/>
    </row>
    <row r="3886" spans="8:17">
      <c r="H3886"/>
      <c r="I3886"/>
      <c r="J3886"/>
      <c r="K3886"/>
      <c r="L3886"/>
      <c r="M3886"/>
      <c r="N3886"/>
      <c r="O3886"/>
      <c r="P3886"/>
      <c r="Q3886"/>
    </row>
    <row r="3887" spans="8:17">
      <c r="H3887"/>
      <c r="I3887"/>
      <c r="J3887"/>
      <c r="K3887"/>
      <c r="L3887"/>
      <c r="M3887"/>
      <c r="N3887"/>
      <c r="O3887"/>
      <c r="P3887"/>
      <c r="Q3887"/>
    </row>
    <row r="3888" spans="8:17">
      <c r="H3888"/>
      <c r="I3888"/>
      <c r="J3888"/>
      <c r="K3888"/>
      <c r="L3888"/>
      <c r="M3888"/>
      <c r="N3888"/>
      <c r="O3888"/>
      <c r="P3888"/>
      <c r="Q3888"/>
    </row>
    <row r="3889" spans="8:17">
      <c r="H3889"/>
      <c r="I3889"/>
      <c r="J3889"/>
      <c r="K3889"/>
      <c r="L3889"/>
      <c r="M3889"/>
      <c r="N3889"/>
      <c r="O3889"/>
      <c r="P3889"/>
      <c r="Q3889"/>
    </row>
    <row r="3890" spans="8:17">
      <c r="H3890"/>
      <c r="I3890"/>
      <c r="J3890"/>
      <c r="K3890"/>
      <c r="L3890"/>
      <c r="M3890"/>
      <c r="N3890"/>
      <c r="O3890"/>
      <c r="P3890"/>
      <c r="Q3890"/>
    </row>
    <row r="3891" spans="8:17">
      <c r="H3891"/>
      <c r="I3891"/>
      <c r="J3891"/>
      <c r="K3891"/>
      <c r="L3891"/>
      <c r="M3891"/>
      <c r="N3891"/>
      <c r="O3891"/>
      <c r="P3891"/>
      <c r="Q3891"/>
    </row>
    <row r="3892" spans="8:17">
      <c r="H3892"/>
      <c r="I3892"/>
      <c r="J3892"/>
      <c r="K3892"/>
      <c r="L3892"/>
      <c r="M3892"/>
      <c r="N3892"/>
      <c r="O3892"/>
      <c r="P3892"/>
      <c r="Q3892"/>
    </row>
    <row r="3893" spans="8:17">
      <c r="H3893"/>
      <c r="I3893"/>
      <c r="J3893"/>
      <c r="K3893"/>
      <c r="L3893"/>
      <c r="M3893"/>
      <c r="N3893"/>
      <c r="O3893"/>
      <c r="P3893"/>
      <c r="Q3893"/>
    </row>
    <row r="3894" spans="8:17">
      <c r="H3894"/>
      <c r="I3894"/>
      <c r="J3894"/>
      <c r="K3894"/>
      <c r="L3894"/>
      <c r="M3894"/>
      <c r="N3894"/>
      <c r="O3894"/>
      <c r="P3894"/>
      <c r="Q3894"/>
    </row>
    <row r="3895" spans="8:17">
      <c r="H3895"/>
      <c r="I3895"/>
      <c r="J3895"/>
      <c r="K3895"/>
      <c r="L3895"/>
      <c r="M3895"/>
      <c r="N3895"/>
      <c r="O3895"/>
      <c r="P3895"/>
      <c r="Q3895"/>
    </row>
    <row r="3896" spans="8:17">
      <c r="H3896"/>
      <c r="I3896"/>
      <c r="J3896"/>
      <c r="K3896"/>
      <c r="L3896"/>
      <c r="M3896"/>
      <c r="N3896"/>
      <c r="O3896"/>
      <c r="P3896"/>
      <c r="Q3896"/>
    </row>
    <row r="3897" spans="8:17">
      <c r="H3897"/>
      <c r="I3897"/>
      <c r="J3897"/>
      <c r="K3897"/>
      <c r="L3897"/>
      <c r="M3897"/>
      <c r="N3897"/>
      <c r="O3897"/>
      <c r="P3897"/>
      <c r="Q3897"/>
    </row>
    <row r="3898" spans="8:17">
      <c r="H3898"/>
      <c r="I3898"/>
      <c r="J3898"/>
      <c r="K3898"/>
      <c r="L3898"/>
      <c r="M3898"/>
      <c r="N3898"/>
      <c r="O3898"/>
      <c r="P3898"/>
      <c r="Q3898"/>
    </row>
    <row r="3899" spans="8:17">
      <c r="H3899"/>
      <c r="I3899"/>
      <c r="J3899"/>
      <c r="K3899"/>
      <c r="L3899"/>
      <c r="M3899"/>
      <c r="N3899"/>
      <c r="O3899"/>
      <c r="P3899"/>
      <c r="Q3899"/>
    </row>
    <row r="3900" spans="8:17">
      <c r="H3900"/>
      <c r="I3900"/>
      <c r="J3900"/>
      <c r="K3900"/>
      <c r="L3900"/>
      <c r="M3900"/>
      <c r="N3900"/>
      <c r="O3900"/>
      <c r="P3900"/>
      <c r="Q3900"/>
    </row>
    <row r="3901" spans="8:17">
      <c r="H3901"/>
      <c r="I3901"/>
      <c r="J3901"/>
      <c r="K3901"/>
      <c r="L3901"/>
      <c r="M3901"/>
      <c r="N3901"/>
      <c r="O3901"/>
      <c r="P3901"/>
      <c r="Q3901"/>
    </row>
    <row r="3902" spans="8:17">
      <c r="H3902"/>
      <c r="I3902"/>
      <c r="J3902"/>
      <c r="K3902"/>
      <c r="L3902"/>
      <c r="M3902"/>
      <c r="N3902"/>
      <c r="O3902"/>
      <c r="P3902"/>
      <c r="Q3902"/>
    </row>
    <row r="3903" spans="8:17">
      <c r="H3903"/>
      <c r="I3903"/>
      <c r="J3903"/>
      <c r="K3903"/>
      <c r="L3903"/>
      <c r="M3903"/>
      <c r="N3903"/>
      <c r="O3903"/>
      <c r="P3903"/>
      <c r="Q3903"/>
    </row>
    <row r="3904" spans="8:17">
      <c r="H3904"/>
      <c r="I3904"/>
      <c r="J3904"/>
      <c r="K3904"/>
      <c r="L3904"/>
      <c r="M3904"/>
      <c r="N3904"/>
      <c r="O3904"/>
      <c r="P3904"/>
      <c r="Q3904"/>
    </row>
    <row r="3905" spans="8:17">
      <c r="H3905"/>
      <c r="I3905"/>
      <c r="J3905"/>
      <c r="K3905"/>
      <c r="L3905"/>
      <c r="M3905"/>
      <c r="N3905"/>
      <c r="O3905"/>
      <c r="P3905"/>
      <c r="Q3905"/>
    </row>
    <row r="3906" spans="8:17">
      <c r="H3906"/>
      <c r="I3906"/>
      <c r="J3906"/>
      <c r="K3906"/>
      <c r="L3906"/>
      <c r="M3906"/>
      <c r="N3906"/>
      <c r="O3906"/>
      <c r="P3906"/>
      <c r="Q3906"/>
    </row>
    <row r="3907" spans="8:17">
      <c r="H3907"/>
      <c r="I3907"/>
      <c r="J3907"/>
      <c r="K3907"/>
      <c r="L3907"/>
      <c r="M3907"/>
      <c r="N3907"/>
      <c r="O3907"/>
      <c r="P3907"/>
      <c r="Q3907"/>
    </row>
    <row r="3908" spans="8:17">
      <c r="H3908"/>
      <c r="I3908"/>
      <c r="J3908"/>
      <c r="K3908"/>
      <c r="L3908"/>
      <c r="M3908"/>
      <c r="N3908"/>
      <c r="O3908"/>
      <c r="P3908"/>
      <c r="Q3908"/>
    </row>
    <row r="3909" spans="8:17">
      <c r="H3909"/>
      <c r="I3909"/>
      <c r="J3909"/>
      <c r="K3909"/>
      <c r="L3909"/>
      <c r="M3909"/>
      <c r="N3909"/>
      <c r="O3909"/>
      <c r="P3909"/>
      <c r="Q3909"/>
    </row>
    <row r="3910" spans="8:17">
      <c r="H3910"/>
      <c r="I3910"/>
      <c r="J3910"/>
      <c r="K3910"/>
      <c r="L3910"/>
      <c r="M3910"/>
      <c r="N3910"/>
      <c r="O3910"/>
      <c r="P3910"/>
      <c r="Q3910"/>
    </row>
    <row r="3911" spans="8:17">
      <c r="H3911"/>
      <c r="I3911"/>
      <c r="J3911"/>
      <c r="K3911"/>
      <c r="L3911"/>
      <c r="M3911"/>
      <c r="N3911"/>
      <c r="O3911"/>
      <c r="P3911"/>
      <c r="Q3911"/>
    </row>
    <row r="3912" spans="8:17">
      <c r="H3912"/>
      <c r="I3912"/>
      <c r="J3912"/>
      <c r="K3912"/>
      <c r="L3912"/>
      <c r="M3912"/>
      <c r="N3912"/>
      <c r="O3912"/>
      <c r="P3912"/>
      <c r="Q3912"/>
    </row>
    <row r="3913" spans="8:17">
      <c r="H3913"/>
      <c r="I3913"/>
      <c r="J3913"/>
      <c r="K3913"/>
      <c r="L3913"/>
      <c r="M3913"/>
      <c r="N3913"/>
      <c r="O3913"/>
      <c r="P3913"/>
      <c r="Q3913"/>
    </row>
    <row r="3914" spans="8:17">
      <c r="H3914"/>
      <c r="I3914"/>
      <c r="J3914"/>
      <c r="K3914"/>
      <c r="L3914"/>
      <c r="M3914"/>
      <c r="N3914"/>
      <c r="O3914"/>
      <c r="P3914"/>
      <c r="Q3914"/>
    </row>
    <row r="3915" spans="8:17">
      <c r="H3915"/>
      <c r="I3915"/>
      <c r="J3915"/>
      <c r="K3915"/>
      <c r="L3915"/>
      <c r="M3915"/>
      <c r="N3915"/>
      <c r="O3915"/>
      <c r="P3915"/>
      <c r="Q3915"/>
    </row>
    <row r="3916" spans="8:17">
      <c r="H3916"/>
      <c r="I3916"/>
      <c r="J3916"/>
      <c r="K3916"/>
      <c r="L3916"/>
      <c r="M3916"/>
      <c r="N3916"/>
      <c r="O3916"/>
      <c r="P3916"/>
      <c r="Q3916"/>
    </row>
    <row r="3917" spans="8:17">
      <c r="H3917"/>
      <c r="I3917"/>
      <c r="J3917"/>
      <c r="K3917"/>
      <c r="L3917"/>
      <c r="M3917"/>
      <c r="N3917"/>
      <c r="O3917"/>
      <c r="P3917"/>
      <c r="Q3917"/>
    </row>
    <row r="3918" spans="8:17">
      <c r="H3918"/>
      <c r="I3918"/>
      <c r="J3918"/>
      <c r="K3918"/>
      <c r="L3918"/>
      <c r="M3918"/>
      <c r="N3918"/>
      <c r="O3918"/>
      <c r="P3918"/>
      <c r="Q3918"/>
    </row>
    <row r="3919" spans="8:17">
      <c r="H3919"/>
      <c r="I3919"/>
      <c r="J3919"/>
      <c r="K3919"/>
      <c r="L3919"/>
      <c r="M3919"/>
      <c r="N3919"/>
      <c r="O3919"/>
      <c r="P3919"/>
      <c r="Q3919"/>
    </row>
    <row r="3920" spans="8:17">
      <c r="H3920"/>
      <c r="I3920"/>
      <c r="J3920"/>
      <c r="K3920"/>
      <c r="L3920"/>
      <c r="M3920"/>
      <c r="N3920"/>
      <c r="O3920"/>
      <c r="P3920"/>
      <c r="Q3920"/>
    </row>
    <row r="3921" spans="8:17">
      <c r="H3921"/>
      <c r="I3921"/>
      <c r="J3921"/>
      <c r="K3921"/>
      <c r="L3921"/>
      <c r="M3921"/>
      <c r="N3921"/>
      <c r="O3921"/>
      <c r="P3921"/>
      <c r="Q3921"/>
    </row>
    <row r="3922" spans="8:17">
      <c r="H3922"/>
      <c r="I3922"/>
      <c r="J3922"/>
      <c r="K3922"/>
      <c r="L3922"/>
      <c r="M3922"/>
      <c r="N3922"/>
      <c r="O3922"/>
      <c r="P3922"/>
      <c r="Q3922"/>
    </row>
    <row r="3923" spans="8:17">
      <c r="H3923"/>
      <c r="I3923"/>
      <c r="J3923"/>
      <c r="K3923"/>
      <c r="L3923"/>
      <c r="M3923"/>
      <c r="N3923"/>
      <c r="O3923"/>
      <c r="P3923"/>
      <c r="Q3923"/>
    </row>
    <row r="3924" spans="8:17">
      <c r="H3924"/>
      <c r="I3924"/>
      <c r="J3924"/>
      <c r="K3924"/>
      <c r="L3924"/>
      <c r="M3924"/>
      <c r="N3924"/>
      <c r="O3924"/>
      <c r="P3924"/>
      <c r="Q3924"/>
    </row>
    <row r="3925" spans="8:17">
      <c r="H3925"/>
      <c r="I3925"/>
      <c r="J3925"/>
      <c r="K3925"/>
      <c r="L3925"/>
      <c r="M3925"/>
      <c r="N3925"/>
      <c r="O3925"/>
      <c r="P3925"/>
      <c r="Q3925"/>
    </row>
    <row r="3926" spans="8:17">
      <c r="H3926"/>
      <c r="I3926"/>
      <c r="J3926"/>
      <c r="K3926"/>
      <c r="L3926"/>
      <c r="M3926"/>
      <c r="N3926"/>
      <c r="O3926"/>
      <c r="P3926"/>
      <c r="Q3926"/>
    </row>
    <row r="3927" spans="8:17">
      <c r="H3927"/>
      <c r="I3927"/>
      <c r="J3927"/>
      <c r="K3927"/>
      <c r="L3927"/>
      <c r="M3927"/>
      <c r="N3927"/>
      <c r="O3927"/>
      <c r="P3927"/>
      <c r="Q3927"/>
    </row>
    <row r="3928" spans="8:17">
      <c r="H3928"/>
      <c r="I3928"/>
      <c r="J3928"/>
      <c r="K3928"/>
      <c r="L3928"/>
      <c r="M3928"/>
      <c r="N3928"/>
      <c r="O3928"/>
      <c r="P3928"/>
      <c r="Q3928"/>
    </row>
    <row r="3929" spans="8:17">
      <c r="H3929"/>
      <c r="I3929"/>
      <c r="J3929"/>
      <c r="K3929"/>
      <c r="L3929"/>
      <c r="M3929"/>
      <c r="N3929"/>
      <c r="O3929"/>
      <c r="P3929"/>
      <c r="Q3929"/>
    </row>
    <row r="3930" spans="8:17">
      <c r="H3930"/>
      <c r="I3930"/>
      <c r="J3930"/>
      <c r="K3930"/>
      <c r="L3930"/>
      <c r="M3930"/>
      <c r="N3930"/>
      <c r="O3930"/>
      <c r="P3930"/>
      <c r="Q3930"/>
    </row>
    <row r="3931" spans="8:17">
      <c r="H3931"/>
      <c r="I3931"/>
      <c r="J3931"/>
      <c r="K3931"/>
      <c r="L3931"/>
      <c r="M3931"/>
      <c r="N3931"/>
      <c r="O3931"/>
      <c r="P3931"/>
      <c r="Q3931"/>
    </row>
    <row r="3932" spans="8:17">
      <c r="H3932"/>
      <c r="I3932"/>
      <c r="J3932"/>
      <c r="K3932"/>
      <c r="L3932"/>
      <c r="M3932"/>
      <c r="N3932"/>
      <c r="O3932"/>
      <c r="P3932"/>
      <c r="Q3932"/>
    </row>
    <row r="3933" spans="8:17">
      <c r="H3933"/>
      <c r="I3933"/>
      <c r="J3933"/>
      <c r="K3933"/>
      <c r="L3933"/>
      <c r="M3933"/>
      <c r="N3933"/>
      <c r="O3933"/>
      <c r="P3933"/>
      <c r="Q3933"/>
    </row>
    <row r="3934" spans="8:17">
      <c r="H3934"/>
      <c r="I3934"/>
      <c r="J3934"/>
      <c r="K3934"/>
      <c r="L3934"/>
      <c r="M3934"/>
      <c r="N3934"/>
      <c r="O3934"/>
      <c r="P3934"/>
      <c r="Q3934"/>
    </row>
    <row r="3935" spans="8:17">
      <c r="H3935"/>
      <c r="I3935"/>
      <c r="J3935"/>
      <c r="K3935"/>
      <c r="L3935"/>
      <c r="M3935"/>
      <c r="N3935"/>
      <c r="O3935"/>
      <c r="P3935"/>
      <c r="Q3935"/>
    </row>
    <row r="3936" spans="8:17">
      <c r="H3936"/>
      <c r="I3936"/>
      <c r="J3936"/>
      <c r="K3936"/>
      <c r="L3936"/>
      <c r="M3936"/>
      <c r="N3936"/>
      <c r="O3936"/>
      <c r="P3936"/>
      <c r="Q3936"/>
    </row>
    <row r="3937" spans="8:17">
      <c r="H3937"/>
      <c r="I3937"/>
      <c r="J3937"/>
      <c r="K3937"/>
      <c r="L3937"/>
      <c r="M3937"/>
      <c r="N3937"/>
      <c r="O3937"/>
      <c r="P3937"/>
      <c r="Q3937"/>
    </row>
    <row r="3938" spans="8:17">
      <c r="H3938"/>
      <c r="I3938"/>
      <c r="J3938"/>
      <c r="K3938"/>
      <c r="L3938"/>
      <c r="M3938"/>
      <c r="N3938"/>
      <c r="O3938"/>
      <c r="P3938"/>
      <c r="Q3938"/>
    </row>
    <row r="3939" spans="8:17">
      <c r="H3939"/>
      <c r="I3939"/>
      <c r="J3939"/>
      <c r="K3939"/>
      <c r="L3939"/>
      <c r="M3939"/>
      <c r="N3939"/>
      <c r="O3939"/>
      <c r="P3939"/>
      <c r="Q3939"/>
    </row>
    <row r="3940" spans="8:17">
      <c r="H3940"/>
      <c r="I3940"/>
      <c r="J3940"/>
      <c r="K3940"/>
      <c r="L3940"/>
      <c r="M3940"/>
      <c r="N3940"/>
      <c r="O3940"/>
      <c r="P3940"/>
      <c r="Q3940"/>
    </row>
    <row r="3941" spans="8:17">
      <c r="H3941"/>
      <c r="I3941"/>
      <c r="J3941"/>
      <c r="K3941"/>
      <c r="L3941"/>
      <c r="M3941"/>
      <c r="N3941"/>
      <c r="O3941"/>
      <c r="P3941"/>
      <c r="Q3941"/>
    </row>
    <row r="3942" spans="8:17">
      <c r="H3942"/>
      <c r="I3942"/>
      <c r="J3942"/>
      <c r="K3942"/>
      <c r="L3942"/>
      <c r="M3942"/>
      <c r="N3942"/>
      <c r="O3942"/>
      <c r="P3942"/>
      <c r="Q3942"/>
    </row>
    <row r="3943" spans="8:17">
      <c r="H3943"/>
      <c r="I3943"/>
      <c r="J3943"/>
      <c r="K3943"/>
      <c r="L3943"/>
      <c r="M3943"/>
      <c r="N3943"/>
      <c r="O3943"/>
      <c r="P3943"/>
      <c r="Q3943"/>
    </row>
    <row r="3944" spans="8:17">
      <c r="H3944"/>
      <c r="I3944"/>
      <c r="J3944"/>
      <c r="K3944"/>
      <c r="L3944"/>
      <c r="M3944"/>
      <c r="N3944"/>
      <c r="O3944"/>
      <c r="P3944"/>
      <c r="Q3944"/>
    </row>
    <row r="3945" spans="8:17">
      <c r="H3945"/>
      <c r="I3945"/>
      <c r="J3945"/>
      <c r="K3945"/>
      <c r="L3945"/>
      <c r="M3945"/>
      <c r="N3945"/>
      <c r="O3945"/>
      <c r="P3945"/>
      <c r="Q3945"/>
    </row>
    <row r="3946" spans="8:17">
      <c r="H3946"/>
      <c r="I3946"/>
      <c r="J3946"/>
      <c r="K3946"/>
      <c r="L3946"/>
      <c r="M3946"/>
      <c r="N3946"/>
      <c r="O3946"/>
      <c r="P3946"/>
      <c r="Q3946"/>
    </row>
    <row r="3947" spans="8:17">
      <c r="H3947"/>
      <c r="I3947"/>
      <c r="J3947"/>
      <c r="K3947"/>
      <c r="L3947"/>
      <c r="M3947"/>
      <c r="N3947"/>
      <c r="O3947"/>
      <c r="P3947"/>
      <c r="Q3947"/>
    </row>
    <row r="3948" spans="8:17">
      <c r="H3948"/>
      <c r="I3948"/>
      <c r="J3948"/>
      <c r="K3948"/>
      <c r="L3948"/>
      <c r="M3948"/>
      <c r="N3948"/>
      <c r="O3948"/>
      <c r="P3948"/>
      <c r="Q3948"/>
    </row>
    <row r="3949" spans="8:17">
      <c r="H3949"/>
      <c r="I3949"/>
      <c r="J3949"/>
      <c r="K3949"/>
      <c r="L3949"/>
      <c r="M3949"/>
      <c r="N3949"/>
      <c r="O3949"/>
      <c r="P3949"/>
      <c r="Q3949"/>
    </row>
    <row r="3950" spans="8:17">
      <c r="H3950"/>
      <c r="I3950"/>
      <c r="J3950"/>
      <c r="K3950"/>
      <c r="L3950"/>
      <c r="M3950"/>
      <c r="N3950"/>
      <c r="O3950"/>
      <c r="P3950"/>
      <c r="Q3950"/>
    </row>
    <row r="3951" spans="8:17">
      <c r="H3951"/>
      <c r="I3951"/>
      <c r="J3951"/>
      <c r="K3951"/>
      <c r="L3951"/>
      <c r="M3951"/>
      <c r="N3951"/>
      <c r="O3951"/>
      <c r="P3951"/>
      <c r="Q3951"/>
    </row>
    <row r="3952" spans="8:17">
      <c r="H3952"/>
      <c r="I3952"/>
      <c r="J3952"/>
      <c r="K3952"/>
      <c r="L3952"/>
      <c r="M3952"/>
      <c r="N3952"/>
      <c r="O3952"/>
      <c r="P3952"/>
      <c r="Q3952"/>
    </row>
    <row r="3953" spans="8:17">
      <c r="H3953"/>
      <c r="I3953"/>
      <c r="J3953"/>
      <c r="K3953"/>
      <c r="L3953"/>
      <c r="M3953"/>
      <c r="N3953"/>
      <c r="O3953"/>
      <c r="P3953"/>
      <c r="Q3953"/>
    </row>
    <row r="3954" spans="8:17">
      <c r="H3954"/>
      <c r="I3954"/>
      <c r="J3954"/>
      <c r="K3954"/>
      <c r="L3954"/>
      <c r="M3954"/>
      <c r="N3954"/>
      <c r="O3954"/>
      <c r="P3954"/>
      <c r="Q3954"/>
    </row>
    <row r="3955" spans="8:17">
      <c r="H3955"/>
      <c r="I3955"/>
      <c r="J3955"/>
      <c r="K3955"/>
      <c r="L3955"/>
      <c r="M3955"/>
      <c r="N3955"/>
      <c r="O3955"/>
      <c r="P3955"/>
      <c r="Q3955"/>
    </row>
    <row r="3956" spans="8:17">
      <c r="H3956"/>
      <c r="I3956"/>
      <c r="J3956"/>
      <c r="K3956"/>
      <c r="L3956"/>
      <c r="M3956"/>
      <c r="N3956"/>
      <c r="O3956"/>
      <c r="P3956"/>
      <c r="Q3956"/>
    </row>
    <row r="3957" spans="8:17">
      <c r="H3957"/>
      <c r="I3957"/>
      <c r="J3957"/>
      <c r="K3957"/>
      <c r="L3957"/>
      <c r="M3957"/>
      <c r="N3957"/>
      <c r="O3957"/>
      <c r="P3957"/>
      <c r="Q3957"/>
    </row>
    <row r="3958" spans="8:17">
      <c r="H3958"/>
      <c r="I3958"/>
      <c r="J3958"/>
      <c r="K3958"/>
      <c r="L3958"/>
      <c r="M3958"/>
      <c r="N3958"/>
      <c r="O3958"/>
      <c r="P3958"/>
      <c r="Q3958"/>
    </row>
    <row r="3959" spans="8:17">
      <c r="H3959"/>
      <c r="I3959"/>
      <c r="J3959"/>
      <c r="K3959"/>
      <c r="L3959"/>
      <c r="M3959"/>
      <c r="N3959"/>
      <c r="O3959"/>
      <c r="P3959"/>
      <c r="Q3959"/>
    </row>
    <row r="3960" spans="8:17">
      <c r="H3960"/>
      <c r="I3960"/>
      <c r="J3960"/>
      <c r="K3960"/>
      <c r="L3960"/>
      <c r="M3960"/>
      <c r="N3960"/>
      <c r="O3960"/>
      <c r="P3960"/>
      <c r="Q3960"/>
    </row>
    <row r="3961" spans="8:17">
      <c r="H3961"/>
      <c r="I3961"/>
      <c r="J3961"/>
      <c r="K3961"/>
      <c r="L3961"/>
      <c r="M3961"/>
      <c r="N3961"/>
      <c r="O3961"/>
      <c r="P3961"/>
      <c r="Q3961"/>
    </row>
    <row r="3962" spans="8:17">
      <c r="H3962"/>
      <c r="I3962"/>
      <c r="J3962"/>
      <c r="K3962"/>
      <c r="L3962"/>
      <c r="M3962"/>
      <c r="N3962"/>
      <c r="O3962"/>
      <c r="P3962"/>
      <c r="Q3962"/>
    </row>
    <row r="3963" spans="8:17">
      <c r="H3963"/>
      <c r="I3963"/>
      <c r="J3963"/>
      <c r="K3963"/>
      <c r="L3963"/>
      <c r="M3963"/>
      <c r="N3963"/>
      <c r="O3963"/>
      <c r="P3963"/>
      <c r="Q3963"/>
    </row>
    <row r="3964" spans="8:17">
      <c r="H3964"/>
      <c r="I3964"/>
      <c r="J3964"/>
      <c r="K3964"/>
      <c r="L3964"/>
      <c r="M3964"/>
      <c r="N3964"/>
      <c r="O3964"/>
      <c r="P3964"/>
      <c r="Q3964"/>
    </row>
    <row r="3965" spans="8:17">
      <c r="H3965"/>
      <c r="I3965"/>
      <c r="J3965"/>
      <c r="K3965"/>
      <c r="L3965"/>
      <c r="M3965"/>
      <c r="N3965"/>
      <c r="O3965"/>
      <c r="P3965"/>
      <c r="Q3965"/>
    </row>
    <row r="3966" spans="8:17">
      <c r="H3966"/>
      <c r="I3966"/>
      <c r="J3966"/>
      <c r="K3966"/>
      <c r="L3966"/>
      <c r="M3966"/>
      <c r="N3966"/>
      <c r="O3966"/>
      <c r="P3966"/>
      <c r="Q3966"/>
    </row>
    <row r="3967" spans="8:17">
      <c r="H3967"/>
      <c r="I3967"/>
      <c r="J3967"/>
      <c r="K3967"/>
      <c r="L3967"/>
      <c r="M3967"/>
      <c r="N3967"/>
      <c r="O3967"/>
      <c r="P3967"/>
      <c r="Q3967"/>
    </row>
    <row r="3968" spans="8:17">
      <c r="H3968"/>
      <c r="I3968"/>
      <c r="J3968"/>
      <c r="K3968"/>
      <c r="L3968"/>
      <c r="M3968"/>
      <c r="N3968"/>
      <c r="O3968"/>
      <c r="P3968"/>
      <c r="Q3968"/>
    </row>
    <row r="3969" spans="8:17">
      <c r="H3969"/>
      <c r="I3969"/>
      <c r="J3969"/>
      <c r="K3969"/>
      <c r="L3969"/>
      <c r="M3969"/>
      <c r="N3969"/>
      <c r="O3969"/>
      <c r="P3969"/>
      <c r="Q3969"/>
    </row>
    <row r="3970" spans="8:17">
      <c r="H3970"/>
      <c r="I3970"/>
      <c r="J3970"/>
      <c r="K3970"/>
      <c r="L3970"/>
      <c r="M3970"/>
      <c r="N3970"/>
      <c r="O3970"/>
      <c r="P3970"/>
      <c r="Q3970"/>
    </row>
    <row r="3971" spans="8:17">
      <c r="H3971"/>
      <c r="I3971"/>
      <c r="J3971"/>
      <c r="K3971"/>
      <c r="L3971"/>
      <c r="M3971"/>
      <c r="N3971"/>
      <c r="O3971"/>
      <c r="P3971"/>
      <c r="Q3971"/>
    </row>
    <row r="3972" spans="8:17">
      <c r="H3972"/>
      <c r="I3972"/>
      <c r="J3972"/>
      <c r="K3972"/>
      <c r="L3972"/>
      <c r="M3972"/>
      <c r="N3972"/>
      <c r="O3972"/>
      <c r="P3972"/>
      <c r="Q3972"/>
    </row>
    <row r="3973" spans="8:17">
      <c r="H3973"/>
      <c r="I3973"/>
      <c r="J3973"/>
      <c r="K3973"/>
      <c r="L3973"/>
      <c r="M3973"/>
      <c r="N3973"/>
      <c r="O3973"/>
      <c r="P3973"/>
      <c r="Q3973"/>
    </row>
    <row r="3974" spans="8:17">
      <c r="H3974"/>
      <c r="I3974"/>
      <c r="J3974"/>
      <c r="K3974"/>
      <c r="L3974"/>
      <c r="M3974"/>
      <c r="N3974"/>
      <c r="O3974"/>
      <c r="P3974"/>
      <c r="Q3974"/>
    </row>
    <row r="3975" spans="8:17">
      <c r="H3975"/>
      <c r="I3975"/>
      <c r="J3975"/>
      <c r="K3975"/>
      <c r="L3975"/>
      <c r="M3975"/>
      <c r="N3975"/>
      <c r="O3975"/>
      <c r="P3975"/>
      <c r="Q3975"/>
    </row>
    <row r="3976" spans="8:17">
      <c r="H3976"/>
      <c r="I3976"/>
      <c r="J3976"/>
      <c r="K3976"/>
      <c r="L3976"/>
      <c r="M3976"/>
      <c r="N3976"/>
      <c r="O3976"/>
      <c r="P3976"/>
      <c r="Q3976"/>
    </row>
    <row r="3977" spans="8:17">
      <c r="H3977"/>
      <c r="I3977"/>
      <c r="J3977"/>
      <c r="K3977"/>
      <c r="L3977"/>
      <c r="M3977"/>
      <c r="N3977"/>
      <c r="O3977"/>
      <c r="P3977"/>
      <c r="Q3977"/>
    </row>
    <row r="3978" spans="8:17">
      <c r="H3978"/>
      <c r="I3978"/>
      <c r="J3978"/>
      <c r="K3978"/>
      <c r="L3978"/>
      <c r="M3978"/>
      <c r="N3978"/>
      <c r="O3978"/>
      <c r="P3978"/>
      <c r="Q3978"/>
    </row>
    <row r="3979" spans="8:17">
      <c r="H3979"/>
      <c r="I3979"/>
      <c r="J3979"/>
      <c r="K3979"/>
      <c r="L3979"/>
      <c r="M3979"/>
      <c r="N3979"/>
      <c r="O3979"/>
      <c r="P3979"/>
      <c r="Q3979"/>
    </row>
    <row r="3980" spans="8:17">
      <c r="H3980"/>
      <c r="I3980"/>
      <c r="J3980"/>
      <c r="K3980"/>
      <c r="L3980"/>
      <c r="M3980"/>
      <c r="N3980"/>
      <c r="O3980"/>
      <c r="P3980"/>
      <c r="Q3980"/>
    </row>
    <row r="3981" spans="8:17">
      <c r="H3981"/>
      <c r="I3981"/>
      <c r="J3981"/>
      <c r="K3981"/>
      <c r="L3981"/>
      <c r="M3981"/>
      <c r="N3981"/>
      <c r="O3981"/>
      <c r="P3981"/>
      <c r="Q3981"/>
    </row>
    <row r="3982" spans="8:17">
      <c r="H3982"/>
      <c r="I3982"/>
      <c r="J3982"/>
      <c r="K3982"/>
      <c r="L3982"/>
      <c r="M3982"/>
      <c r="N3982"/>
      <c r="O3982"/>
      <c r="P3982"/>
      <c r="Q3982"/>
    </row>
    <row r="3983" spans="8:17">
      <c r="H3983"/>
      <c r="I3983"/>
      <c r="J3983"/>
      <c r="K3983"/>
      <c r="L3983"/>
      <c r="M3983"/>
      <c r="N3983"/>
      <c r="O3983"/>
      <c r="P3983"/>
      <c r="Q3983"/>
    </row>
    <row r="3984" spans="8:17">
      <c r="H3984"/>
      <c r="I3984"/>
      <c r="J3984"/>
      <c r="K3984"/>
      <c r="L3984"/>
      <c r="M3984"/>
      <c r="N3984"/>
      <c r="O3984"/>
      <c r="P3984"/>
      <c r="Q3984"/>
    </row>
    <row r="3985" spans="8:17">
      <c r="H3985"/>
      <c r="I3985"/>
      <c r="J3985"/>
      <c r="K3985"/>
      <c r="L3985"/>
      <c r="M3985"/>
      <c r="N3985"/>
      <c r="O3985"/>
      <c r="P3985"/>
      <c r="Q3985"/>
    </row>
    <row r="3986" spans="8:17">
      <c r="H3986"/>
      <c r="I3986"/>
      <c r="J3986"/>
      <c r="K3986"/>
      <c r="L3986"/>
      <c r="M3986"/>
      <c r="N3986"/>
      <c r="O3986"/>
      <c r="P3986"/>
      <c r="Q3986"/>
    </row>
    <row r="3987" spans="8:17">
      <c r="H3987"/>
      <c r="I3987"/>
      <c r="J3987"/>
      <c r="K3987"/>
      <c r="L3987"/>
      <c r="M3987"/>
      <c r="N3987"/>
      <c r="O3987"/>
      <c r="P3987"/>
      <c r="Q3987"/>
    </row>
    <row r="3988" spans="8:17">
      <c r="H3988"/>
      <c r="I3988"/>
      <c r="J3988"/>
      <c r="K3988"/>
      <c r="L3988"/>
      <c r="M3988"/>
      <c r="N3988"/>
      <c r="O3988"/>
      <c r="P3988"/>
      <c r="Q3988"/>
    </row>
    <row r="3989" spans="8:17">
      <c r="H3989"/>
      <c r="I3989"/>
      <c r="J3989"/>
      <c r="K3989"/>
      <c r="L3989"/>
      <c r="M3989"/>
      <c r="N3989"/>
      <c r="O3989"/>
      <c r="P3989"/>
      <c r="Q3989"/>
    </row>
    <row r="3990" spans="8:17">
      <c r="H3990"/>
      <c r="I3990"/>
      <c r="J3990"/>
      <c r="K3990"/>
      <c r="L3990"/>
      <c r="M3990"/>
      <c r="N3990"/>
      <c r="O3990"/>
      <c r="P3990"/>
      <c r="Q3990"/>
    </row>
    <row r="3991" spans="8:17">
      <c r="H3991"/>
      <c r="I3991"/>
      <c r="J3991"/>
      <c r="K3991"/>
      <c r="L3991"/>
      <c r="M3991"/>
      <c r="N3991"/>
      <c r="O3991"/>
      <c r="P3991"/>
      <c r="Q3991"/>
    </row>
    <row r="3992" spans="8:17">
      <c r="H3992"/>
      <c r="I3992"/>
      <c r="J3992"/>
      <c r="K3992"/>
      <c r="L3992"/>
      <c r="M3992"/>
      <c r="N3992"/>
      <c r="O3992"/>
      <c r="P3992"/>
      <c r="Q3992"/>
    </row>
    <row r="3993" spans="8:17">
      <c r="H3993"/>
      <c r="I3993"/>
      <c r="J3993"/>
      <c r="K3993"/>
      <c r="L3993"/>
      <c r="M3993"/>
      <c r="N3993"/>
      <c r="O3993"/>
      <c r="P3993"/>
      <c r="Q3993"/>
    </row>
    <row r="3994" spans="8:17">
      <c r="H3994"/>
      <c r="I3994"/>
      <c r="J3994"/>
      <c r="K3994"/>
      <c r="L3994"/>
      <c r="M3994"/>
      <c r="N3994"/>
      <c r="O3994"/>
      <c r="P3994"/>
      <c r="Q3994"/>
    </row>
    <row r="3995" spans="8:17">
      <c r="H3995"/>
      <c r="I3995"/>
      <c r="J3995"/>
      <c r="K3995"/>
      <c r="L3995"/>
      <c r="M3995"/>
      <c r="N3995"/>
      <c r="O3995"/>
      <c r="P3995"/>
      <c r="Q3995"/>
    </row>
    <row r="3996" spans="8:17">
      <c r="H3996"/>
      <c r="I3996"/>
      <c r="J3996"/>
      <c r="K3996"/>
      <c r="L3996"/>
      <c r="M3996"/>
      <c r="N3996"/>
      <c r="O3996"/>
      <c r="P3996"/>
      <c r="Q3996"/>
    </row>
    <row r="3997" spans="8:17">
      <c r="H3997"/>
      <c r="I3997"/>
      <c r="J3997"/>
      <c r="K3997"/>
      <c r="L3997"/>
      <c r="M3997"/>
      <c r="N3997"/>
      <c r="O3997"/>
      <c r="P3997"/>
      <c r="Q3997"/>
    </row>
    <row r="3998" spans="8:17">
      <c r="H3998"/>
      <c r="I3998"/>
      <c r="J3998"/>
      <c r="K3998"/>
      <c r="L3998"/>
      <c r="M3998"/>
      <c r="N3998"/>
      <c r="O3998"/>
      <c r="P3998"/>
      <c r="Q3998"/>
    </row>
    <row r="3999" spans="8:17">
      <c r="H3999"/>
      <c r="I3999"/>
      <c r="J3999"/>
      <c r="K3999"/>
      <c r="L3999"/>
      <c r="M3999"/>
      <c r="N3999"/>
      <c r="O3999"/>
      <c r="P3999"/>
      <c r="Q3999"/>
    </row>
    <row r="4000" spans="8:17">
      <c r="H4000"/>
      <c r="I4000"/>
      <c r="J4000"/>
      <c r="K4000"/>
      <c r="L4000"/>
      <c r="M4000"/>
      <c r="N4000"/>
      <c r="O4000"/>
      <c r="P4000"/>
      <c r="Q4000"/>
    </row>
    <row r="4001" spans="8:17">
      <c r="H4001"/>
      <c r="I4001"/>
      <c r="J4001"/>
      <c r="K4001"/>
      <c r="L4001"/>
      <c r="M4001"/>
      <c r="N4001"/>
      <c r="O4001"/>
      <c r="P4001"/>
      <c r="Q4001"/>
    </row>
    <row r="4002" spans="8:17">
      <c r="H4002"/>
      <c r="I4002"/>
      <c r="J4002"/>
      <c r="K4002"/>
      <c r="L4002"/>
      <c r="M4002"/>
      <c r="N4002"/>
      <c r="O4002"/>
      <c r="P4002"/>
      <c r="Q4002"/>
    </row>
    <row r="4003" spans="8:17">
      <c r="H4003"/>
      <c r="I4003"/>
      <c r="J4003"/>
      <c r="K4003"/>
      <c r="L4003"/>
      <c r="M4003"/>
      <c r="N4003"/>
      <c r="O4003"/>
      <c r="P4003"/>
      <c r="Q4003"/>
    </row>
    <row r="4004" spans="8:17">
      <c r="H4004"/>
      <c r="I4004"/>
      <c r="J4004"/>
      <c r="K4004"/>
      <c r="L4004"/>
      <c r="M4004"/>
      <c r="N4004"/>
      <c r="O4004"/>
      <c r="P4004"/>
      <c r="Q4004"/>
    </row>
    <row r="4005" spans="8:17">
      <c r="H4005"/>
      <c r="I4005"/>
      <c r="J4005"/>
      <c r="K4005"/>
      <c r="L4005"/>
      <c r="M4005"/>
      <c r="N4005"/>
      <c r="O4005"/>
      <c r="P4005"/>
      <c r="Q4005"/>
    </row>
    <row r="4006" spans="8:17">
      <c r="H4006"/>
      <c r="I4006"/>
      <c r="J4006"/>
      <c r="K4006"/>
      <c r="L4006"/>
      <c r="M4006"/>
      <c r="N4006"/>
      <c r="O4006"/>
      <c r="P4006"/>
      <c r="Q4006"/>
    </row>
    <row r="4007" spans="8:17">
      <c r="H4007"/>
      <c r="I4007"/>
      <c r="J4007"/>
      <c r="K4007"/>
      <c r="L4007"/>
      <c r="M4007"/>
      <c r="N4007"/>
      <c r="O4007"/>
      <c r="P4007"/>
      <c r="Q4007"/>
    </row>
    <row r="4008" spans="8:17">
      <c r="H4008"/>
      <c r="I4008"/>
      <c r="J4008"/>
      <c r="K4008"/>
      <c r="L4008"/>
      <c r="M4008"/>
      <c r="N4008"/>
      <c r="O4008"/>
      <c r="P4008"/>
      <c r="Q4008"/>
    </row>
    <row r="4009" spans="8:17">
      <c r="H4009"/>
      <c r="I4009"/>
      <c r="J4009"/>
      <c r="K4009"/>
      <c r="L4009"/>
      <c r="M4009"/>
      <c r="N4009"/>
      <c r="O4009"/>
      <c r="P4009"/>
      <c r="Q4009"/>
    </row>
    <row r="4010" spans="8:17">
      <c r="H4010"/>
      <c r="I4010"/>
      <c r="J4010"/>
      <c r="K4010"/>
      <c r="L4010"/>
      <c r="M4010"/>
      <c r="N4010"/>
      <c r="O4010"/>
      <c r="P4010"/>
      <c r="Q4010"/>
    </row>
    <row r="4011" spans="8:17">
      <c r="H4011"/>
      <c r="I4011"/>
      <c r="J4011"/>
      <c r="K4011"/>
      <c r="L4011"/>
      <c r="M4011"/>
      <c r="N4011"/>
      <c r="O4011"/>
      <c r="P4011"/>
      <c r="Q4011"/>
    </row>
    <row r="4012" spans="8:17">
      <c r="H4012"/>
      <c r="I4012"/>
      <c r="J4012"/>
      <c r="K4012"/>
      <c r="L4012"/>
      <c r="M4012"/>
      <c r="N4012"/>
      <c r="O4012"/>
      <c r="P4012"/>
      <c r="Q4012"/>
    </row>
    <row r="4013" spans="8:17">
      <c r="H4013"/>
      <c r="I4013"/>
      <c r="J4013"/>
      <c r="K4013"/>
      <c r="L4013"/>
      <c r="M4013"/>
      <c r="N4013"/>
      <c r="O4013"/>
      <c r="P4013"/>
      <c r="Q4013"/>
    </row>
    <row r="4014" spans="8:17">
      <c r="H4014"/>
      <c r="I4014"/>
      <c r="J4014"/>
      <c r="K4014"/>
      <c r="L4014"/>
      <c r="M4014"/>
      <c r="N4014"/>
      <c r="O4014"/>
      <c r="P4014"/>
      <c r="Q4014"/>
    </row>
    <row r="4015" spans="8:17">
      <c r="H4015"/>
      <c r="I4015"/>
      <c r="J4015"/>
      <c r="K4015"/>
      <c r="L4015"/>
      <c r="M4015"/>
      <c r="N4015"/>
      <c r="O4015"/>
      <c r="P4015"/>
      <c r="Q4015"/>
    </row>
    <row r="4016" spans="8:17">
      <c r="H4016"/>
      <c r="I4016"/>
      <c r="J4016"/>
      <c r="K4016"/>
      <c r="L4016"/>
      <c r="M4016"/>
      <c r="N4016"/>
      <c r="O4016"/>
      <c r="P4016"/>
      <c r="Q4016"/>
    </row>
    <row r="4017" spans="8:17">
      <c r="H4017"/>
      <c r="I4017"/>
      <c r="J4017"/>
      <c r="K4017"/>
      <c r="L4017"/>
      <c r="M4017"/>
      <c r="N4017"/>
      <c r="O4017"/>
      <c r="P4017"/>
      <c r="Q4017"/>
    </row>
    <row r="4018" spans="8:17">
      <c r="H4018"/>
      <c r="I4018"/>
      <c r="J4018"/>
      <c r="K4018"/>
      <c r="L4018"/>
      <c r="M4018"/>
      <c r="N4018"/>
      <c r="O4018"/>
      <c r="P4018"/>
      <c r="Q4018"/>
    </row>
    <row r="4019" spans="8:17">
      <c r="H4019"/>
      <c r="I4019"/>
      <c r="J4019"/>
      <c r="K4019"/>
      <c r="L4019"/>
      <c r="M4019"/>
      <c r="N4019"/>
      <c r="O4019"/>
      <c r="P4019"/>
      <c r="Q4019"/>
    </row>
    <row r="4020" spans="8:17">
      <c r="H4020"/>
      <c r="I4020"/>
      <c r="J4020"/>
      <c r="K4020"/>
      <c r="L4020"/>
      <c r="M4020"/>
      <c r="N4020"/>
      <c r="O4020"/>
      <c r="P4020"/>
      <c r="Q4020"/>
    </row>
    <row r="4021" spans="8:17">
      <c r="H4021"/>
      <c r="I4021"/>
      <c r="J4021"/>
      <c r="K4021"/>
      <c r="L4021"/>
      <c r="M4021"/>
      <c r="N4021"/>
      <c r="O4021"/>
      <c r="P4021"/>
      <c r="Q4021"/>
    </row>
    <row r="4022" spans="8:17">
      <c r="H4022"/>
      <c r="I4022"/>
      <c r="J4022"/>
      <c r="K4022"/>
      <c r="L4022"/>
      <c r="M4022"/>
      <c r="N4022"/>
      <c r="O4022"/>
      <c r="P4022"/>
      <c r="Q4022"/>
    </row>
    <row r="4023" spans="8:17">
      <c r="H4023"/>
      <c r="I4023"/>
      <c r="J4023"/>
      <c r="K4023"/>
      <c r="L4023"/>
      <c r="M4023"/>
      <c r="N4023"/>
      <c r="O4023"/>
      <c r="P4023"/>
      <c r="Q4023"/>
    </row>
    <row r="4024" spans="8:17">
      <c r="H4024"/>
      <c r="I4024"/>
      <c r="J4024"/>
      <c r="K4024"/>
      <c r="L4024"/>
      <c r="M4024"/>
      <c r="N4024"/>
      <c r="O4024"/>
      <c r="P4024"/>
      <c r="Q4024"/>
    </row>
    <row r="4025" spans="8:17">
      <c r="H4025"/>
      <c r="I4025"/>
      <c r="J4025"/>
      <c r="K4025"/>
      <c r="L4025"/>
      <c r="M4025"/>
      <c r="N4025"/>
      <c r="O4025"/>
      <c r="P4025"/>
      <c r="Q4025"/>
    </row>
    <row r="4026" spans="8:17">
      <c r="H4026"/>
      <c r="I4026"/>
      <c r="J4026"/>
      <c r="K4026"/>
      <c r="L4026"/>
      <c r="M4026"/>
      <c r="N4026"/>
      <c r="O4026"/>
      <c r="P4026"/>
      <c r="Q4026"/>
    </row>
    <row r="4027" spans="8:17">
      <c r="H4027"/>
      <c r="I4027"/>
      <c r="J4027"/>
      <c r="K4027"/>
      <c r="L4027"/>
      <c r="M4027"/>
      <c r="N4027"/>
      <c r="O4027"/>
      <c r="P4027"/>
      <c r="Q4027"/>
    </row>
    <row r="4028" spans="8:17">
      <c r="H4028"/>
      <c r="I4028"/>
      <c r="J4028"/>
      <c r="K4028"/>
      <c r="L4028"/>
      <c r="M4028"/>
      <c r="N4028"/>
      <c r="O4028"/>
      <c r="P4028"/>
      <c r="Q4028"/>
    </row>
    <row r="4029" spans="8:17">
      <c r="H4029"/>
      <c r="I4029"/>
      <c r="J4029"/>
      <c r="K4029"/>
      <c r="L4029"/>
      <c r="M4029"/>
      <c r="N4029"/>
      <c r="O4029"/>
      <c r="P4029"/>
      <c r="Q4029"/>
    </row>
    <row r="4030" spans="8:17">
      <c r="H4030"/>
      <c r="I4030"/>
      <c r="J4030"/>
      <c r="K4030"/>
      <c r="L4030"/>
      <c r="M4030"/>
      <c r="N4030"/>
      <c r="O4030"/>
      <c r="P4030"/>
      <c r="Q4030"/>
    </row>
    <row r="4031" spans="8:17">
      <c r="H4031"/>
      <c r="I4031"/>
      <c r="J4031"/>
      <c r="K4031"/>
      <c r="L4031"/>
      <c r="M4031"/>
      <c r="N4031"/>
      <c r="O4031"/>
      <c r="P4031"/>
      <c r="Q4031"/>
    </row>
    <row r="4032" spans="8:17">
      <c r="H4032"/>
      <c r="I4032"/>
      <c r="J4032"/>
      <c r="K4032"/>
      <c r="L4032"/>
      <c r="M4032"/>
      <c r="N4032"/>
      <c r="O4032"/>
      <c r="P4032"/>
      <c r="Q4032"/>
    </row>
    <row r="4033" spans="8:17">
      <c r="H4033"/>
      <c r="I4033"/>
      <c r="J4033"/>
      <c r="K4033"/>
      <c r="L4033"/>
      <c r="M4033"/>
      <c r="N4033"/>
      <c r="O4033"/>
      <c r="P4033"/>
      <c r="Q4033"/>
    </row>
    <row r="4034" spans="8:17">
      <c r="H4034"/>
      <c r="I4034"/>
      <c r="J4034"/>
      <c r="K4034"/>
      <c r="L4034"/>
      <c r="M4034"/>
      <c r="N4034"/>
      <c r="O4034"/>
      <c r="P4034"/>
      <c r="Q4034"/>
    </row>
    <row r="4035" spans="8:17">
      <c r="H4035"/>
      <c r="I4035"/>
      <c r="J4035"/>
      <c r="K4035"/>
      <c r="L4035"/>
      <c r="M4035"/>
      <c r="N4035"/>
      <c r="O4035"/>
      <c r="P4035"/>
      <c r="Q4035"/>
    </row>
    <row r="4036" spans="8:17">
      <c r="H4036"/>
      <c r="I4036"/>
      <c r="J4036"/>
      <c r="K4036"/>
      <c r="L4036"/>
      <c r="M4036"/>
      <c r="N4036"/>
      <c r="O4036"/>
      <c r="P4036"/>
      <c r="Q4036"/>
    </row>
    <row r="4037" spans="8:17">
      <c r="H4037"/>
      <c r="I4037"/>
      <c r="J4037"/>
      <c r="K4037"/>
      <c r="L4037"/>
      <c r="M4037"/>
      <c r="N4037"/>
      <c r="O4037"/>
      <c r="P4037"/>
      <c r="Q4037"/>
    </row>
    <row r="4038" spans="8:17">
      <c r="H4038"/>
      <c r="I4038"/>
      <c r="J4038"/>
      <c r="K4038"/>
      <c r="L4038"/>
      <c r="M4038"/>
      <c r="N4038"/>
      <c r="O4038"/>
      <c r="P4038"/>
      <c r="Q4038"/>
    </row>
    <row r="4039" spans="8:17">
      <c r="H4039"/>
      <c r="I4039"/>
      <c r="J4039"/>
      <c r="K4039"/>
      <c r="L4039"/>
      <c r="M4039"/>
      <c r="N4039"/>
      <c r="O4039"/>
      <c r="P4039"/>
      <c r="Q4039"/>
    </row>
    <row r="4040" spans="8:17">
      <c r="H4040"/>
      <c r="I4040"/>
      <c r="J4040"/>
      <c r="K4040"/>
      <c r="L4040"/>
      <c r="M4040"/>
      <c r="N4040"/>
      <c r="O4040"/>
      <c r="P4040"/>
      <c r="Q4040"/>
    </row>
    <row r="4041" spans="8:17">
      <c r="H4041"/>
      <c r="I4041"/>
      <c r="J4041"/>
      <c r="K4041"/>
      <c r="L4041"/>
      <c r="M4041"/>
      <c r="N4041"/>
      <c r="O4041"/>
      <c r="P4041"/>
      <c r="Q4041"/>
    </row>
    <row r="4042" spans="8:17">
      <c r="H4042"/>
      <c r="I4042"/>
      <c r="J4042"/>
      <c r="K4042"/>
      <c r="L4042"/>
      <c r="M4042"/>
      <c r="N4042"/>
      <c r="O4042"/>
      <c r="P4042"/>
      <c r="Q4042"/>
    </row>
    <row r="4043" spans="8:17">
      <c r="H4043"/>
      <c r="I4043"/>
      <c r="J4043"/>
      <c r="K4043"/>
      <c r="L4043"/>
      <c r="M4043"/>
      <c r="N4043"/>
      <c r="O4043"/>
      <c r="P4043"/>
      <c r="Q4043"/>
    </row>
    <row r="4044" spans="8:17">
      <c r="H4044"/>
      <c r="I4044"/>
      <c r="J4044"/>
      <c r="K4044"/>
      <c r="L4044"/>
      <c r="M4044"/>
      <c r="N4044"/>
      <c r="O4044"/>
      <c r="P4044"/>
      <c r="Q4044"/>
    </row>
    <row r="4045" spans="8:17">
      <c r="H4045"/>
      <c r="I4045"/>
      <c r="J4045"/>
      <c r="K4045"/>
      <c r="L4045"/>
      <c r="M4045"/>
      <c r="N4045"/>
      <c r="O4045"/>
      <c r="P4045"/>
      <c r="Q4045"/>
    </row>
    <row r="4046" spans="8:17">
      <c r="H4046"/>
      <c r="I4046"/>
      <c r="J4046"/>
      <c r="K4046"/>
      <c r="L4046"/>
      <c r="M4046"/>
      <c r="N4046"/>
      <c r="O4046"/>
      <c r="P4046"/>
      <c r="Q4046"/>
    </row>
    <row r="4047" spans="8:17">
      <c r="H4047"/>
      <c r="I4047"/>
      <c r="J4047"/>
      <c r="K4047"/>
      <c r="L4047"/>
      <c r="M4047"/>
      <c r="N4047"/>
      <c r="O4047"/>
      <c r="P4047"/>
      <c r="Q4047"/>
    </row>
    <row r="4048" spans="8:17">
      <c r="H4048"/>
      <c r="I4048"/>
      <c r="J4048"/>
      <c r="K4048"/>
      <c r="L4048"/>
      <c r="M4048"/>
      <c r="N4048"/>
      <c r="O4048"/>
      <c r="P4048"/>
      <c r="Q4048"/>
    </row>
    <row r="4049" spans="8:17">
      <c r="H4049"/>
      <c r="I4049"/>
      <c r="J4049"/>
      <c r="K4049"/>
      <c r="L4049"/>
      <c r="M4049"/>
      <c r="N4049"/>
      <c r="O4049"/>
      <c r="P4049"/>
      <c r="Q4049"/>
    </row>
    <row r="4050" spans="8:17">
      <c r="H4050"/>
      <c r="I4050"/>
      <c r="J4050"/>
      <c r="K4050"/>
      <c r="L4050"/>
      <c r="M4050"/>
      <c r="N4050"/>
      <c r="O4050"/>
      <c r="P4050"/>
      <c r="Q4050"/>
    </row>
    <row r="4051" spans="8:17">
      <c r="H4051"/>
      <c r="I4051"/>
      <c r="J4051"/>
      <c r="K4051"/>
      <c r="L4051"/>
      <c r="M4051"/>
      <c r="N4051"/>
      <c r="O4051"/>
      <c r="P4051"/>
      <c r="Q4051"/>
    </row>
    <row r="4052" spans="8:17">
      <c r="H4052"/>
      <c r="I4052"/>
      <c r="J4052"/>
      <c r="K4052"/>
      <c r="L4052"/>
      <c r="M4052"/>
      <c r="N4052"/>
      <c r="O4052"/>
      <c r="P4052"/>
      <c r="Q4052"/>
    </row>
    <row r="4053" spans="8:17">
      <c r="H4053"/>
      <c r="I4053"/>
      <c r="J4053"/>
      <c r="K4053"/>
      <c r="L4053"/>
      <c r="M4053"/>
      <c r="N4053"/>
      <c r="O4053"/>
      <c r="P4053"/>
      <c r="Q4053"/>
    </row>
    <row r="4054" spans="8:17">
      <c r="H4054"/>
      <c r="I4054"/>
      <c r="J4054"/>
      <c r="K4054"/>
      <c r="L4054"/>
      <c r="M4054"/>
      <c r="N4054"/>
      <c r="O4054"/>
      <c r="P4054"/>
      <c r="Q4054"/>
    </row>
    <row r="4055" spans="8:17">
      <c r="H4055"/>
      <c r="I4055"/>
      <c r="J4055"/>
      <c r="K4055"/>
      <c r="L4055"/>
      <c r="M4055"/>
      <c r="N4055"/>
      <c r="O4055"/>
      <c r="P4055"/>
      <c r="Q4055"/>
    </row>
    <row r="4056" spans="8:17">
      <c r="H4056"/>
      <c r="I4056"/>
      <c r="J4056"/>
      <c r="K4056"/>
      <c r="L4056"/>
      <c r="M4056"/>
      <c r="N4056"/>
      <c r="O4056"/>
      <c r="P4056"/>
      <c r="Q4056"/>
    </row>
    <row r="4057" spans="8:17">
      <c r="H4057"/>
      <c r="I4057"/>
      <c r="J4057"/>
      <c r="K4057"/>
      <c r="L4057"/>
      <c r="M4057"/>
      <c r="N4057"/>
      <c r="O4057"/>
      <c r="P4057"/>
      <c r="Q4057"/>
    </row>
    <row r="4058" spans="8:17">
      <c r="H4058"/>
      <c r="I4058"/>
      <c r="J4058"/>
      <c r="K4058"/>
      <c r="L4058"/>
      <c r="M4058"/>
      <c r="N4058"/>
      <c r="O4058"/>
      <c r="P4058"/>
      <c r="Q4058"/>
    </row>
    <row r="4059" spans="8:17">
      <c r="H4059"/>
      <c r="I4059"/>
      <c r="J4059"/>
      <c r="K4059"/>
      <c r="L4059"/>
      <c r="M4059"/>
      <c r="N4059"/>
      <c r="O4059"/>
      <c r="P4059"/>
      <c r="Q4059"/>
    </row>
    <row r="4060" spans="8:17">
      <c r="H4060"/>
      <c r="I4060"/>
      <c r="J4060"/>
      <c r="K4060"/>
      <c r="L4060"/>
      <c r="M4060"/>
      <c r="N4060"/>
      <c r="O4060"/>
      <c r="P4060"/>
      <c r="Q4060"/>
    </row>
    <row r="4061" spans="8:17">
      <c r="H4061"/>
      <c r="I4061"/>
      <c r="J4061"/>
      <c r="K4061"/>
      <c r="L4061"/>
      <c r="M4061"/>
      <c r="N4061"/>
      <c r="O4061"/>
      <c r="P4061"/>
      <c r="Q4061"/>
    </row>
    <row r="4062" spans="8:17">
      <c r="H4062"/>
      <c r="I4062"/>
      <c r="J4062"/>
      <c r="K4062"/>
      <c r="L4062"/>
      <c r="M4062"/>
      <c r="N4062"/>
      <c r="O4062"/>
      <c r="P4062"/>
      <c r="Q4062"/>
    </row>
    <row r="4063" spans="8:17">
      <c r="H4063"/>
      <c r="I4063"/>
      <c r="J4063"/>
      <c r="K4063"/>
      <c r="L4063"/>
      <c r="M4063"/>
      <c r="N4063"/>
      <c r="O4063"/>
      <c r="P4063"/>
      <c r="Q4063"/>
    </row>
    <row r="4064" spans="8:17">
      <c r="H4064"/>
      <c r="I4064"/>
      <c r="J4064"/>
      <c r="K4064"/>
      <c r="L4064"/>
      <c r="M4064"/>
      <c r="N4064"/>
      <c r="O4064"/>
      <c r="P4064"/>
      <c r="Q4064"/>
    </row>
    <row r="4065" spans="8:17">
      <c r="H4065"/>
      <c r="I4065"/>
      <c r="J4065"/>
      <c r="K4065"/>
      <c r="L4065"/>
      <c r="M4065"/>
      <c r="N4065"/>
      <c r="O4065"/>
      <c r="P4065"/>
      <c r="Q4065"/>
    </row>
    <row r="4066" spans="8:17">
      <c r="H4066"/>
      <c r="I4066"/>
      <c r="J4066"/>
      <c r="K4066"/>
      <c r="L4066"/>
      <c r="M4066"/>
      <c r="N4066"/>
      <c r="O4066"/>
      <c r="P4066"/>
      <c r="Q4066"/>
    </row>
    <row r="4067" spans="8:17">
      <c r="H4067"/>
      <c r="I4067"/>
      <c r="J4067"/>
      <c r="K4067"/>
      <c r="L4067"/>
      <c r="M4067"/>
      <c r="N4067"/>
      <c r="O4067"/>
      <c r="P4067"/>
      <c r="Q4067"/>
    </row>
    <row r="4068" spans="8:17">
      <c r="H4068"/>
      <c r="I4068"/>
      <c r="J4068"/>
      <c r="K4068"/>
      <c r="L4068"/>
      <c r="M4068"/>
      <c r="N4068"/>
      <c r="O4068"/>
      <c r="P4068"/>
      <c r="Q4068"/>
    </row>
    <row r="4069" spans="8:17">
      <c r="H4069"/>
      <c r="I4069"/>
      <c r="J4069"/>
      <c r="K4069"/>
      <c r="L4069"/>
      <c r="M4069"/>
      <c r="N4069"/>
      <c r="O4069"/>
      <c r="P4069"/>
      <c r="Q4069"/>
    </row>
    <row r="4070" spans="8:17">
      <c r="H4070"/>
      <c r="I4070"/>
      <c r="J4070"/>
      <c r="K4070"/>
      <c r="L4070"/>
      <c r="M4070"/>
      <c r="N4070"/>
      <c r="O4070"/>
      <c r="P4070"/>
      <c r="Q4070"/>
    </row>
    <row r="4071" spans="8:17">
      <c r="H4071"/>
      <c r="I4071"/>
      <c r="J4071"/>
      <c r="K4071"/>
      <c r="L4071"/>
      <c r="M4071"/>
      <c r="N4071"/>
      <c r="O4071"/>
      <c r="P4071"/>
      <c r="Q4071"/>
    </row>
    <row r="4072" spans="8:17">
      <c r="H4072"/>
      <c r="I4072"/>
      <c r="J4072"/>
      <c r="K4072"/>
      <c r="L4072"/>
      <c r="M4072"/>
      <c r="N4072"/>
      <c r="O4072"/>
      <c r="P4072"/>
      <c r="Q4072"/>
    </row>
    <row r="4073" spans="8:17">
      <c r="H4073"/>
      <c r="I4073"/>
      <c r="J4073"/>
      <c r="K4073"/>
      <c r="L4073"/>
      <c r="M4073"/>
      <c r="N4073"/>
      <c r="O4073"/>
      <c r="P4073"/>
      <c r="Q4073"/>
    </row>
    <row r="4074" spans="8:17">
      <c r="H4074"/>
      <c r="I4074"/>
      <c r="J4074"/>
      <c r="K4074"/>
      <c r="L4074"/>
      <c r="M4074"/>
      <c r="N4074"/>
      <c r="O4074"/>
      <c r="P4074"/>
      <c r="Q4074"/>
    </row>
    <row r="4075" spans="8:17">
      <c r="H4075"/>
      <c r="I4075"/>
      <c r="J4075"/>
      <c r="K4075"/>
      <c r="L4075"/>
      <c r="M4075"/>
      <c r="N4075"/>
      <c r="O4075"/>
      <c r="P4075"/>
      <c r="Q4075"/>
    </row>
    <row r="4076" spans="8:17">
      <c r="H4076"/>
      <c r="I4076"/>
      <c r="J4076"/>
      <c r="K4076"/>
      <c r="L4076"/>
      <c r="M4076"/>
      <c r="N4076"/>
      <c r="O4076"/>
      <c r="P4076"/>
      <c r="Q4076"/>
    </row>
    <row r="4077" spans="8:17">
      <c r="H4077"/>
      <c r="I4077"/>
      <c r="J4077"/>
      <c r="K4077"/>
      <c r="L4077"/>
      <c r="M4077"/>
      <c r="N4077"/>
      <c r="O4077"/>
      <c r="P4077"/>
      <c r="Q4077"/>
    </row>
    <row r="4078" spans="8:17">
      <c r="H4078"/>
      <c r="I4078"/>
      <c r="J4078"/>
      <c r="K4078"/>
      <c r="L4078"/>
      <c r="M4078"/>
      <c r="N4078"/>
      <c r="O4078"/>
      <c r="P4078"/>
      <c r="Q4078"/>
    </row>
    <row r="4079" spans="8:17">
      <c r="H4079"/>
      <c r="I4079"/>
      <c r="J4079"/>
      <c r="K4079"/>
      <c r="L4079"/>
      <c r="M4079"/>
      <c r="N4079"/>
      <c r="O4079"/>
      <c r="P4079"/>
      <c r="Q4079"/>
    </row>
    <row r="4080" spans="8:17">
      <c r="H4080"/>
      <c r="I4080"/>
      <c r="J4080"/>
      <c r="K4080"/>
      <c r="L4080"/>
      <c r="M4080"/>
      <c r="N4080"/>
      <c r="O4080"/>
      <c r="P4080"/>
      <c r="Q4080"/>
    </row>
    <row r="4081" spans="8:17">
      <c r="H4081"/>
      <c r="I4081"/>
      <c r="J4081"/>
      <c r="K4081"/>
      <c r="L4081"/>
      <c r="M4081"/>
      <c r="N4081"/>
      <c r="O4081"/>
      <c r="P4081"/>
      <c r="Q4081"/>
    </row>
    <row r="4082" spans="8:17">
      <c r="H4082"/>
      <c r="I4082"/>
      <c r="J4082"/>
      <c r="K4082"/>
      <c r="L4082"/>
      <c r="M4082"/>
      <c r="N4082"/>
      <c r="O4082"/>
      <c r="P4082"/>
      <c r="Q4082"/>
    </row>
    <row r="4083" spans="8:17">
      <c r="H4083"/>
      <c r="I4083"/>
      <c r="J4083"/>
      <c r="K4083"/>
      <c r="L4083"/>
      <c r="M4083"/>
      <c r="N4083"/>
      <c r="O4083"/>
      <c r="P4083"/>
      <c r="Q4083"/>
    </row>
    <row r="4084" spans="8:17">
      <c r="H4084"/>
      <c r="I4084"/>
      <c r="J4084"/>
      <c r="K4084"/>
      <c r="L4084"/>
      <c r="M4084"/>
      <c r="N4084"/>
      <c r="O4084"/>
      <c r="P4084"/>
      <c r="Q4084"/>
    </row>
    <row r="4085" spans="8:17">
      <c r="H4085"/>
      <c r="I4085"/>
      <c r="J4085"/>
      <c r="K4085"/>
      <c r="L4085"/>
      <c r="M4085"/>
      <c r="N4085"/>
      <c r="O4085"/>
      <c r="P4085"/>
      <c r="Q4085"/>
    </row>
    <row r="4086" spans="8:17">
      <c r="H4086"/>
      <c r="I4086"/>
      <c r="J4086"/>
      <c r="K4086"/>
      <c r="L4086"/>
      <c r="M4086"/>
      <c r="N4086"/>
      <c r="O4086"/>
      <c r="P4086"/>
      <c r="Q4086"/>
    </row>
    <row r="4087" spans="8:17">
      <c r="H4087"/>
      <c r="I4087"/>
      <c r="J4087"/>
      <c r="K4087"/>
      <c r="L4087"/>
      <c r="M4087"/>
      <c r="N4087"/>
      <c r="O4087"/>
      <c r="P4087"/>
      <c r="Q4087"/>
    </row>
    <row r="4088" spans="8:17">
      <c r="H4088"/>
      <c r="I4088"/>
      <c r="J4088"/>
      <c r="K4088"/>
      <c r="L4088"/>
      <c r="M4088"/>
      <c r="N4088"/>
      <c r="O4088"/>
      <c r="P4088"/>
      <c r="Q4088"/>
    </row>
    <row r="4089" spans="8:17">
      <c r="H4089"/>
      <c r="I4089"/>
      <c r="J4089"/>
      <c r="K4089"/>
      <c r="L4089"/>
      <c r="M4089"/>
      <c r="N4089"/>
      <c r="O4089"/>
      <c r="P4089"/>
      <c r="Q4089"/>
    </row>
    <row r="4090" spans="8:17">
      <c r="H4090"/>
      <c r="I4090"/>
      <c r="J4090"/>
      <c r="K4090"/>
      <c r="L4090"/>
      <c r="M4090"/>
      <c r="N4090"/>
      <c r="O4090"/>
      <c r="P4090"/>
      <c r="Q4090"/>
    </row>
    <row r="4091" spans="8:17">
      <c r="H4091"/>
      <c r="I4091"/>
      <c r="J4091"/>
      <c r="K4091"/>
      <c r="L4091"/>
      <c r="M4091"/>
      <c r="N4091"/>
      <c r="O4091"/>
      <c r="P4091"/>
      <c r="Q4091"/>
    </row>
    <row r="4092" spans="8:17">
      <c r="H4092"/>
      <c r="I4092"/>
      <c r="J4092"/>
      <c r="K4092"/>
      <c r="L4092"/>
      <c r="M4092"/>
      <c r="N4092"/>
      <c r="O4092"/>
      <c r="P4092"/>
      <c r="Q4092"/>
    </row>
    <row r="4093" spans="8:17">
      <c r="H4093"/>
      <c r="I4093"/>
      <c r="J4093"/>
      <c r="K4093"/>
      <c r="L4093"/>
      <c r="M4093"/>
      <c r="N4093"/>
      <c r="O4093"/>
      <c r="P4093"/>
      <c r="Q4093"/>
    </row>
    <row r="4094" spans="8:17">
      <c r="H4094"/>
      <c r="I4094"/>
      <c r="J4094"/>
      <c r="K4094"/>
      <c r="L4094"/>
      <c r="M4094"/>
      <c r="N4094"/>
      <c r="O4094"/>
      <c r="P4094"/>
      <c r="Q4094"/>
    </row>
    <row r="4095" spans="8:17">
      <c r="H4095"/>
      <c r="I4095"/>
      <c r="J4095"/>
      <c r="K4095"/>
      <c r="L4095"/>
      <c r="M4095"/>
      <c r="N4095"/>
      <c r="O4095"/>
      <c r="P4095"/>
      <c r="Q4095"/>
    </row>
    <row r="4096" spans="8:17">
      <c r="H4096"/>
      <c r="I4096"/>
      <c r="J4096"/>
      <c r="K4096"/>
      <c r="L4096"/>
      <c r="M4096"/>
      <c r="N4096"/>
      <c r="O4096"/>
      <c r="P4096"/>
      <c r="Q4096"/>
    </row>
    <row r="4097" spans="8:17">
      <c r="H4097"/>
      <c r="I4097"/>
      <c r="J4097"/>
      <c r="K4097"/>
      <c r="L4097"/>
      <c r="M4097"/>
      <c r="N4097"/>
      <c r="O4097"/>
      <c r="P4097"/>
      <c r="Q4097"/>
    </row>
    <row r="4098" spans="8:17">
      <c r="H4098"/>
      <c r="I4098"/>
      <c r="J4098"/>
      <c r="K4098"/>
      <c r="L4098"/>
      <c r="M4098"/>
      <c r="N4098"/>
      <c r="O4098"/>
      <c r="P4098"/>
      <c r="Q4098"/>
    </row>
    <row r="4099" spans="8:17">
      <c r="H4099"/>
      <c r="I4099"/>
      <c r="J4099"/>
      <c r="K4099"/>
      <c r="L4099"/>
      <c r="M4099"/>
      <c r="N4099"/>
      <c r="O4099"/>
      <c r="P4099"/>
      <c r="Q4099"/>
    </row>
    <row r="4100" spans="8:17">
      <c r="H4100"/>
      <c r="I4100"/>
      <c r="J4100"/>
      <c r="K4100"/>
      <c r="L4100"/>
      <c r="M4100"/>
      <c r="N4100"/>
      <c r="O4100"/>
      <c r="P4100"/>
      <c r="Q4100"/>
    </row>
    <row r="4101" spans="8:17">
      <c r="H4101"/>
      <c r="I4101"/>
      <c r="J4101"/>
      <c r="K4101"/>
      <c r="L4101"/>
      <c r="M4101"/>
      <c r="N4101"/>
      <c r="O4101"/>
      <c r="P4101"/>
      <c r="Q4101"/>
    </row>
    <row r="4102" spans="8:17">
      <c r="H4102"/>
      <c r="I4102"/>
      <c r="J4102"/>
      <c r="K4102"/>
      <c r="L4102"/>
      <c r="M4102"/>
      <c r="N4102"/>
      <c r="O4102"/>
      <c r="P4102"/>
      <c r="Q4102"/>
    </row>
    <row r="4103" spans="8:17">
      <c r="H4103"/>
      <c r="I4103"/>
      <c r="J4103"/>
      <c r="K4103"/>
      <c r="L4103"/>
      <c r="M4103"/>
      <c r="N4103"/>
      <c r="O4103"/>
      <c r="P4103"/>
      <c r="Q4103"/>
    </row>
    <row r="4104" spans="8:17">
      <c r="H4104"/>
      <c r="I4104"/>
      <c r="J4104"/>
      <c r="K4104"/>
      <c r="L4104"/>
      <c r="M4104"/>
      <c r="N4104"/>
      <c r="O4104"/>
      <c r="P4104"/>
      <c r="Q4104"/>
    </row>
    <row r="4105" spans="8:17">
      <c r="H4105"/>
      <c r="I4105"/>
      <c r="J4105"/>
      <c r="K4105"/>
      <c r="L4105"/>
      <c r="M4105"/>
      <c r="N4105"/>
      <c r="O4105"/>
      <c r="P4105"/>
      <c r="Q4105"/>
    </row>
    <row r="4106" spans="8:17">
      <c r="H4106"/>
      <c r="I4106"/>
      <c r="J4106"/>
      <c r="K4106"/>
      <c r="L4106"/>
      <c r="M4106"/>
      <c r="N4106"/>
      <c r="O4106"/>
      <c r="P4106"/>
      <c r="Q4106"/>
    </row>
    <row r="4107" spans="8:17">
      <c r="H4107"/>
      <c r="I4107"/>
      <c r="J4107"/>
      <c r="K4107"/>
      <c r="L4107"/>
      <c r="M4107"/>
      <c r="N4107"/>
      <c r="O4107"/>
      <c r="P4107"/>
      <c r="Q4107"/>
    </row>
    <row r="4108" spans="8:17">
      <c r="H4108"/>
      <c r="I4108"/>
      <c r="J4108"/>
      <c r="K4108"/>
      <c r="L4108"/>
      <c r="M4108"/>
      <c r="N4108"/>
      <c r="O4108"/>
      <c r="P4108"/>
      <c r="Q4108"/>
    </row>
    <row r="4109" spans="8:17">
      <c r="H4109"/>
      <c r="I4109"/>
      <c r="J4109"/>
      <c r="K4109"/>
      <c r="L4109"/>
      <c r="M4109"/>
      <c r="N4109"/>
      <c r="O4109"/>
      <c r="P4109"/>
      <c r="Q4109"/>
    </row>
    <row r="4110" spans="8:17">
      <c r="H4110"/>
      <c r="I4110"/>
      <c r="J4110"/>
      <c r="K4110"/>
      <c r="L4110"/>
      <c r="M4110"/>
      <c r="N4110"/>
      <c r="O4110"/>
      <c r="P4110"/>
      <c r="Q4110"/>
    </row>
    <row r="4111" spans="8:17">
      <c r="H4111"/>
      <c r="I4111"/>
      <c r="J4111"/>
      <c r="K4111"/>
      <c r="L4111"/>
      <c r="M4111"/>
      <c r="N4111"/>
      <c r="O4111"/>
      <c r="P4111"/>
      <c r="Q4111"/>
    </row>
    <row r="4112" spans="8:17">
      <c r="H4112"/>
      <c r="I4112"/>
      <c r="J4112"/>
      <c r="K4112"/>
      <c r="L4112"/>
      <c r="M4112"/>
      <c r="N4112"/>
      <c r="O4112"/>
      <c r="P4112"/>
      <c r="Q4112"/>
    </row>
    <row r="4113" spans="8:17">
      <c r="H4113"/>
      <c r="I4113"/>
      <c r="J4113"/>
      <c r="K4113"/>
      <c r="L4113"/>
      <c r="M4113"/>
      <c r="N4113"/>
      <c r="O4113"/>
      <c r="P4113"/>
      <c r="Q4113"/>
    </row>
    <row r="4114" spans="8:17">
      <c r="H4114"/>
      <c r="I4114"/>
      <c r="J4114"/>
      <c r="K4114"/>
      <c r="L4114"/>
      <c r="M4114"/>
      <c r="N4114"/>
      <c r="O4114"/>
      <c r="P4114"/>
      <c r="Q4114"/>
    </row>
    <row r="4115" spans="8:17">
      <c r="H4115"/>
      <c r="I4115"/>
      <c r="J4115"/>
      <c r="K4115"/>
      <c r="L4115"/>
      <c r="M4115"/>
      <c r="N4115"/>
      <c r="O4115"/>
      <c r="P4115"/>
      <c r="Q4115"/>
    </row>
    <row r="4116" spans="8:17">
      <c r="H4116"/>
      <c r="I4116"/>
      <c r="J4116"/>
      <c r="K4116"/>
      <c r="L4116"/>
      <c r="M4116"/>
      <c r="N4116"/>
      <c r="O4116"/>
      <c r="P4116"/>
      <c r="Q4116"/>
    </row>
    <row r="4117" spans="8:17">
      <c r="H4117"/>
      <c r="I4117"/>
      <c r="J4117"/>
      <c r="K4117"/>
      <c r="L4117"/>
      <c r="M4117"/>
      <c r="N4117"/>
      <c r="O4117"/>
      <c r="P4117"/>
      <c r="Q4117"/>
    </row>
    <row r="4118" spans="8:17">
      <c r="H4118"/>
      <c r="I4118"/>
      <c r="J4118"/>
      <c r="K4118"/>
      <c r="L4118"/>
      <c r="M4118"/>
      <c r="N4118"/>
      <c r="O4118"/>
      <c r="P4118"/>
      <c r="Q4118"/>
    </row>
    <row r="4119" spans="8:17">
      <c r="H4119"/>
      <c r="I4119"/>
      <c r="J4119"/>
      <c r="K4119"/>
      <c r="L4119"/>
      <c r="M4119"/>
      <c r="N4119"/>
      <c r="O4119"/>
      <c r="P4119"/>
      <c r="Q4119"/>
    </row>
    <row r="4120" spans="8:17">
      <c r="H4120"/>
      <c r="I4120"/>
      <c r="J4120"/>
      <c r="K4120"/>
      <c r="L4120"/>
      <c r="M4120"/>
      <c r="N4120"/>
      <c r="O4120"/>
      <c r="P4120"/>
      <c r="Q4120"/>
    </row>
    <row r="4121" spans="8:17">
      <c r="H4121"/>
      <c r="I4121"/>
      <c r="J4121"/>
      <c r="K4121"/>
      <c r="L4121"/>
      <c r="M4121"/>
      <c r="N4121"/>
      <c r="O4121"/>
      <c r="P4121"/>
      <c r="Q4121"/>
    </row>
    <row r="4122" spans="8:17">
      <c r="H4122"/>
      <c r="I4122"/>
      <c r="J4122"/>
      <c r="K4122"/>
      <c r="L4122"/>
      <c r="M4122"/>
      <c r="N4122"/>
      <c r="O4122"/>
      <c r="P4122"/>
      <c r="Q4122"/>
    </row>
    <row r="4123" spans="8:17">
      <c r="H4123"/>
      <c r="I4123"/>
      <c r="J4123"/>
      <c r="K4123"/>
      <c r="L4123"/>
      <c r="M4123"/>
      <c r="N4123"/>
      <c r="O4123"/>
      <c r="P4123"/>
      <c r="Q4123"/>
    </row>
    <row r="4124" spans="8:17">
      <c r="H4124"/>
      <c r="I4124"/>
      <c r="J4124"/>
      <c r="K4124"/>
      <c r="L4124"/>
      <c r="M4124"/>
      <c r="N4124"/>
      <c r="O4124"/>
      <c r="P4124"/>
      <c r="Q4124"/>
    </row>
    <row r="4125" spans="8:17">
      <c r="H4125"/>
      <c r="I4125"/>
      <c r="J4125"/>
      <c r="K4125"/>
      <c r="L4125"/>
      <c r="M4125"/>
      <c r="N4125"/>
      <c r="O4125"/>
      <c r="P4125"/>
      <c r="Q4125"/>
    </row>
    <row r="4126" spans="8:17">
      <c r="H4126"/>
      <c r="I4126"/>
      <c r="J4126"/>
      <c r="K4126"/>
      <c r="L4126"/>
      <c r="M4126"/>
      <c r="N4126"/>
      <c r="O4126"/>
      <c r="P4126"/>
      <c r="Q4126"/>
    </row>
    <row r="4127" spans="8:17">
      <c r="H4127"/>
      <c r="I4127"/>
      <c r="J4127"/>
      <c r="K4127"/>
      <c r="L4127"/>
      <c r="M4127"/>
      <c r="N4127"/>
      <c r="O4127"/>
      <c r="P4127"/>
      <c r="Q4127"/>
    </row>
    <row r="4128" spans="8:17">
      <c r="H4128"/>
      <c r="I4128"/>
      <c r="J4128"/>
      <c r="K4128"/>
      <c r="L4128"/>
      <c r="M4128"/>
      <c r="N4128"/>
      <c r="O4128"/>
      <c r="P4128"/>
      <c r="Q4128"/>
    </row>
    <row r="4129" spans="8:17">
      <c r="H4129"/>
      <c r="I4129"/>
      <c r="J4129"/>
      <c r="K4129"/>
      <c r="L4129"/>
      <c r="M4129"/>
      <c r="N4129"/>
      <c r="O4129"/>
      <c r="P4129"/>
      <c r="Q4129"/>
    </row>
    <row r="4130" spans="8:17">
      <c r="H4130"/>
      <c r="I4130"/>
      <c r="J4130"/>
      <c r="K4130"/>
      <c r="L4130"/>
      <c r="M4130"/>
      <c r="N4130"/>
      <c r="O4130"/>
      <c r="P4130"/>
      <c r="Q4130"/>
    </row>
    <row r="4131" spans="8:17">
      <c r="H4131"/>
      <c r="I4131"/>
      <c r="J4131"/>
      <c r="K4131"/>
      <c r="L4131"/>
      <c r="M4131"/>
      <c r="N4131"/>
      <c r="O4131"/>
      <c r="P4131"/>
      <c r="Q4131"/>
    </row>
    <row r="4132" spans="8:17">
      <c r="H4132"/>
      <c r="I4132"/>
      <c r="J4132"/>
      <c r="K4132"/>
      <c r="L4132"/>
      <c r="M4132"/>
      <c r="N4132"/>
      <c r="O4132"/>
      <c r="P4132"/>
      <c r="Q4132"/>
    </row>
    <row r="4133" spans="8:17">
      <c r="H4133"/>
      <c r="I4133"/>
      <c r="J4133"/>
      <c r="K4133"/>
      <c r="L4133"/>
      <c r="M4133"/>
      <c r="N4133"/>
      <c r="O4133"/>
      <c r="P4133"/>
      <c r="Q4133"/>
    </row>
    <row r="4134" spans="8:17">
      <c r="H4134"/>
      <c r="I4134"/>
      <c r="J4134"/>
      <c r="K4134"/>
      <c r="L4134"/>
      <c r="M4134"/>
      <c r="N4134"/>
      <c r="O4134"/>
      <c r="P4134"/>
      <c r="Q4134"/>
    </row>
    <row r="4135" spans="8:17">
      <c r="H4135"/>
      <c r="I4135"/>
      <c r="J4135"/>
      <c r="K4135"/>
      <c r="L4135"/>
      <c r="M4135"/>
      <c r="N4135"/>
      <c r="O4135"/>
      <c r="P4135"/>
      <c r="Q4135"/>
    </row>
    <row r="4136" spans="8:17">
      <c r="H4136"/>
      <c r="I4136"/>
      <c r="J4136"/>
      <c r="K4136"/>
      <c r="L4136"/>
      <c r="M4136"/>
      <c r="N4136"/>
      <c r="O4136"/>
      <c r="P4136"/>
      <c r="Q4136"/>
    </row>
    <row r="4137" spans="8:17">
      <c r="H4137"/>
      <c r="I4137"/>
      <c r="J4137"/>
      <c r="K4137"/>
      <c r="L4137"/>
      <c r="M4137"/>
      <c r="N4137"/>
      <c r="O4137"/>
      <c r="P4137"/>
      <c r="Q4137"/>
    </row>
    <row r="4138" spans="8:17">
      <c r="H4138"/>
      <c r="I4138"/>
      <c r="J4138"/>
      <c r="K4138"/>
      <c r="L4138"/>
      <c r="M4138"/>
      <c r="N4138"/>
      <c r="O4138"/>
      <c r="P4138"/>
      <c r="Q4138"/>
    </row>
    <row r="4139" spans="8:17">
      <c r="H4139"/>
      <c r="I4139"/>
      <c r="J4139"/>
      <c r="K4139"/>
      <c r="L4139"/>
      <c r="M4139"/>
      <c r="N4139"/>
      <c r="O4139"/>
      <c r="P4139"/>
      <c r="Q4139"/>
    </row>
    <row r="4140" spans="8:17">
      <c r="H4140"/>
      <c r="I4140"/>
      <c r="J4140"/>
      <c r="K4140"/>
      <c r="L4140"/>
      <c r="M4140"/>
      <c r="N4140"/>
      <c r="O4140"/>
      <c r="P4140"/>
      <c r="Q4140"/>
    </row>
    <row r="4141" spans="8:17">
      <c r="H4141"/>
      <c r="I4141"/>
      <c r="J4141"/>
      <c r="K4141"/>
      <c r="L4141"/>
      <c r="M4141"/>
      <c r="N4141"/>
      <c r="O4141"/>
      <c r="P4141"/>
      <c r="Q4141"/>
    </row>
    <row r="4142" spans="8:17">
      <c r="H4142"/>
      <c r="I4142"/>
      <c r="J4142"/>
      <c r="K4142"/>
      <c r="L4142"/>
      <c r="M4142"/>
      <c r="N4142"/>
      <c r="O4142"/>
      <c r="P4142"/>
      <c r="Q4142"/>
    </row>
    <row r="4143" spans="8:17">
      <c r="H4143"/>
      <c r="I4143"/>
      <c r="J4143"/>
      <c r="K4143"/>
      <c r="L4143"/>
      <c r="M4143"/>
      <c r="N4143"/>
      <c r="O4143"/>
      <c r="P4143"/>
      <c r="Q4143"/>
    </row>
    <row r="4144" spans="8:17">
      <c r="H4144"/>
      <c r="I4144"/>
      <c r="J4144"/>
      <c r="K4144"/>
      <c r="L4144"/>
      <c r="M4144"/>
      <c r="N4144"/>
      <c r="O4144"/>
      <c r="P4144"/>
      <c r="Q4144"/>
    </row>
    <row r="4145" spans="8:17">
      <c r="H4145"/>
      <c r="I4145"/>
      <c r="J4145"/>
      <c r="K4145"/>
      <c r="L4145"/>
      <c r="M4145"/>
      <c r="N4145"/>
      <c r="O4145"/>
      <c r="P4145"/>
      <c r="Q4145"/>
    </row>
    <row r="4146" spans="8:17">
      <c r="H4146"/>
      <c r="I4146"/>
      <c r="J4146"/>
      <c r="K4146"/>
      <c r="L4146"/>
      <c r="M4146"/>
      <c r="N4146"/>
      <c r="O4146"/>
      <c r="P4146"/>
      <c r="Q4146"/>
    </row>
    <row r="4147" spans="8:17">
      <c r="H4147"/>
      <c r="I4147"/>
      <c r="J4147"/>
      <c r="K4147"/>
      <c r="L4147"/>
      <c r="M4147"/>
      <c r="N4147"/>
      <c r="O4147"/>
      <c r="P4147"/>
      <c r="Q4147"/>
    </row>
    <row r="4148" spans="8:17">
      <c r="H4148"/>
      <c r="I4148"/>
      <c r="J4148"/>
      <c r="K4148"/>
      <c r="L4148"/>
      <c r="M4148"/>
      <c r="N4148"/>
      <c r="O4148"/>
      <c r="P4148"/>
      <c r="Q4148"/>
    </row>
    <row r="4149" spans="8:17">
      <c r="H4149"/>
      <c r="I4149"/>
      <c r="J4149"/>
      <c r="K4149"/>
      <c r="L4149"/>
      <c r="M4149"/>
      <c r="N4149"/>
      <c r="O4149"/>
      <c r="P4149"/>
      <c r="Q4149"/>
    </row>
    <row r="4150" spans="8:17">
      <c r="H4150"/>
      <c r="I4150"/>
      <c r="J4150"/>
      <c r="K4150"/>
      <c r="L4150"/>
      <c r="M4150"/>
      <c r="N4150"/>
      <c r="O4150"/>
      <c r="P4150"/>
      <c r="Q4150"/>
    </row>
    <row r="4151" spans="8:17">
      <c r="H4151"/>
      <c r="I4151"/>
      <c r="J4151"/>
      <c r="K4151"/>
      <c r="L4151"/>
      <c r="M4151"/>
      <c r="N4151"/>
      <c r="O4151"/>
      <c r="P4151"/>
      <c r="Q4151"/>
    </row>
    <row r="4152" spans="8:17">
      <c r="H4152"/>
      <c r="I4152"/>
      <c r="J4152"/>
      <c r="K4152"/>
      <c r="L4152"/>
      <c r="M4152"/>
      <c r="N4152"/>
      <c r="O4152"/>
      <c r="P4152"/>
      <c r="Q4152"/>
    </row>
    <row r="4153" spans="8:17">
      <c r="H4153"/>
      <c r="I4153"/>
      <c r="J4153"/>
      <c r="K4153"/>
      <c r="L4153"/>
      <c r="M4153"/>
      <c r="N4153"/>
      <c r="O4153"/>
      <c r="P4153"/>
      <c r="Q4153"/>
    </row>
    <row r="4154" spans="8:17">
      <c r="H4154"/>
      <c r="I4154"/>
      <c r="J4154"/>
      <c r="K4154"/>
      <c r="L4154"/>
      <c r="M4154"/>
      <c r="N4154"/>
      <c r="O4154"/>
      <c r="P4154"/>
      <c r="Q4154"/>
    </row>
    <row r="4155" spans="8:17">
      <c r="H4155"/>
      <c r="I4155"/>
      <c r="J4155"/>
      <c r="K4155"/>
      <c r="L4155"/>
      <c r="M4155"/>
      <c r="N4155"/>
      <c r="O4155"/>
      <c r="P4155"/>
      <c r="Q4155"/>
    </row>
    <row r="4156" spans="8:17">
      <c r="H4156"/>
      <c r="I4156"/>
      <c r="J4156"/>
      <c r="K4156"/>
      <c r="L4156"/>
      <c r="M4156"/>
      <c r="N4156"/>
      <c r="O4156"/>
      <c r="P4156"/>
      <c r="Q4156"/>
    </row>
    <row r="4157" spans="8:17">
      <c r="H4157"/>
      <c r="I4157"/>
      <c r="J4157"/>
      <c r="K4157"/>
      <c r="L4157"/>
      <c r="M4157"/>
      <c r="N4157"/>
      <c r="O4157"/>
      <c r="P4157"/>
      <c r="Q4157"/>
    </row>
    <row r="4158" spans="8:17">
      <c r="H4158"/>
      <c r="I4158"/>
      <c r="J4158"/>
      <c r="K4158"/>
      <c r="L4158"/>
      <c r="M4158"/>
      <c r="N4158"/>
      <c r="O4158"/>
      <c r="P4158"/>
      <c r="Q4158"/>
    </row>
    <row r="4159" spans="8:17">
      <c r="H4159"/>
      <c r="I4159"/>
      <c r="J4159"/>
      <c r="K4159"/>
      <c r="L4159"/>
      <c r="M4159"/>
      <c r="N4159"/>
      <c r="O4159"/>
      <c r="P4159"/>
      <c r="Q4159"/>
    </row>
    <row r="4160" spans="8:17">
      <c r="H4160"/>
      <c r="I4160"/>
      <c r="J4160"/>
      <c r="K4160"/>
      <c r="L4160"/>
      <c r="M4160"/>
      <c r="N4160"/>
      <c r="O4160"/>
      <c r="P4160"/>
      <c r="Q4160"/>
    </row>
    <row r="4161" spans="8:17">
      <c r="H4161"/>
      <c r="I4161"/>
      <c r="J4161"/>
      <c r="K4161"/>
      <c r="L4161"/>
      <c r="M4161"/>
      <c r="N4161"/>
      <c r="O4161"/>
      <c r="P4161"/>
      <c r="Q4161"/>
    </row>
    <row r="4162" spans="8:17">
      <c r="H4162"/>
      <c r="I4162"/>
      <c r="J4162"/>
      <c r="K4162"/>
      <c r="L4162"/>
      <c r="M4162"/>
      <c r="N4162"/>
      <c r="O4162"/>
      <c r="P4162"/>
      <c r="Q4162"/>
    </row>
    <row r="4163" spans="8:17">
      <c r="H4163"/>
      <c r="I4163"/>
      <c r="J4163"/>
      <c r="K4163"/>
      <c r="L4163"/>
      <c r="M4163"/>
      <c r="N4163"/>
      <c r="O4163"/>
      <c r="P4163"/>
      <c r="Q4163"/>
    </row>
    <row r="4164" spans="8:17">
      <c r="H4164"/>
      <c r="I4164"/>
      <c r="J4164"/>
      <c r="K4164"/>
      <c r="L4164"/>
      <c r="M4164"/>
      <c r="N4164"/>
      <c r="O4164"/>
      <c r="P4164"/>
      <c r="Q4164"/>
    </row>
    <row r="4165" spans="8:17">
      <c r="H4165"/>
      <c r="I4165"/>
      <c r="J4165"/>
      <c r="K4165"/>
      <c r="L4165"/>
      <c r="M4165"/>
      <c r="N4165"/>
      <c r="O4165"/>
      <c r="P4165"/>
      <c r="Q4165"/>
    </row>
    <row r="4166" spans="8:17">
      <c r="H4166"/>
      <c r="I4166"/>
      <c r="J4166"/>
      <c r="K4166"/>
      <c r="L4166"/>
      <c r="M4166"/>
      <c r="N4166"/>
      <c r="O4166"/>
      <c r="P4166"/>
      <c r="Q4166"/>
    </row>
    <row r="4167" spans="8:17">
      <c r="H4167"/>
      <c r="I4167"/>
      <c r="J4167"/>
      <c r="K4167"/>
      <c r="L4167"/>
      <c r="M4167"/>
      <c r="N4167"/>
      <c r="O4167"/>
      <c r="P4167"/>
      <c r="Q4167"/>
    </row>
    <row r="4168" spans="8:17">
      <c r="H4168"/>
      <c r="I4168"/>
      <c r="J4168"/>
      <c r="K4168"/>
      <c r="L4168"/>
      <c r="M4168"/>
      <c r="N4168"/>
      <c r="O4168"/>
      <c r="P4168"/>
      <c r="Q4168"/>
    </row>
    <row r="4169" spans="8:17">
      <c r="H4169"/>
      <c r="I4169"/>
      <c r="J4169"/>
      <c r="K4169"/>
      <c r="L4169"/>
      <c r="M4169"/>
      <c r="N4169"/>
      <c r="O4169"/>
      <c r="P4169"/>
      <c r="Q4169"/>
    </row>
    <row r="4170" spans="8:17">
      <c r="H4170"/>
      <c r="I4170"/>
      <c r="J4170"/>
      <c r="K4170"/>
      <c r="L4170"/>
      <c r="M4170"/>
      <c r="N4170"/>
      <c r="O4170"/>
      <c r="P4170"/>
      <c r="Q4170"/>
    </row>
    <row r="4171" spans="8:17">
      <c r="H4171"/>
      <c r="I4171"/>
      <c r="J4171"/>
      <c r="K4171"/>
      <c r="L4171"/>
      <c r="M4171"/>
      <c r="N4171"/>
      <c r="O4171"/>
      <c r="P4171"/>
      <c r="Q4171"/>
    </row>
    <row r="4172" spans="8:17">
      <c r="H4172"/>
      <c r="I4172"/>
      <c r="J4172"/>
      <c r="K4172"/>
      <c r="L4172"/>
      <c r="M4172"/>
      <c r="N4172"/>
      <c r="O4172"/>
      <c r="P4172"/>
      <c r="Q4172"/>
    </row>
    <row r="4173" spans="8:17">
      <c r="H4173"/>
      <c r="I4173"/>
      <c r="J4173"/>
      <c r="K4173"/>
      <c r="L4173"/>
      <c r="M4173"/>
      <c r="N4173"/>
      <c r="O4173"/>
      <c r="P4173"/>
      <c r="Q4173"/>
    </row>
    <row r="4174" spans="8:17">
      <c r="H4174"/>
      <c r="I4174"/>
      <c r="J4174"/>
      <c r="K4174"/>
      <c r="L4174"/>
      <c r="M4174"/>
      <c r="N4174"/>
      <c r="O4174"/>
      <c r="P4174"/>
      <c r="Q4174"/>
    </row>
    <row r="4175" spans="8:17">
      <c r="H4175"/>
      <c r="I4175"/>
      <c r="J4175"/>
      <c r="K4175"/>
      <c r="L4175"/>
      <c r="M4175"/>
      <c r="N4175"/>
      <c r="O4175"/>
      <c r="P4175"/>
      <c r="Q4175"/>
    </row>
    <row r="4176" spans="8:17">
      <c r="H4176"/>
      <c r="I4176"/>
      <c r="J4176"/>
      <c r="K4176"/>
      <c r="L4176"/>
      <c r="M4176"/>
      <c r="N4176"/>
      <c r="O4176"/>
      <c r="P4176"/>
      <c r="Q4176"/>
    </row>
    <row r="4177" spans="8:17">
      <c r="H4177"/>
      <c r="I4177"/>
      <c r="J4177"/>
      <c r="K4177"/>
      <c r="L4177"/>
      <c r="M4177"/>
      <c r="N4177"/>
      <c r="O4177"/>
      <c r="P4177"/>
      <c r="Q4177"/>
    </row>
    <row r="4178" spans="8:17">
      <c r="H4178"/>
      <c r="I4178"/>
      <c r="J4178"/>
      <c r="K4178"/>
      <c r="L4178"/>
      <c r="M4178"/>
      <c r="N4178"/>
      <c r="O4178"/>
      <c r="P4178"/>
      <c r="Q4178"/>
    </row>
    <row r="4179" spans="8:17">
      <c r="H4179"/>
      <c r="I4179"/>
      <c r="J4179"/>
      <c r="K4179"/>
      <c r="L4179"/>
      <c r="M4179"/>
      <c r="N4179"/>
      <c r="O4179"/>
      <c r="P4179"/>
      <c r="Q4179"/>
    </row>
    <row r="4180" spans="8:17">
      <c r="H4180"/>
      <c r="I4180"/>
      <c r="J4180"/>
      <c r="K4180"/>
      <c r="L4180"/>
      <c r="M4180"/>
      <c r="N4180"/>
      <c r="O4180"/>
      <c r="P4180"/>
      <c r="Q4180"/>
    </row>
    <row r="4181" spans="8:17">
      <c r="H4181"/>
      <c r="I4181"/>
      <c r="J4181"/>
      <c r="K4181"/>
      <c r="L4181"/>
      <c r="M4181"/>
      <c r="N4181"/>
      <c r="O4181"/>
      <c r="P4181"/>
      <c r="Q4181"/>
    </row>
    <row r="4182" spans="8:17">
      <c r="H4182"/>
      <c r="I4182"/>
      <c r="J4182"/>
      <c r="K4182"/>
      <c r="L4182"/>
      <c r="M4182"/>
      <c r="N4182"/>
      <c r="O4182"/>
      <c r="P4182"/>
      <c r="Q4182"/>
    </row>
    <row r="4183" spans="8:17">
      <c r="H4183"/>
      <c r="I4183"/>
      <c r="J4183"/>
      <c r="K4183"/>
      <c r="L4183"/>
      <c r="M4183"/>
      <c r="N4183"/>
      <c r="O4183"/>
      <c r="P4183"/>
      <c r="Q4183"/>
    </row>
    <row r="4184" spans="8:17">
      <c r="H4184"/>
      <c r="I4184"/>
      <c r="J4184"/>
      <c r="K4184"/>
      <c r="L4184"/>
      <c r="M4184"/>
      <c r="N4184"/>
      <c r="O4184"/>
      <c r="P4184"/>
      <c r="Q4184"/>
    </row>
    <row r="4185" spans="8:17">
      <c r="H4185"/>
      <c r="I4185"/>
      <c r="J4185"/>
      <c r="K4185"/>
      <c r="L4185"/>
      <c r="M4185"/>
      <c r="N4185"/>
      <c r="O4185"/>
      <c r="P4185"/>
      <c r="Q4185"/>
    </row>
    <row r="4186" spans="8:17">
      <c r="H4186"/>
      <c r="I4186"/>
      <c r="J4186"/>
      <c r="K4186"/>
      <c r="L4186"/>
      <c r="M4186"/>
      <c r="N4186"/>
      <c r="O4186"/>
      <c r="P4186"/>
      <c r="Q4186"/>
    </row>
    <row r="4187" spans="8:17">
      <c r="H4187"/>
      <c r="I4187"/>
      <c r="J4187"/>
      <c r="K4187"/>
      <c r="L4187"/>
      <c r="M4187"/>
      <c r="N4187"/>
      <c r="O4187"/>
      <c r="P4187"/>
      <c r="Q4187"/>
    </row>
    <row r="4188" spans="8:17">
      <c r="H4188"/>
      <c r="I4188"/>
      <c r="J4188"/>
      <c r="K4188"/>
      <c r="L4188"/>
      <c r="M4188"/>
      <c r="N4188"/>
      <c r="O4188"/>
      <c r="P4188"/>
      <c r="Q4188"/>
    </row>
    <row r="4189" spans="8:17">
      <c r="H4189"/>
      <c r="I4189"/>
      <c r="J4189"/>
      <c r="K4189"/>
      <c r="L4189"/>
      <c r="M4189"/>
      <c r="N4189"/>
      <c r="O4189"/>
      <c r="P4189"/>
      <c r="Q4189"/>
    </row>
    <row r="4190" spans="8:17">
      <c r="H4190"/>
      <c r="I4190"/>
      <c r="J4190"/>
      <c r="K4190"/>
      <c r="L4190"/>
      <c r="M4190"/>
      <c r="N4190"/>
      <c r="O4190"/>
      <c r="P4190"/>
      <c r="Q4190"/>
    </row>
    <row r="4191" spans="8:17">
      <c r="H4191"/>
      <c r="I4191"/>
      <c r="J4191"/>
      <c r="K4191"/>
      <c r="L4191"/>
      <c r="M4191"/>
      <c r="N4191"/>
      <c r="O4191"/>
      <c r="P4191"/>
      <c r="Q4191"/>
    </row>
    <row r="4192" spans="8:17">
      <c r="H4192"/>
      <c r="I4192"/>
      <c r="J4192"/>
      <c r="K4192"/>
      <c r="L4192"/>
      <c r="M4192"/>
      <c r="N4192"/>
      <c r="O4192"/>
      <c r="P4192"/>
      <c r="Q4192"/>
    </row>
    <row r="4193" spans="8:17">
      <c r="H4193"/>
      <c r="I4193"/>
      <c r="J4193"/>
      <c r="K4193"/>
      <c r="L4193"/>
      <c r="M4193"/>
      <c r="N4193"/>
      <c r="O4193"/>
      <c r="P4193"/>
      <c r="Q4193"/>
    </row>
    <row r="4194" spans="8:17">
      <c r="H4194"/>
      <c r="I4194"/>
      <c r="J4194"/>
      <c r="K4194"/>
      <c r="L4194"/>
      <c r="M4194"/>
      <c r="N4194"/>
      <c r="O4194"/>
      <c r="P4194"/>
      <c r="Q4194"/>
    </row>
    <row r="4195" spans="8:17">
      <c r="H4195"/>
      <c r="I4195"/>
      <c r="J4195"/>
      <c r="K4195"/>
      <c r="L4195"/>
      <c r="M4195"/>
      <c r="N4195"/>
      <c r="O4195"/>
      <c r="P4195"/>
      <c r="Q4195"/>
    </row>
    <row r="4196" spans="8:17">
      <c r="H4196"/>
      <c r="I4196"/>
      <c r="J4196"/>
      <c r="K4196"/>
      <c r="L4196"/>
      <c r="M4196"/>
      <c r="N4196"/>
      <c r="O4196"/>
      <c r="P4196"/>
      <c r="Q4196"/>
    </row>
    <row r="4197" spans="8:17">
      <c r="H4197"/>
      <c r="I4197"/>
      <c r="J4197"/>
      <c r="K4197"/>
      <c r="L4197"/>
      <c r="M4197"/>
      <c r="N4197"/>
      <c r="O4197"/>
      <c r="P4197"/>
      <c r="Q4197"/>
    </row>
    <row r="4198" spans="8:17">
      <c r="H4198"/>
      <c r="I4198"/>
      <c r="J4198"/>
      <c r="K4198"/>
      <c r="L4198"/>
      <c r="M4198"/>
      <c r="N4198"/>
      <c r="O4198"/>
      <c r="P4198"/>
      <c r="Q4198"/>
    </row>
    <row r="4199" spans="8:17">
      <c r="H4199"/>
      <c r="I4199"/>
      <c r="J4199"/>
      <c r="K4199"/>
      <c r="L4199"/>
      <c r="M4199"/>
      <c r="N4199"/>
      <c r="O4199"/>
      <c r="P4199"/>
      <c r="Q4199"/>
    </row>
    <row r="4200" spans="8:17">
      <c r="H4200"/>
      <c r="I4200"/>
      <c r="J4200"/>
      <c r="K4200"/>
      <c r="L4200"/>
      <c r="M4200"/>
      <c r="N4200"/>
      <c r="O4200"/>
      <c r="P4200"/>
      <c r="Q4200"/>
    </row>
    <row r="4201" spans="8:17">
      <c r="H4201"/>
      <c r="I4201"/>
      <c r="J4201"/>
      <c r="K4201"/>
      <c r="L4201"/>
      <c r="M4201"/>
      <c r="N4201"/>
      <c r="O4201"/>
      <c r="P4201"/>
      <c r="Q4201"/>
    </row>
    <row r="4202" spans="8:17">
      <c r="H4202"/>
      <c r="I4202"/>
      <c r="J4202"/>
      <c r="K4202"/>
      <c r="L4202"/>
      <c r="M4202"/>
      <c r="N4202"/>
      <c r="O4202"/>
      <c r="P4202"/>
      <c r="Q4202"/>
    </row>
    <row r="4203" spans="8:17">
      <c r="H4203"/>
      <c r="I4203"/>
      <c r="J4203"/>
      <c r="K4203"/>
      <c r="L4203"/>
      <c r="M4203"/>
      <c r="N4203"/>
      <c r="O4203"/>
      <c r="P4203"/>
      <c r="Q4203"/>
    </row>
    <row r="4204" spans="8:17">
      <c r="H4204"/>
      <c r="I4204"/>
      <c r="J4204"/>
      <c r="K4204"/>
      <c r="L4204"/>
      <c r="M4204"/>
      <c r="N4204"/>
      <c r="O4204"/>
      <c r="P4204"/>
      <c r="Q4204"/>
    </row>
    <row r="4205" spans="8:17">
      <c r="H4205"/>
      <c r="I4205"/>
      <c r="J4205"/>
      <c r="K4205"/>
      <c r="L4205"/>
      <c r="M4205"/>
      <c r="N4205"/>
      <c r="O4205"/>
      <c r="P4205"/>
      <c r="Q4205"/>
    </row>
    <row r="4206" spans="8:17">
      <c r="H4206"/>
      <c r="I4206"/>
      <c r="J4206"/>
      <c r="K4206"/>
      <c r="L4206"/>
      <c r="M4206"/>
      <c r="N4206"/>
      <c r="O4206"/>
      <c r="P4206"/>
      <c r="Q4206"/>
    </row>
    <row r="4207" spans="8:17">
      <c r="H4207"/>
      <c r="I4207"/>
      <c r="J4207"/>
      <c r="K4207"/>
      <c r="L4207"/>
      <c r="M4207"/>
      <c r="N4207"/>
      <c r="O4207"/>
      <c r="P4207"/>
      <c r="Q4207"/>
    </row>
    <row r="4208" spans="8:17">
      <c r="H4208"/>
      <c r="I4208"/>
      <c r="J4208"/>
      <c r="K4208"/>
      <c r="L4208"/>
      <c r="M4208"/>
      <c r="N4208"/>
      <c r="O4208"/>
      <c r="P4208"/>
      <c r="Q4208"/>
    </row>
    <row r="4209" spans="8:17">
      <c r="H4209"/>
      <c r="I4209"/>
      <c r="J4209"/>
      <c r="K4209"/>
      <c r="L4209"/>
      <c r="M4209"/>
      <c r="N4209"/>
      <c r="O4209"/>
      <c r="P4209"/>
      <c r="Q4209"/>
    </row>
    <row r="4210" spans="8:17">
      <c r="H4210"/>
      <c r="I4210"/>
      <c r="J4210"/>
      <c r="K4210"/>
      <c r="L4210"/>
      <c r="M4210"/>
      <c r="N4210"/>
      <c r="O4210"/>
      <c r="P4210"/>
      <c r="Q4210"/>
    </row>
    <row r="4211" spans="8:17">
      <c r="H4211"/>
      <c r="I4211"/>
      <c r="J4211"/>
      <c r="K4211"/>
      <c r="L4211"/>
      <c r="M4211"/>
      <c r="N4211"/>
      <c r="O4211"/>
      <c r="P4211"/>
      <c r="Q4211"/>
    </row>
    <row r="4212" spans="8:17">
      <c r="H4212"/>
      <c r="I4212"/>
      <c r="J4212"/>
      <c r="K4212"/>
      <c r="L4212"/>
      <c r="M4212"/>
      <c r="N4212"/>
      <c r="O4212"/>
      <c r="P4212"/>
      <c r="Q4212"/>
    </row>
    <row r="4213" spans="8:17">
      <c r="H4213"/>
      <c r="I4213"/>
      <c r="J4213"/>
      <c r="K4213"/>
      <c r="L4213"/>
      <c r="M4213"/>
      <c r="N4213"/>
      <c r="O4213"/>
      <c r="P4213"/>
      <c r="Q4213"/>
    </row>
    <row r="4214" spans="8:17">
      <c r="H4214"/>
      <c r="I4214"/>
      <c r="J4214"/>
      <c r="K4214"/>
      <c r="L4214"/>
      <c r="M4214"/>
      <c r="N4214"/>
      <c r="O4214"/>
      <c r="P4214"/>
      <c r="Q4214"/>
    </row>
    <row r="4215" spans="8:17">
      <c r="H4215"/>
      <c r="I4215"/>
      <c r="J4215"/>
      <c r="K4215"/>
      <c r="L4215"/>
      <c r="M4215"/>
      <c r="N4215"/>
      <c r="O4215"/>
      <c r="P4215"/>
      <c r="Q4215"/>
    </row>
    <row r="4216" spans="8:17">
      <c r="H4216"/>
      <c r="I4216"/>
      <c r="J4216"/>
      <c r="K4216"/>
      <c r="L4216"/>
      <c r="M4216"/>
      <c r="N4216"/>
      <c r="O4216"/>
      <c r="P4216"/>
      <c r="Q4216"/>
    </row>
    <row r="4217" spans="8:17">
      <c r="H4217"/>
      <c r="I4217"/>
      <c r="J4217"/>
      <c r="K4217"/>
      <c r="L4217"/>
      <c r="M4217"/>
      <c r="N4217"/>
      <c r="O4217"/>
      <c r="P4217"/>
      <c r="Q4217"/>
    </row>
    <row r="4218" spans="8:17">
      <c r="H4218"/>
      <c r="I4218"/>
      <c r="J4218"/>
      <c r="K4218"/>
      <c r="L4218"/>
      <c r="M4218"/>
      <c r="N4218"/>
      <c r="O4218"/>
      <c r="P4218"/>
      <c r="Q4218"/>
    </row>
    <row r="4219" spans="8:17">
      <c r="H4219"/>
      <c r="I4219"/>
      <c r="J4219"/>
      <c r="K4219"/>
      <c r="L4219"/>
      <c r="M4219"/>
      <c r="N4219"/>
      <c r="O4219"/>
      <c r="P4219"/>
      <c r="Q4219"/>
    </row>
    <row r="4220" spans="8:17">
      <c r="H4220"/>
      <c r="I4220"/>
      <c r="J4220"/>
      <c r="K4220"/>
      <c r="L4220"/>
      <c r="M4220"/>
      <c r="N4220"/>
      <c r="O4220"/>
      <c r="P4220"/>
      <c r="Q4220"/>
    </row>
    <row r="4221" spans="8:17">
      <c r="H4221"/>
      <c r="I4221"/>
      <c r="J4221"/>
      <c r="K4221"/>
      <c r="L4221"/>
      <c r="M4221"/>
      <c r="N4221"/>
      <c r="O4221"/>
      <c r="P4221"/>
      <c r="Q4221"/>
    </row>
    <row r="4222" spans="8:17">
      <c r="H4222"/>
      <c r="I4222"/>
      <c r="J4222"/>
      <c r="K4222"/>
      <c r="L4222"/>
      <c r="M4222"/>
      <c r="N4222"/>
      <c r="O4222"/>
      <c r="P4222"/>
      <c r="Q4222"/>
    </row>
    <row r="4223" spans="8:17">
      <c r="H4223"/>
      <c r="I4223"/>
      <c r="J4223"/>
      <c r="K4223"/>
      <c r="L4223"/>
      <c r="M4223"/>
      <c r="N4223"/>
      <c r="O4223"/>
      <c r="P4223"/>
      <c r="Q4223"/>
    </row>
    <row r="4224" spans="8:17">
      <c r="H4224"/>
      <c r="I4224"/>
      <c r="J4224"/>
      <c r="K4224"/>
      <c r="L4224"/>
      <c r="M4224"/>
      <c r="N4224"/>
      <c r="O4224"/>
      <c r="P4224"/>
      <c r="Q4224"/>
    </row>
    <row r="4225" spans="8:17">
      <c r="H4225"/>
      <c r="I4225"/>
      <c r="J4225"/>
      <c r="K4225"/>
      <c r="L4225"/>
      <c r="M4225"/>
      <c r="N4225"/>
      <c r="O4225"/>
      <c r="P4225"/>
      <c r="Q4225"/>
    </row>
    <row r="4226" spans="8:17">
      <c r="H4226"/>
      <c r="I4226"/>
      <c r="J4226"/>
      <c r="K4226"/>
      <c r="L4226"/>
      <c r="M4226"/>
      <c r="N4226"/>
      <c r="O4226"/>
      <c r="P4226"/>
      <c r="Q4226"/>
    </row>
    <row r="4227" spans="8:17">
      <c r="H4227"/>
      <c r="I4227"/>
      <c r="J4227"/>
      <c r="K4227"/>
      <c r="L4227"/>
      <c r="M4227"/>
      <c r="N4227"/>
      <c r="O4227"/>
      <c r="P4227"/>
      <c r="Q4227"/>
    </row>
    <row r="4228" spans="8:17">
      <c r="H4228"/>
      <c r="I4228"/>
      <c r="J4228"/>
      <c r="K4228"/>
      <c r="L4228"/>
      <c r="M4228"/>
      <c r="N4228"/>
      <c r="O4228"/>
      <c r="P4228"/>
      <c r="Q4228"/>
    </row>
    <row r="4229" spans="8:17">
      <c r="H4229"/>
      <c r="I4229"/>
      <c r="J4229"/>
      <c r="K4229"/>
      <c r="L4229"/>
      <c r="M4229"/>
      <c r="N4229"/>
      <c r="O4229"/>
      <c r="P4229"/>
      <c r="Q4229"/>
    </row>
    <row r="4230" spans="8:17">
      <c r="H4230"/>
      <c r="I4230"/>
      <c r="J4230"/>
      <c r="K4230"/>
      <c r="L4230"/>
      <c r="M4230"/>
      <c r="N4230"/>
      <c r="O4230"/>
      <c r="P4230"/>
      <c r="Q4230"/>
    </row>
    <row r="4231" spans="8:17">
      <c r="H4231"/>
      <c r="I4231"/>
      <c r="J4231"/>
      <c r="K4231"/>
      <c r="L4231"/>
      <c r="M4231"/>
      <c r="N4231"/>
      <c r="O4231"/>
      <c r="P4231"/>
      <c r="Q4231"/>
    </row>
    <row r="4232" spans="8:17">
      <c r="H4232"/>
      <c r="I4232"/>
      <c r="J4232"/>
      <c r="K4232"/>
      <c r="L4232"/>
      <c r="M4232"/>
      <c r="N4232"/>
      <c r="O4232"/>
      <c r="P4232"/>
      <c r="Q4232"/>
    </row>
    <row r="4233" spans="8:17">
      <c r="H4233"/>
      <c r="I4233"/>
      <c r="J4233"/>
      <c r="K4233"/>
      <c r="L4233"/>
      <c r="M4233"/>
      <c r="N4233"/>
      <c r="O4233"/>
      <c r="P4233"/>
      <c r="Q4233"/>
    </row>
    <row r="4234" spans="8:17">
      <c r="H4234"/>
      <c r="I4234"/>
      <c r="J4234"/>
      <c r="K4234"/>
      <c r="L4234"/>
      <c r="M4234"/>
      <c r="N4234"/>
      <c r="O4234"/>
      <c r="P4234"/>
      <c r="Q4234"/>
    </row>
    <row r="4235" spans="8:17">
      <c r="H4235"/>
      <c r="I4235"/>
      <c r="J4235"/>
      <c r="K4235"/>
      <c r="L4235"/>
      <c r="M4235"/>
      <c r="N4235"/>
      <c r="O4235"/>
      <c r="P4235"/>
      <c r="Q4235"/>
    </row>
    <row r="4236" spans="8:17">
      <c r="H4236"/>
      <c r="I4236"/>
      <c r="J4236"/>
      <c r="K4236"/>
      <c r="L4236"/>
      <c r="M4236"/>
      <c r="N4236"/>
      <c r="O4236"/>
      <c r="P4236"/>
      <c r="Q4236"/>
    </row>
    <row r="4237" spans="8:17">
      <c r="H4237"/>
      <c r="I4237"/>
      <c r="J4237"/>
      <c r="K4237"/>
      <c r="L4237"/>
      <c r="M4237"/>
      <c r="N4237"/>
      <c r="O4237"/>
      <c r="P4237"/>
      <c r="Q4237"/>
    </row>
    <row r="4238" spans="8:17">
      <c r="H4238"/>
      <c r="I4238"/>
      <c r="J4238"/>
      <c r="K4238"/>
      <c r="L4238"/>
      <c r="M4238"/>
      <c r="N4238"/>
      <c r="O4238"/>
      <c r="P4238"/>
      <c r="Q4238"/>
    </row>
    <row r="4239" spans="8:17">
      <c r="H4239"/>
      <c r="I4239"/>
      <c r="J4239"/>
      <c r="K4239"/>
      <c r="L4239"/>
      <c r="M4239"/>
      <c r="N4239"/>
      <c r="O4239"/>
      <c r="P4239"/>
      <c r="Q4239"/>
    </row>
    <row r="4240" spans="8:17">
      <c r="H4240"/>
      <c r="I4240"/>
      <c r="J4240"/>
      <c r="K4240"/>
      <c r="L4240"/>
      <c r="M4240"/>
      <c r="N4240"/>
      <c r="O4240"/>
      <c r="P4240"/>
      <c r="Q4240"/>
    </row>
    <row r="4241" spans="8:17">
      <c r="H4241"/>
      <c r="I4241"/>
      <c r="J4241"/>
      <c r="K4241"/>
      <c r="L4241"/>
      <c r="M4241"/>
      <c r="N4241"/>
      <c r="O4241"/>
      <c r="P4241"/>
      <c r="Q4241"/>
    </row>
    <row r="4242" spans="8:17">
      <c r="H4242"/>
      <c r="I4242"/>
      <c r="J4242"/>
      <c r="K4242"/>
      <c r="L4242"/>
      <c r="M4242"/>
      <c r="N4242"/>
      <c r="O4242"/>
      <c r="P4242"/>
      <c r="Q4242"/>
    </row>
    <row r="4243" spans="8:17">
      <c r="H4243"/>
      <c r="I4243"/>
      <c r="J4243"/>
      <c r="K4243"/>
      <c r="L4243"/>
      <c r="M4243"/>
      <c r="N4243"/>
      <c r="O4243"/>
      <c r="P4243"/>
      <c r="Q4243"/>
    </row>
    <row r="4244" spans="8:17">
      <c r="H4244"/>
      <c r="I4244"/>
      <c r="J4244"/>
      <c r="K4244"/>
      <c r="L4244"/>
      <c r="M4244"/>
      <c r="N4244"/>
      <c r="O4244"/>
      <c r="P4244"/>
      <c r="Q4244"/>
    </row>
    <row r="4245" spans="8:17">
      <c r="H4245"/>
      <c r="I4245"/>
      <c r="J4245"/>
      <c r="K4245"/>
      <c r="L4245"/>
      <c r="M4245"/>
      <c r="N4245"/>
      <c r="O4245"/>
      <c r="P4245"/>
      <c r="Q4245"/>
    </row>
    <row r="4246" spans="8:17">
      <c r="H4246"/>
      <c r="I4246"/>
      <c r="J4246"/>
      <c r="K4246"/>
      <c r="L4246"/>
      <c r="M4246"/>
      <c r="N4246"/>
      <c r="O4246"/>
      <c r="P4246"/>
      <c r="Q4246"/>
    </row>
    <row r="4247" spans="8:17">
      <c r="H4247"/>
      <c r="I4247"/>
      <c r="J4247"/>
      <c r="K4247"/>
      <c r="L4247"/>
      <c r="M4247"/>
      <c r="N4247"/>
      <c r="O4247"/>
      <c r="P4247"/>
      <c r="Q4247"/>
    </row>
    <row r="4248" spans="8:17">
      <c r="H4248"/>
      <c r="I4248"/>
      <c r="J4248"/>
      <c r="K4248"/>
      <c r="L4248"/>
      <c r="M4248"/>
      <c r="N4248"/>
      <c r="O4248"/>
      <c r="P4248"/>
      <c r="Q4248"/>
    </row>
    <row r="4249" spans="8:17">
      <c r="H4249"/>
      <c r="I4249"/>
      <c r="J4249"/>
      <c r="K4249"/>
      <c r="L4249"/>
      <c r="M4249"/>
      <c r="N4249"/>
      <c r="O4249"/>
      <c r="P4249"/>
      <c r="Q4249"/>
    </row>
    <row r="4250" spans="8:17">
      <c r="H4250"/>
      <c r="I4250"/>
      <c r="J4250"/>
      <c r="K4250"/>
      <c r="L4250"/>
      <c r="M4250"/>
      <c r="N4250"/>
      <c r="O4250"/>
      <c r="P4250"/>
      <c r="Q4250"/>
    </row>
    <row r="4251" spans="8:17">
      <c r="H4251"/>
      <c r="I4251"/>
      <c r="J4251"/>
      <c r="K4251"/>
      <c r="L4251"/>
      <c r="M4251"/>
      <c r="N4251"/>
      <c r="O4251"/>
      <c r="P4251"/>
      <c r="Q4251"/>
    </row>
    <row r="4252" spans="8:17">
      <c r="H4252"/>
      <c r="I4252"/>
      <c r="J4252"/>
      <c r="K4252"/>
      <c r="L4252"/>
      <c r="M4252"/>
      <c r="N4252"/>
      <c r="O4252"/>
      <c r="P4252"/>
      <c r="Q4252"/>
    </row>
    <row r="4253" spans="8:17">
      <c r="H4253"/>
      <c r="I4253"/>
      <c r="J4253"/>
      <c r="K4253"/>
      <c r="L4253"/>
      <c r="M4253"/>
      <c r="N4253"/>
      <c r="O4253"/>
      <c r="P4253"/>
      <c r="Q4253"/>
    </row>
    <row r="4254" spans="8:17">
      <c r="H4254"/>
      <c r="I4254"/>
      <c r="J4254"/>
      <c r="K4254"/>
      <c r="L4254"/>
      <c r="M4254"/>
      <c r="N4254"/>
      <c r="O4254"/>
      <c r="P4254"/>
      <c r="Q4254"/>
    </row>
    <row r="4255" spans="8:17">
      <c r="H4255"/>
      <c r="I4255"/>
      <c r="J4255"/>
      <c r="K4255"/>
      <c r="L4255"/>
      <c r="M4255"/>
      <c r="N4255"/>
      <c r="O4255"/>
      <c r="P4255"/>
      <c r="Q4255"/>
    </row>
    <row r="4256" spans="8:17">
      <c r="H4256"/>
      <c r="I4256"/>
      <c r="J4256"/>
      <c r="K4256"/>
      <c r="L4256"/>
      <c r="M4256"/>
      <c r="N4256"/>
      <c r="O4256"/>
      <c r="P4256"/>
      <c r="Q4256"/>
    </row>
    <row r="4257" spans="8:17">
      <c r="H4257"/>
      <c r="I4257"/>
      <c r="J4257"/>
      <c r="K4257"/>
      <c r="L4257"/>
      <c r="M4257"/>
      <c r="N4257"/>
      <c r="O4257"/>
      <c r="P4257"/>
      <c r="Q4257"/>
    </row>
    <row r="4258" spans="8:17">
      <c r="H4258"/>
      <c r="I4258"/>
      <c r="J4258"/>
      <c r="K4258"/>
      <c r="L4258"/>
      <c r="M4258"/>
      <c r="N4258"/>
      <c r="O4258"/>
      <c r="P4258"/>
      <c r="Q4258"/>
    </row>
    <row r="4259" spans="8:17">
      <c r="H4259"/>
      <c r="I4259"/>
      <c r="J4259"/>
      <c r="K4259"/>
      <c r="L4259"/>
      <c r="M4259"/>
      <c r="N4259"/>
      <c r="O4259"/>
      <c r="P4259"/>
      <c r="Q4259"/>
    </row>
    <row r="4260" spans="8:17">
      <c r="H4260"/>
      <c r="I4260"/>
      <c r="J4260"/>
      <c r="K4260"/>
      <c r="L4260"/>
      <c r="M4260"/>
      <c r="N4260"/>
      <c r="O4260"/>
      <c r="P4260"/>
      <c r="Q4260"/>
    </row>
    <row r="4261" spans="8:17">
      <c r="H4261"/>
      <c r="I4261"/>
      <c r="J4261"/>
      <c r="K4261"/>
      <c r="L4261"/>
      <c r="M4261"/>
      <c r="N4261"/>
      <c r="O4261"/>
      <c r="P4261"/>
      <c r="Q4261"/>
    </row>
    <row r="4262" spans="8:17">
      <c r="H4262"/>
      <c r="I4262"/>
      <c r="J4262"/>
      <c r="K4262"/>
      <c r="L4262"/>
      <c r="M4262"/>
      <c r="N4262"/>
      <c r="O4262"/>
      <c r="P4262"/>
      <c r="Q4262"/>
    </row>
    <row r="4263" spans="8:17">
      <c r="H4263"/>
      <c r="I4263"/>
      <c r="J4263"/>
      <c r="K4263"/>
      <c r="L4263"/>
      <c r="M4263"/>
      <c r="N4263"/>
      <c r="O4263"/>
      <c r="P4263"/>
      <c r="Q4263"/>
    </row>
    <row r="4264" spans="8:17">
      <c r="H4264"/>
      <c r="I4264"/>
      <c r="J4264"/>
      <c r="K4264"/>
      <c r="L4264"/>
      <c r="M4264"/>
      <c r="N4264"/>
      <c r="O4264"/>
      <c r="P4264"/>
      <c r="Q4264"/>
    </row>
    <row r="4265" spans="8:17">
      <c r="H4265"/>
      <c r="I4265"/>
      <c r="J4265"/>
      <c r="K4265"/>
      <c r="L4265"/>
      <c r="M4265"/>
      <c r="N4265"/>
      <c r="O4265"/>
      <c r="P4265"/>
      <c r="Q4265"/>
    </row>
    <row r="4266" spans="8:17">
      <c r="H4266"/>
      <c r="I4266"/>
      <c r="J4266"/>
      <c r="K4266"/>
      <c r="L4266"/>
      <c r="M4266"/>
      <c r="N4266"/>
      <c r="O4266"/>
      <c r="P4266"/>
      <c r="Q4266"/>
    </row>
    <row r="4267" spans="8:17">
      <c r="H4267"/>
      <c r="I4267"/>
      <c r="J4267"/>
      <c r="K4267"/>
      <c r="L4267"/>
      <c r="M4267"/>
      <c r="N4267"/>
      <c r="O4267"/>
      <c r="P4267"/>
      <c r="Q4267"/>
    </row>
    <row r="4268" spans="8:17">
      <c r="H4268"/>
      <c r="I4268"/>
      <c r="J4268"/>
      <c r="K4268"/>
      <c r="L4268"/>
      <c r="M4268"/>
      <c r="N4268"/>
      <c r="O4268"/>
      <c r="P4268"/>
      <c r="Q4268"/>
    </row>
    <row r="4269" spans="8:17">
      <c r="H4269"/>
      <c r="I4269"/>
      <c r="J4269"/>
      <c r="K4269"/>
      <c r="L4269"/>
      <c r="M4269"/>
      <c r="N4269"/>
      <c r="O4269"/>
      <c r="P4269"/>
      <c r="Q4269"/>
    </row>
    <row r="4270" spans="8:17">
      <c r="H4270"/>
      <c r="I4270"/>
      <c r="J4270"/>
      <c r="K4270"/>
      <c r="L4270"/>
      <c r="M4270"/>
      <c r="N4270"/>
      <c r="O4270"/>
      <c r="P4270"/>
      <c r="Q4270"/>
    </row>
    <row r="4271" spans="8:17">
      <c r="H4271"/>
      <c r="I4271"/>
      <c r="J4271"/>
      <c r="K4271"/>
      <c r="L4271"/>
      <c r="M4271"/>
      <c r="N4271"/>
      <c r="O4271"/>
      <c r="P4271"/>
      <c r="Q4271"/>
    </row>
    <row r="4272" spans="8:17">
      <c r="H4272"/>
      <c r="I4272"/>
      <c r="J4272"/>
      <c r="K4272"/>
      <c r="L4272"/>
      <c r="M4272"/>
      <c r="N4272"/>
      <c r="O4272"/>
      <c r="P4272"/>
      <c r="Q4272"/>
    </row>
    <row r="4273" spans="8:17">
      <c r="H4273"/>
      <c r="I4273"/>
      <c r="J4273"/>
      <c r="K4273"/>
      <c r="L4273"/>
      <c r="M4273"/>
      <c r="N4273"/>
      <c r="O4273"/>
      <c r="P4273"/>
      <c r="Q4273"/>
    </row>
    <row r="4274" spans="8:17">
      <c r="H4274"/>
      <c r="I4274"/>
      <c r="J4274"/>
      <c r="K4274"/>
      <c r="L4274"/>
      <c r="M4274"/>
      <c r="N4274"/>
      <c r="O4274"/>
      <c r="P4274"/>
      <c r="Q4274"/>
    </row>
    <row r="4275" spans="8:17">
      <c r="H4275"/>
      <c r="I4275"/>
      <c r="J4275"/>
      <c r="K4275"/>
      <c r="L4275"/>
      <c r="M4275"/>
      <c r="N4275"/>
      <c r="O4275"/>
      <c r="P4275"/>
      <c r="Q4275"/>
    </row>
    <row r="4276" spans="8:17">
      <c r="H4276"/>
      <c r="I4276"/>
      <c r="J4276"/>
      <c r="K4276"/>
      <c r="L4276"/>
      <c r="M4276"/>
      <c r="N4276"/>
      <c r="O4276"/>
      <c r="P4276"/>
      <c r="Q4276"/>
    </row>
    <row r="4277" spans="8:17">
      <c r="H4277"/>
      <c r="I4277"/>
      <c r="J4277"/>
      <c r="K4277"/>
      <c r="L4277"/>
      <c r="M4277"/>
      <c r="N4277"/>
      <c r="O4277"/>
      <c r="P4277"/>
      <c r="Q4277"/>
    </row>
    <row r="4278" spans="8:17">
      <c r="H4278"/>
      <c r="I4278"/>
      <c r="J4278"/>
      <c r="K4278"/>
      <c r="L4278"/>
      <c r="M4278"/>
      <c r="N4278"/>
      <c r="O4278"/>
      <c r="P4278"/>
      <c r="Q4278"/>
    </row>
    <row r="4279" spans="8:17">
      <c r="H4279"/>
      <c r="I4279"/>
      <c r="J4279"/>
      <c r="K4279"/>
      <c r="L4279"/>
      <c r="M4279"/>
      <c r="N4279"/>
      <c r="O4279"/>
      <c r="P4279"/>
      <c r="Q4279"/>
    </row>
    <row r="4280" spans="8:17">
      <c r="H4280"/>
      <c r="I4280"/>
      <c r="J4280"/>
      <c r="K4280"/>
      <c r="L4280"/>
      <c r="M4280"/>
      <c r="N4280"/>
      <c r="O4280"/>
      <c r="P4280"/>
      <c r="Q4280"/>
    </row>
    <row r="4281" spans="8:17">
      <c r="H4281"/>
      <c r="I4281"/>
      <c r="J4281"/>
      <c r="K4281"/>
      <c r="L4281"/>
      <c r="M4281"/>
      <c r="N4281"/>
      <c r="O4281"/>
      <c r="P4281"/>
      <c r="Q4281"/>
    </row>
    <row r="4282" spans="8:17">
      <c r="H4282"/>
      <c r="I4282"/>
      <c r="J4282"/>
      <c r="K4282"/>
      <c r="L4282"/>
      <c r="M4282"/>
      <c r="N4282"/>
      <c r="O4282"/>
      <c r="P4282"/>
      <c r="Q4282"/>
    </row>
    <row r="4283" spans="8:17">
      <c r="H4283"/>
      <c r="I4283"/>
      <c r="J4283"/>
      <c r="K4283"/>
      <c r="L4283"/>
      <c r="M4283"/>
      <c r="N4283"/>
      <c r="O4283"/>
      <c r="P4283"/>
      <c r="Q4283"/>
    </row>
    <row r="4284" spans="8:17">
      <c r="H4284"/>
      <c r="I4284"/>
      <c r="J4284"/>
      <c r="K4284"/>
      <c r="L4284"/>
      <c r="M4284"/>
      <c r="N4284"/>
      <c r="O4284"/>
      <c r="P4284"/>
      <c r="Q4284"/>
    </row>
    <row r="4285" spans="8:17">
      <c r="H4285"/>
      <c r="I4285"/>
      <c r="J4285"/>
      <c r="K4285"/>
      <c r="L4285"/>
      <c r="M4285"/>
      <c r="N4285"/>
      <c r="O4285"/>
      <c r="P4285"/>
      <c r="Q4285"/>
    </row>
    <row r="4286" spans="8:17">
      <c r="H4286"/>
      <c r="I4286"/>
      <c r="J4286"/>
      <c r="K4286"/>
      <c r="L4286"/>
      <c r="M4286"/>
      <c r="N4286"/>
      <c r="O4286"/>
      <c r="P4286"/>
      <c r="Q4286"/>
    </row>
    <row r="4287" spans="8:17">
      <c r="H4287"/>
      <c r="I4287"/>
      <c r="J4287"/>
      <c r="K4287"/>
      <c r="L4287"/>
      <c r="M4287"/>
      <c r="N4287"/>
      <c r="O4287"/>
      <c r="P4287"/>
      <c r="Q4287"/>
    </row>
    <row r="4288" spans="8:17">
      <c r="H4288"/>
      <c r="I4288"/>
      <c r="J4288"/>
      <c r="K4288"/>
      <c r="L4288"/>
      <c r="M4288"/>
      <c r="N4288"/>
      <c r="O4288"/>
      <c r="P4288"/>
      <c r="Q4288"/>
    </row>
    <row r="4289" spans="8:17">
      <c r="H4289"/>
      <c r="I4289"/>
      <c r="J4289"/>
      <c r="K4289"/>
      <c r="L4289"/>
      <c r="M4289"/>
      <c r="N4289"/>
      <c r="O4289"/>
      <c r="P4289"/>
      <c r="Q4289"/>
    </row>
    <row r="4290" spans="8:17">
      <c r="H4290"/>
      <c r="I4290"/>
      <c r="J4290"/>
      <c r="K4290"/>
      <c r="L4290"/>
      <c r="M4290"/>
      <c r="N4290"/>
      <c r="O4290"/>
      <c r="P4290"/>
      <c r="Q4290"/>
    </row>
    <row r="4291" spans="8:17">
      <c r="H4291"/>
      <c r="I4291"/>
      <c r="J4291"/>
      <c r="K4291"/>
      <c r="L4291"/>
      <c r="M4291"/>
      <c r="N4291"/>
      <c r="O4291"/>
      <c r="P4291"/>
      <c r="Q4291"/>
    </row>
    <row r="4292" spans="8:17">
      <c r="H4292"/>
      <c r="I4292"/>
      <c r="J4292"/>
      <c r="K4292"/>
      <c r="L4292"/>
      <c r="M4292"/>
      <c r="N4292"/>
      <c r="O4292"/>
      <c r="P4292"/>
      <c r="Q4292"/>
    </row>
    <row r="4293" spans="8:17">
      <c r="H4293"/>
      <c r="I4293"/>
      <c r="J4293"/>
      <c r="K4293"/>
      <c r="L4293"/>
      <c r="M4293"/>
      <c r="N4293"/>
      <c r="O4293"/>
      <c r="P4293"/>
      <c r="Q4293"/>
    </row>
    <row r="4294" spans="8:17">
      <c r="H4294"/>
      <c r="I4294"/>
      <c r="J4294"/>
      <c r="K4294"/>
      <c r="L4294"/>
      <c r="M4294"/>
      <c r="N4294"/>
      <c r="O4294"/>
      <c r="P4294"/>
      <c r="Q4294"/>
    </row>
    <row r="4295" spans="8:17">
      <c r="H4295"/>
      <c r="I4295"/>
      <c r="J4295"/>
      <c r="K4295"/>
      <c r="L4295"/>
      <c r="M4295"/>
      <c r="N4295"/>
      <c r="O4295"/>
      <c r="P4295"/>
      <c r="Q4295"/>
    </row>
    <row r="4296" spans="8:17">
      <c r="H4296"/>
      <c r="I4296"/>
      <c r="J4296"/>
      <c r="K4296"/>
      <c r="L4296"/>
      <c r="M4296"/>
      <c r="N4296"/>
      <c r="O4296"/>
      <c r="P4296"/>
      <c r="Q4296"/>
    </row>
    <row r="4297" spans="8:17">
      <c r="H4297"/>
      <c r="I4297"/>
      <c r="J4297"/>
      <c r="K4297"/>
      <c r="L4297"/>
      <c r="M4297"/>
      <c r="N4297"/>
      <c r="O4297"/>
      <c r="P4297"/>
      <c r="Q4297"/>
    </row>
    <row r="4298" spans="8:17">
      <c r="H4298"/>
      <c r="I4298"/>
      <c r="J4298"/>
      <c r="K4298"/>
      <c r="L4298"/>
      <c r="M4298"/>
      <c r="N4298"/>
      <c r="O4298"/>
      <c r="P4298"/>
      <c r="Q4298"/>
    </row>
    <row r="4299" spans="8:17">
      <c r="H4299"/>
      <c r="I4299"/>
      <c r="J4299"/>
      <c r="K4299"/>
      <c r="L4299"/>
      <c r="M4299"/>
      <c r="N4299"/>
      <c r="O4299"/>
      <c r="P4299"/>
      <c r="Q4299"/>
    </row>
    <row r="4300" spans="8:17">
      <c r="H4300"/>
      <c r="I4300"/>
      <c r="J4300"/>
      <c r="K4300"/>
      <c r="L4300"/>
      <c r="M4300"/>
      <c r="N4300"/>
      <c r="O4300"/>
      <c r="P4300"/>
      <c r="Q4300"/>
    </row>
    <row r="4301" spans="8:17">
      <c r="H4301"/>
      <c r="I4301"/>
      <c r="J4301"/>
      <c r="K4301"/>
      <c r="L4301"/>
      <c r="M4301"/>
      <c r="N4301"/>
      <c r="O4301"/>
      <c r="P4301"/>
      <c r="Q4301"/>
    </row>
    <row r="4302" spans="8:17">
      <c r="H4302"/>
      <c r="I4302"/>
      <c r="J4302"/>
      <c r="K4302"/>
      <c r="L4302"/>
      <c r="M4302"/>
      <c r="N4302"/>
      <c r="O4302"/>
      <c r="P4302"/>
      <c r="Q4302"/>
    </row>
    <row r="4303" spans="8:17">
      <c r="H4303"/>
      <c r="I4303"/>
      <c r="J4303"/>
      <c r="K4303"/>
      <c r="L4303"/>
      <c r="M4303"/>
      <c r="N4303"/>
      <c r="O4303"/>
      <c r="P4303"/>
      <c r="Q4303"/>
    </row>
    <row r="4304" spans="8:17">
      <c r="H4304"/>
      <c r="I4304"/>
      <c r="J4304"/>
      <c r="K4304"/>
      <c r="L4304"/>
      <c r="M4304"/>
      <c r="N4304"/>
      <c r="O4304"/>
      <c r="P4304"/>
      <c r="Q4304"/>
    </row>
    <row r="4305" spans="8:17">
      <c r="H4305"/>
      <c r="I4305"/>
      <c r="J4305"/>
      <c r="K4305"/>
      <c r="L4305"/>
      <c r="M4305"/>
      <c r="N4305"/>
      <c r="O4305"/>
      <c r="P4305"/>
      <c r="Q4305"/>
    </row>
    <row r="4306" spans="8:17">
      <c r="H4306"/>
      <c r="I4306"/>
      <c r="J4306"/>
      <c r="K4306"/>
      <c r="L4306"/>
      <c r="M4306"/>
      <c r="N4306"/>
      <c r="O4306"/>
      <c r="P4306"/>
      <c r="Q4306"/>
    </row>
    <row r="4307" spans="8:17">
      <c r="H4307"/>
      <c r="I4307"/>
      <c r="J4307"/>
      <c r="K4307"/>
      <c r="L4307"/>
      <c r="M4307"/>
      <c r="N4307"/>
      <c r="O4307"/>
      <c r="P4307"/>
      <c r="Q4307"/>
    </row>
    <row r="4308" spans="8:17">
      <c r="H4308"/>
      <c r="I4308"/>
      <c r="J4308"/>
      <c r="K4308"/>
      <c r="L4308"/>
      <c r="M4308"/>
      <c r="N4308"/>
      <c r="O4308"/>
      <c r="P4308"/>
      <c r="Q4308"/>
    </row>
    <row r="4309" spans="8:17">
      <c r="H4309"/>
      <c r="I4309"/>
      <c r="J4309"/>
      <c r="K4309"/>
      <c r="L4309"/>
      <c r="M4309"/>
      <c r="N4309"/>
      <c r="O4309"/>
      <c r="P4309"/>
      <c r="Q4309"/>
    </row>
    <row r="4310" spans="8:17">
      <c r="H4310"/>
      <c r="I4310"/>
      <c r="J4310"/>
      <c r="K4310"/>
      <c r="L4310"/>
      <c r="M4310"/>
      <c r="N4310"/>
      <c r="O4310"/>
      <c r="P4310"/>
      <c r="Q4310"/>
    </row>
    <row r="4311" spans="8:17">
      <c r="H4311"/>
      <c r="I4311"/>
      <c r="J4311"/>
      <c r="K4311"/>
      <c r="L4311"/>
      <c r="M4311"/>
      <c r="N4311"/>
      <c r="O4311"/>
      <c r="P4311"/>
      <c r="Q4311"/>
    </row>
    <row r="4312" spans="8:17">
      <c r="H4312"/>
      <c r="I4312"/>
      <c r="J4312"/>
      <c r="K4312"/>
      <c r="L4312"/>
      <c r="M4312"/>
      <c r="N4312"/>
      <c r="O4312"/>
      <c r="P4312"/>
      <c r="Q4312"/>
    </row>
    <row r="4313" spans="8:17">
      <c r="H4313"/>
      <c r="I4313"/>
      <c r="J4313"/>
      <c r="K4313"/>
      <c r="L4313"/>
      <c r="M4313"/>
      <c r="N4313"/>
      <c r="O4313"/>
      <c r="P4313"/>
      <c r="Q4313"/>
    </row>
    <row r="4314" spans="8:17">
      <c r="H4314"/>
      <c r="I4314"/>
      <c r="J4314"/>
      <c r="K4314"/>
      <c r="L4314"/>
      <c r="M4314"/>
      <c r="N4314"/>
      <c r="O4314"/>
      <c r="P4314"/>
      <c r="Q4314"/>
    </row>
    <row r="4315" spans="8:17">
      <c r="H4315"/>
      <c r="I4315"/>
      <c r="J4315"/>
      <c r="K4315"/>
      <c r="L4315"/>
      <c r="M4315"/>
      <c r="N4315"/>
      <c r="O4315"/>
      <c r="P4315"/>
      <c r="Q4315"/>
    </row>
    <row r="4316" spans="8:17">
      <c r="H4316"/>
      <c r="I4316"/>
      <c r="J4316"/>
      <c r="K4316"/>
      <c r="L4316"/>
      <c r="M4316"/>
      <c r="N4316"/>
      <c r="O4316"/>
      <c r="P4316"/>
      <c r="Q4316"/>
    </row>
    <row r="4317" spans="8:17">
      <c r="H4317"/>
      <c r="I4317"/>
      <c r="J4317"/>
      <c r="K4317"/>
      <c r="L4317"/>
      <c r="M4317"/>
      <c r="N4317"/>
      <c r="O4317"/>
      <c r="P4317"/>
      <c r="Q4317"/>
    </row>
    <row r="4318" spans="8:17">
      <c r="H4318"/>
      <c r="I4318"/>
      <c r="J4318"/>
      <c r="K4318"/>
      <c r="L4318"/>
      <c r="M4318"/>
      <c r="N4318"/>
      <c r="O4318"/>
      <c r="P4318"/>
      <c r="Q4318"/>
    </row>
    <row r="4319" spans="8:17">
      <c r="H4319"/>
      <c r="I4319"/>
      <c r="J4319"/>
      <c r="K4319"/>
      <c r="L4319"/>
      <c r="M4319"/>
      <c r="N4319"/>
      <c r="O4319"/>
      <c r="P4319"/>
      <c r="Q4319"/>
    </row>
    <row r="4320" spans="8:17">
      <c r="H4320"/>
      <c r="I4320"/>
      <c r="J4320"/>
      <c r="K4320"/>
      <c r="L4320"/>
      <c r="M4320"/>
      <c r="N4320"/>
      <c r="O4320"/>
      <c r="P4320"/>
      <c r="Q4320"/>
    </row>
    <row r="4321" spans="8:17">
      <c r="H4321"/>
      <c r="I4321"/>
      <c r="J4321"/>
      <c r="K4321"/>
      <c r="L4321"/>
      <c r="M4321"/>
      <c r="N4321"/>
      <c r="O4321"/>
      <c r="P4321"/>
      <c r="Q4321"/>
    </row>
    <row r="4322" spans="8:17">
      <c r="H4322"/>
      <c r="I4322"/>
      <c r="J4322"/>
      <c r="K4322"/>
      <c r="L4322"/>
      <c r="M4322"/>
      <c r="N4322"/>
      <c r="O4322"/>
      <c r="P4322"/>
      <c r="Q4322"/>
    </row>
    <row r="4323" spans="8:17">
      <c r="H4323"/>
      <c r="I4323"/>
      <c r="J4323"/>
      <c r="K4323"/>
      <c r="L4323"/>
      <c r="M4323"/>
      <c r="N4323"/>
      <c r="O4323"/>
      <c r="P4323"/>
      <c r="Q4323"/>
    </row>
    <row r="4324" spans="8:17">
      <c r="H4324"/>
      <c r="I4324"/>
      <c r="J4324"/>
      <c r="K4324"/>
      <c r="L4324"/>
      <c r="M4324"/>
      <c r="N4324"/>
      <c r="O4324"/>
      <c r="P4324"/>
      <c r="Q4324"/>
    </row>
    <row r="4325" spans="8:17">
      <c r="H4325"/>
      <c r="I4325"/>
      <c r="J4325"/>
      <c r="K4325"/>
      <c r="L4325"/>
      <c r="M4325"/>
      <c r="N4325"/>
      <c r="O4325"/>
      <c r="P4325"/>
      <c r="Q4325"/>
    </row>
    <row r="4326" spans="8:17">
      <c r="H4326"/>
      <c r="I4326"/>
      <c r="J4326"/>
      <c r="K4326"/>
      <c r="L4326"/>
      <c r="M4326"/>
      <c r="N4326"/>
      <c r="O4326"/>
      <c r="P4326"/>
      <c r="Q4326"/>
    </row>
    <row r="4327" spans="8:17">
      <c r="H4327"/>
      <c r="I4327"/>
      <c r="J4327"/>
      <c r="K4327"/>
      <c r="L4327"/>
      <c r="M4327"/>
      <c r="N4327"/>
      <c r="O4327"/>
      <c r="P4327"/>
      <c r="Q4327"/>
    </row>
    <row r="4328" spans="8:17">
      <c r="H4328"/>
      <c r="I4328"/>
      <c r="J4328"/>
      <c r="K4328"/>
      <c r="L4328"/>
      <c r="M4328"/>
      <c r="N4328"/>
      <c r="O4328"/>
      <c r="P4328"/>
      <c r="Q4328"/>
    </row>
    <row r="4329" spans="8:17">
      <c r="H4329"/>
      <c r="I4329"/>
      <c r="J4329"/>
      <c r="K4329"/>
      <c r="L4329"/>
      <c r="M4329"/>
      <c r="N4329"/>
      <c r="O4329"/>
      <c r="P4329"/>
      <c r="Q4329"/>
    </row>
    <row r="4330" spans="8:17">
      <c r="H4330"/>
      <c r="I4330"/>
      <c r="J4330"/>
      <c r="K4330"/>
      <c r="L4330"/>
      <c r="M4330"/>
      <c r="N4330"/>
      <c r="O4330"/>
      <c r="P4330"/>
      <c r="Q4330"/>
    </row>
    <row r="4331" spans="8:17">
      <c r="H4331"/>
      <c r="I4331"/>
      <c r="J4331"/>
      <c r="K4331"/>
      <c r="L4331"/>
      <c r="M4331"/>
      <c r="N4331"/>
      <c r="O4331"/>
      <c r="P4331"/>
      <c r="Q4331"/>
    </row>
    <row r="4332" spans="8:17">
      <c r="H4332"/>
      <c r="I4332"/>
      <c r="J4332"/>
      <c r="K4332"/>
      <c r="L4332"/>
      <c r="M4332"/>
      <c r="N4332"/>
      <c r="O4332"/>
      <c r="P4332"/>
      <c r="Q4332"/>
    </row>
    <row r="4333" spans="8:17">
      <c r="H4333"/>
      <c r="I4333"/>
      <c r="J4333"/>
      <c r="K4333"/>
      <c r="L4333"/>
      <c r="M4333"/>
      <c r="N4333"/>
      <c r="O4333"/>
      <c r="P4333"/>
      <c r="Q4333"/>
    </row>
    <row r="4334" spans="8:17">
      <c r="H4334"/>
      <c r="I4334"/>
      <c r="J4334"/>
      <c r="K4334"/>
      <c r="L4334"/>
      <c r="M4334"/>
      <c r="N4334"/>
      <c r="O4334"/>
      <c r="P4334"/>
      <c r="Q4334"/>
    </row>
    <row r="4335" spans="8:17">
      <c r="H4335"/>
      <c r="I4335"/>
      <c r="J4335"/>
      <c r="K4335"/>
      <c r="L4335"/>
      <c r="M4335"/>
      <c r="N4335"/>
      <c r="O4335"/>
      <c r="P4335"/>
      <c r="Q4335"/>
    </row>
    <row r="4336" spans="8:17">
      <c r="H4336"/>
      <c r="I4336"/>
      <c r="J4336"/>
      <c r="K4336"/>
      <c r="L4336"/>
      <c r="M4336"/>
      <c r="N4336"/>
      <c r="O4336"/>
      <c r="P4336"/>
      <c r="Q4336"/>
    </row>
    <row r="4337" spans="8:17">
      <c r="H4337"/>
      <c r="I4337"/>
      <c r="J4337"/>
      <c r="K4337"/>
      <c r="L4337"/>
      <c r="M4337"/>
      <c r="N4337"/>
      <c r="O4337"/>
      <c r="P4337"/>
      <c r="Q4337"/>
    </row>
    <row r="4338" spans="8:17">
      <c r="H4338"/>
      <c r="I4338"/>
      <c r="J4338"/>
      <c r="K4338"/>
      <c r="L4338"/>
      <c r="M4338"/>
      <c r="N4338"/>
      <c r="O4338"/>
      <c r="P4338"/>
      <c r="Q4338"/>
    </row>
    <row r="4339" spans="8:17">
      <c r="H4339"/>
      <c r="I4339"/>
      <c r="J4339"/>
      <c r="K4339"/>
      <c r="L4339"/>
      <c r="M4339"/>
      <c r="N4339"/>
      <c r="O4339"/>
      <c r="P4339"/>
      <c r="Q4339"/>
    </row>
    <row r="4340" spans="8:17">
      <c r="H4340"/>
      <c r="I4340"/>
      <c r="J4340"/>
      <c r="K4340"/>
      <c r="L4340"/>
      <c r="M4340"/>
      <c r="N4340"/>
      <c r="O4340"/>
      <c r="P4340"/>
      <c r="Q4340"/>
    </row>
    <row r="4341" spans="8:17">
      <c r="H4341"/>
      <c r="I4341"/>
      <c r="J4341"/>
      <c r="K4341"/>
      <c r="L4341"/>
      <c r="M4341"/>
      <c r="N4341"/>
      <c r="O4341"/>
      <c r="P4341"/>
      <c r="Q4341"/>
    </row>
    <row r="4342" spans="8:17">
      <c r="H4342"/>
      <c r="I4342"/>
      <c r="J4342"/>
      <c r="K4342"/>
      <c r="L4342"/>
      <c r="M4342"/>
      <c r="N4342"/>
      <c r="O4342"/>
      <c r="P4342"/>
      <c r="Q4342"/>
    </row>
    <row r="4343" spans="8:17">
      <c r="H4343"/>
      <c r="I4343"/>
      <c r="J4343"/>
      <c r="K4343"/>
      <c r="L4343"/>
      <c r="M4343"/>
      <c r="N4343"/>
      <c r="O4343"/>
      <c r="P4343"/>
      <c r="Q4343"/>
    </row>
    <row r="4344" spans="8:17">
      <c r="H4344"/>
      <c r="I4344"/>
      <c r="J4344"/>
      <c r="K4344"/>
      <c r="L4344"/>
      <c r="M4344"/>
      <c r="N4344"/>
      <c r="O4344"/>
      <c r="P4344"/>
      <c r="Q4344"/>
    </row>
    <row r="4345" spans="8:17">
      <c r="H4345"/>
      <c r="I4345"/>
      <c r="J4345"/>
      <c r="K4345"/>
      <c r="L4345"/>
      <c r="M4345"/>
      <c r="N4345"/>
      <c r="O4345"/>
      <c r="P4345"/>
      <c r="Q4345"/>
    </row>
    <row r="4346" spans="8:17">
      <c r="H4346"/>
      <c r="I4346"/>
      <c r="J4346"/>
      <c r="K4346"/>
      <c r="L4346"/>
      <c r="M4346"/>
      <c r="N4346"/>
      <c r="O4346"/>
      <c r="P4346"/>
      <c r="Q4346"/>
    </row>
    <row r="4347" spans="8:17">
      <c r="H4347"/>
      <c r="I4347"/>
      <c r="J4347"/>
      <c r="K4347"/>
      <c r="L4347"/>
      <c r="M4347"/>
      <c r="N4347"/>
      <c r="O4347"/>
      <c r="P4347"/>
      <c r="Q4347"/>
    </row>
    <row r="4348" spans="8:17">
      <c r="H4348"/>
      <c r="I4348"/>
      <c r="J4348"/>
      <c r="K4348"/>
      <c r="L4348"/>
      <c r="M4348"/>
      <c r="N4348"/>
      <c r="O4348"/>
      <c r="P4348"/>
      <c r="Q4348"/>
    </row>
    <row r="4349" spans="8:17">
      <c r="H4349"/>
      <c r="I4349"/>
      <c r="J4349"/>
      <c r="K4349"/>
      <c r="L4349"/>
      <c r="M4349"/>
      <c r="N4349"/>
      <c r="O4349"/>
      <c r="P4349"/>
      <c r="Q4349"/>
    </row>
    <row r="4350" spans="8:17">
      <c r="H4350"/>
      <c r="I4350"/>
      <c r="J4350"/>
      <c r="K4350"/>
      <c r="L4350"/>
      <c r="M4350"/>
      <c r="N4350"/>
      <c r="O4350"/>
      <c r="P4350"/>
      <c r="Q4350"/>
    </row>
    <row r="4351" spans="8:17">
      <c r="H4351"/>
      <c r="I4351"/>
      <c r="J4351"/>
      <c r="K4351"/>
      <c r="L4351"/>
      <c r="M4351"/>
      <c r="N4351"/>
      <c r="O4351"/>
      <c r="P4351"/>
      <c r="Q4351"/>
    </row>
    <row r="4352" spans="8:17">
      <c r="H4352"/>
      <c r="I4352"/>
      <c r="J4352"/>
      <c r="K4352"/>
      <c r="L4352"/>
      <c r="M4352"/>
      <c r="N4352"/>
      <c r="O4352"/>
      <c r="P4352"/>
      <c r="Q4352"/>
    </row>
    <row r="4353" spans="8:17">
      <c r="H4353"/>
      <c r="I4353"/>
      <c r="J4353"/>
      <c r="K4353"/>
      <c r="L4353"/>
      <c r="M4353"/>
      <c r="N4353"/>
      <c r="O4353"/>
      <c r="P4353"/>
      <c r="Q4353"/>
    </row>
    <row r="4354" spans="8:17">
      <c r="H4354"/>
      <c r="I4354"/>
      <c r="J4354"/>
      <c r="K4354"/>
      <c r="L4354"/>
      <c r="M4354"/>
      <c r="N4354"/>
      <c r="O4354"/>
      <c r="P4354"/>
      <c r="Q4354"/>
    </row>
    <row r="4355" spans="8:17">
      <c r="H4355"/>
      <c r="I4355"/>
      <c r="J4355"/>
      <c r="K4355"/>
      <c r="L4355"/>
      <c r="M4355"/>
      <c r="N4355"/>
      <c r="O4355"/>
      <c r="P4355"/>
      <c r="Q4355"/>
    </row>
    <row r="4356" spans="8:17">
      <c r="H4356"/>
      <c r="I4356"/>
      <c r="J4356"/>
      <c r="K4356"/>
      <c r="L4356"/>
      <c r="M4356"/>
      <c r="N4356"/>
      <c r="O4356"/>
      <c r="P4356"/>
      <c r="Q4356"/>
    </row>
    <row r="4357" spans="8:17">
      <c r="H4357"/>
      <c r="I4357"/>
      <c r="J4357"/>
      <c r="K4357"/>
      <c r="L4357"/>
      <c r="M4357"/>
      <c r="N4357"/>
      <c r="O4357"/>
      <c r="P4357"/>
      <c r="Q4357"/>
    </row>
    <row r="4358" spans="8:17">
      <c r="H4358"/>
      <c r="I4358"/>
      <c r="J4358"/>
      <c r="K4358"/>
      <c r="L4358"/>
      <c r="M4358"/>
      <c r="N4358"/>
      <c r="O4358"/>
      <c r="P4358"/>
      <c r="Q4358"/>
    </row>
    <row r="4359" spans="8:17">
      <c r="H4359"/>
      <c r="I4359"/>
      <c r="J4359"/>
      <c r="K4359"/>
      <c r="L4359"/>
      <c r="M4359"/>
      <c r="N4359"/>
      <c r="O4359"/>
      <c r="P4359"/>
      <c r="Q4359"/>
    </row>
    <row r="4360" spans="8:17">
      <c r="H4360"/>
      <c r="I4360"/>
      <c r="J4360"/>
      <c r="K4360"/>
      <c r="L4360"/>
      <c r="M4360"/>
      <c r="N4360"/>
      <c r="O4360"/>
      <c r="P4360"/>
      <c r="Q4360"/>
    </row>
    <row r="4361" spans="8:17">
      <c r="H4361"/>
      <c r="I4361"/>
      <c r="J4361"/>
      <c r="K4361"/>
      <c r="L4361"/>
      <c r="M4361"/>
      <c r="N4361"/>
      <c r="O4361"/>
      <c r="P4361"/>
      <c r="Q4361"/>
    </row>
    <row r="4362" spans="8:17">
      <c r="H4362"/>
      <c r="I4362"/>
      <c r="J4362"/>
      <c r="K4362"/>
      <c r="L4362"/>
      <c r="M4362"/>
      <c r="N4362"/>
      <c r="O4362"/>
      <c r="P4362"/>
      <c r="Q4362"/>
    </row>
    <row r="4363" spans="8:17">
      <c r="H4363"/>
      <c r="I4363"/>
      <c r="J4363"/>
      <c r="K4363"/>
      <c r="L4363"/>
      <c r="M4363"/>
      <c r="N4363"/>
      <c r="O4363"/>
      <c r="P4363"/>
      <c r="Q4363"/>
    </row>
    <row r="4364" spans="8:17">
      <c r="H4364"/>
      <c r="I4364"/>
      <c r="J4364"/>
      <c r="K4364"/>
      <c r="L4364"/>
      <c r="M4364"/>
      <c r="N4364"/>
      <c r="O4364"/>
      <c r="P4364"/>
      <c r="Q4364"/>
    </row>
    <row r="4365" spans="8:17">
      <c r="H4365"/>
      <c r="I4365"/>
      <c r="J4365"/>
      <c r="K4365"/>
      <c r="L4365"/>
      <c r="M4365"/>
      <c r="N4365"/>
      <c r="O4365"/>
      <c r="P4365"/>
      <c r="Q4365"/>
    </row>
    <row r="4366" spans="8:17">
      <c r="H4366"/>
      <c r="I4366"/>
      <c r="J4366"/>
      <c r="K4366"/>
      <c r="L4366"/>
      <c r="M4366"/>
      <c r="N4366"/>
      <c r="O4366"/>
      <c r="P4366"/>
      <c r="Q4366"/>
    </row>
    <row r="4367" spans="8:17">
      <c r="H4367"/>
      <c r="I4367"/>
      <c r="J4367"/>
      <c r="K4367"/>
      <c r="L4367"/>
      <c r="M4367"/>
      <c r="N4367"/>
      <c r="O4367"/>
      <c r="P4367"/>
      <c r="Q4367"/>
    </row>
    <row r="4368" spans="8:17">
      <c r="H4368"/>
      <c r="I4368"/>
      <c r="J4368"/>
      <c r="K4368"/>
      <c r="L4368"/>
      <c r="M4368"/>
      <c r="N4368"/>
      <c r="O4368"/>
      <c r="P4368"/>
      <c r="Q4368"/>
    </row>
    <row r="4369" spans="8:17">
      <c r="H4369"/>
      <c r="I4369"/>
      <c r="J4369"/>
      <c r="K4369"/>
      <c r="L4369"/>
      <c r="M4369"/>
      <c r="N4369"/>
      <c r="O4369"/>
      <c r="P4369"/>
      <c r="Q4369"/>
    </row>
    <row r="4370" spans="8:17">
      <c r="H4370"/>
      <c r="I4370"/>
      <c r="J4370"/>
      <c r="K4370"/>
      <c r="L4370"/>
      <c r="M4370"/>
      <c r="N4370"/>
      <c r="O4370"/>
      <c r="P4370"/>
      <c r="Q4370"/>
    </row>
    <row r="4371" spans="8:17">
      <c r="H4371"/>
      <c r="I4371"/>
      <c r="J4371"/>
      <c r="K4371"/>
      <c r="L4371"/>
      <c r="M4371"/>
      <c r="N4371"/>
      <c r="O4371"/>
      <c r="P4371"/>
      <c r="Q4371"/>
    </row>
    <row r="4372" spans="8:17">
      <c r="H4372"/>
      <c r="I4372"/>
      <c r="J4372"/>
      <c r="K4372"/>
      <c r="L4372"/>
      <c r="M4372"/>
      <c r="N4372"/>
      <c r="O4372"/>
      <c r="P4372"/>
      <c r="Q4372"/>
    </row>
    <row r="4373" spans="8:17">
      <c r="H4373"/>
      <c r="I4373"/>
      <c r="J4373"/>
      <c r="K4373"/>
      <c r="L4373"/>
      <c r="M4373"/>
      <c r="N4373"/>
      <c r="O4373"/>
      <c r="P4373"/>
      <c r="Q4373"/>
    </row>
    <row r="4374" spans="8:17">
      <c r="H4374"/>
      <c r="I4374"/>
      <c r="J4374"/>
      <c r="K4374"/>
      <c r="L4374"/>
      <c r="M4374"/>
      <c r="N4374"/>
      <c r="O4374"/>
      <c r="P4374"/>
      <c r="Q4374"/>
    </row>
    <row r="4375" spans="8:17">
      <c r="H4375"/>
      <c r="I4375"/>
      <c r="J4375"/>
      <c r="K4375"/>
      <c r="L4375"/>
      <c r="M4375"/>
      <c r="N4375"/>
      <c r="O4375"/>
      <c r="P4375"/>
      <c r="Q4375"/>
    </row>
    <row r="4376" spans="8:17">
      <c r="H4376"/>
      <c r="I4376"/>
      <c r="J4376"/>
      <c r="K4376"/>
      <c r="L4376"/>
      <c r="M4376"/>
      <c r="N4376"/>
      <c r="O4376"/>
      <c r="P4376"/>
      <c r="Q4376"/>
    </row>
    <row r="4377" spans="8:17">
      <c r="H4377"/>
      <c r="I4377"/>
      <c r="J4377"/>
      <c r="K4377"/>
      <c r="L4377"/>
      <c r="M4377"/>
      <c r="N4377"/>
      <c r="O4377"/>
      <c r="P4377"/>
      <c r="Q4377"/>
    </row>
    <row r="4378" spans="8:17">
      <c r="H4378"/>
      <c r="I4378"/>
      <c r="J4378"/>
      <c r="K4378"/>
      <c r="L4378"/>
      <c r="M4378"/>
      <c r="N4378"/>
      <c r="O4378"/>
      <c r="P4378"/>
      <c r="Q4378"/>
    </row>
    <row r="4379" spans="8:17">
      <c r="H4379"/>
      <c r="I4379"/>
      <c r="J4379"/>
      <c r="K4379"/>
      <c r="L4379"/>
      <c r="M4379"/>
      <c r="N4379"/>
      <c r="O4379"/>
      <c r="P4379"/>
      <c r="Q4379"/>
    </row>
    <row r="4380" spans="8:17">
      <c r="H4380"/>
      <c r="I4380"/>
      <c r="J4380"/>
      <c r="K4380"/>
      <c r="L4380"/>
      <c r="M4380"/>
      <c r="N4380"/>
      <c r="O4380"/>
      <c r="P4380"/>
      <c r="Q4380"/>
    </row>
    <row r="4381" spans="8:17">
      <c r="H4381"/>
      <c r="I4381"/>
      <c r="J4381"/>
      <c r="K4381"/>
      <c r="L4381"/>
      <c r="M4381"/>
      <c r="N4381"/>
      <c r="O4381"/>
      <c r="P4381"/>
      <c r="Q4381"/>
    </row>
    <row r="4382" spans="8:17">
      <c r="H4382"/>
      <c r="I4382"/>
      <c r="J4382"/>
      <c r="K4382"/>
      <c r="L4382"/>
      <c r="M4382"/>
      <c r="N4382"/>
      <c r="O4382"/>
      <c r="P4382"/>
      <c r="Q4382"/>
    </row>
    <row r="4383" spans="8:17">
      <c r="H4383"/>
      <c r="I4383"/>
      <c r="J4383"/>
      <c r="K4383"/>
      <c r="L4383"/>
      <c r="M4383"/>
      <c r="N4383"/>
      <c r="O4383"/>
      <c r="P4383"/>
      <c r="Q4383"/>
    </row>
    <row r="4384" spans="8:17">
      <c r="H4384"/>
      <c r="I4384"/>
      <c r="J4384"/>
      <c r="K4384"/>
      <c r="L4384"/>
      <c r="M4384"/>
      <c r="N4384"/>
      <c r="O4384"/>
      <c r="P4384"/>
      <c r="Q4384"/>
    </row>
    <row r="4385" spans="8:17">
      <c r="H4385"/>
      <c r="I4385"/>
      <c r="J4385"/>
      <c r="K4385"/>
      <c r="L4385"/>
      <c r="M4385"/>
      <c r="N4385"/>
      <c r="O4385"/>
      <c r="P4385"/>
      <c r="Q4385"/>
    </row>
    <row r="4386" spans="8:17">
      <c r="H4386"/>
      <c r="I4386"/>
      <c r="J4386"/>
      <c r="K4386"/>
      <c r="L4386"/>
      <c r="M4386"/>
      <c r="N4386"/>
      <c r="O4386"/>
      <c r="P4386"/>
      <c r="Q4386"/>
    </row>
    <row r="4387" spans="8:17">
      <c r="H4387"/>
      <c r="I4387"/>
      <c r="J4387"/>
      <c r="K4387"/>
      <c r="L4387"/>
      <c r="M4387"/>
      <c r="N4387"/>
      <c r="O4387"/>
      <c r="P4387"/>
      <c r="Q4387"/>
    </row>
    <row r="4388" spans="8:17">
      <c r="H4388"/>
      <c r="I4388"/>
      <c r="J4388"/>
      <c r="K4388"/>
      <c r="L4388"/>
      <c r="M4388"/>
      <c r="N4388"/>
      <c r="O4388"/>
      <c r="P4388"/>
      <c r="Q4388"/>
    </row>
    <row r="4389" spans="8:17">
      <c r="H4389"/>
      <c r="I4389"/>
      <c r="J4389"/>
      <c r="K4389"/>
      <c r="L4389"/>
      <c r="M4389"/>
      <c r="N4389"/>
      <c r="O4389"/>
      <c r="P4389"/>
      <c r="Q4389"/>
    </row>
    <row r="4390" spans="8:17">
      <c r="H4390"/>
      <c r="I4390"/>
      <c r="J4390"/>
      <c r="K4390"/>
      <c r="L4390"/>
      <c r="M4390"/>
      <c r="N4390"/>
      <c r="O4390"/>
      <c r="P4390"/>
      <c r="Q4390"/>
    </row>
    <row r="4391" spans="8:17">
      <c r="H4391"/>
      <c r="I4391"/>
      <c r="J4391"/>
      <c r="K4391"/>
      <c r="L4391"/>
      <c r="M4391"/>
      <c r="N4391"/>
      <c r="O4391"/>
      <c r="P4391"/>
      <c r="Q4391"/>
    </row>
    <row r="4392" spans="8:17">
      <c r="H4392"/>
      <c r="I4392"/>
      <c r="J4392"/>
      <c r="K4392"/>
      <c r="L4392"/>
      <c r="M4392"/>
      <c r="N4392"/>
      <c r="O4392"/>
      <c r="P4392"/>
      <c r="Q4392"/>
    </row>
    <row r="4393" spans="8:17">
      <c r="H4393"/>
      <c r="I4393"/>
      <c r="J4393"/>
      <c r="K4393"/>
      <c r="L4393"/>
      <c r="M4393"/>
      <c r="N4393"/>
      <c r="O4393"/>
      <c r="P4393"/>
      <c r="Q4393"/>
    </row>
    <row r="4394" spans="8:17">
      <c r="H4394"/>
      <c r="I4394"/>
      <c r="J4394"/>
      <c r="K4394"/>
      <c r="L4394"/>
      <c r="M4394"/>
      <c r="N4394"/>
      <c r="O4394"/>
      <c r="P4394"/>
      <c r="Q4394"/>
    </row>
    <row r="4395" spans="8:17">
      <c r="H4395"/>
      <c r="I4395"/>
      <c r="J4395"/>
      <c r="K4395"/>
      <c r="L4395"/>
      <c r="M4395"/>
      <c r="N4395"/>
      <c r="O4395"/>
      <c r="P4395"/>
      <c r="Q4395"/>
    </row>
    <row r="4396" spans="8:17">
      <c r="H4396"/>
      <c r="I4396"/>
      <c r="J4396"/>
      <c r="K4396"/>
      <c r="L4396"/>
      <c r="M4396"/>
      <c r="N4396"/>
      <c r="O4396"/>
      <c r="P4396"/>
      <c r="Q4396"/>
    </row>
    <row r="4397" spans="8:17">
      <c r="H4397"/>
      <c r="I4397"/>
      <c r="J4397"/>
      <c r="K4397"/>
      <c r="L4397"/>
      <c r="M4397"/>
      <c r="N4397"/>
      <c r="O4397"/>
      <c r="P4397"/>
      <c r="Q4397"/>
    </row>
    <row r="4398" spans="8:17">
      <c r="H4398"/>
      <c r="I4398"/>
      <c r="J4398"/>
      <c r="K4398"/>
      <c r="L4398"/>
      <c r="M4398"/>
      <c r="N4398"/>
      <c r="O4398"/>
      <c r="P4398"/>
      <c r="Q4398"/>
    </row>
    <row r="4399" spans="8:17">
      <c r="H4399"/>
      <c r="I4399"/>
      <c r="J4399"/>
      <c r="K4399"/>
      <c r="L4399"/>
      <c r="M4399"/>
      <c r="N4399"/>
      <c r="O4399"/>
      <c r="P4399"/>
      <c r="Q4399"/>
    </row>
    <row r="4400" spans="8:17">
      <c r="H4400"/>
      <c r="I4400"/>
      <c r="J4400"/>
      <c r="K4400"/>
      <c r="L4400"/>
      <c r="M4400"/>
      <c r="N4400"/>
      <c r="O4400"/>
      <c r="P4400"/>
      <c r="Q4400"/>
    </row>
    <row r="4401" spans="8:17">
      <c r="H4401"/>
      <c r="I4401"/>
      <c r="J4401"/>
      <c r="K4401"/>
      <c r="L4401"/>
      <c r="M4401"/>
      <c r="N4401"/>
      <c r="O4401"/>
      <c r="P4401"/>
      <c r="Q4401"/>
    </row>
    <row r="4402" spans="8:17">
      <c r="H4402"/>
      <c r="I4402"/>
      <c r="J4402"/>
      <c r="K4402"/>
      <c r="L4402"/>
      <c r="M4402"/>
      <c r="N4402"/>
      <c r="O4402"/>
      <c r="P4402"/>
      <c r="Q4402"/>
    </row>
    <row r="4403" spans="8:17">
      <c r="H4403"/>
      <c r="I4403"/>
      <c r="J4403"/>
      <c r="K4403"/>
      <c r="L4403"/>
      <c r="M4403"/>
      <c r="N4403"/>
      <c r="O4403"/>
      <c r="P4403"/>
      <c r="Q4403"/>
    </row>
    <row r="4404" spans="8:17">
      <c r="H4404"/>
      <c r="I4404"/>
      <c r="J4404"/>
      <c r="K4404"/>
      <c r="L4404"/>
      <c r="M4404"/>
      <c r="N4404"/>
      <c r="O4404"/>
      <c r="P4404"/>
      <c r="Q4404"/>
    </row>
    <row r="4405" spans="8:17">
      <c r="H4405"/>
      <c r="I4405"/>
      <c r="J4405"/>
      <c r="K4405"/>
      <c r="L4405"/>
      <c r="M4405"/>
      <c r="N4405"/>
      <c r="O4405"/>
      <c r="P4405"/>
      <c r="Q4405"/>
    </row>
    <row r="4406" spans="8:17">
      <c r="H4406"/>
      <c r="I4406"/>
      <c r="J4406"/>
      <c r="K4406"/>
      <c r="L4406"/>
      <c r="M4406"/>
      <c r="N4406"/>
      <c r="O4406"/>
      <c r="P4406"/>
      <c r="Q4406"/>
    </row>
    <row r="4407" spans="8:17">
      <c r="H4407"/>
      <c r="I4407"/>
      <c r="J4407"/>
      <c r="K4407"/>
      <c r="L4407"/>
      <c r="M4407"/>
      <c r="N4407"/>
      <c r="O4407"/>
      <c r="P4407"/>
      <c r="Q4407"/>
    </row>
    <row r="4408" spans="8:17">
      <c r="H4408"/>
      <c r="I4408"/>
      <c r="J4408"/>
      <c r="K4408"/>
      <c r="L4408"/>
      <c r="M4408"/>
      <c r="N4408"/>
      <c r="O4408"/>
      <c r="P4408"/>
      <c r="Q4408"/>
    </row>
    <row r="4409" spans="8:17">
      <c r="H4409"/>
      <c r="I4409"/>
      <c r="J4409"/>
      <c r="K4409"/>
      <c r="L4409"/>
      <c r="M4409"/>
      <c r="N4409"/>
      <c r="O4409"/>
      <c r="P4409"/>
      <c r="Q4409"/>
    </row>
    <row r="4410" spans="8:17">
      <c r="H4410"/>
      <c r="I4410"/>
      <c r="J4410"/>
      <c r="K4410"/>
      <c r="L4410"/>
      <c r="M4410"/>
      <c r="N4410"/>
      <c r="O4410"/>
      <c r="P4410"/>
      <c r="Q4410"/>
    </row>
    <row r="4411" spans="8:17">
      <c r="H4411"/>
      <c r="I4411"/>
      <c r="J4411"/>
      <c r="K4411"/>
      <c r="L4411"/>
      <c r="M4411"/>
      <c r="N4411"/>
      <c r="O4411"/>
      <c r="P4411"/>
      <c r="Q4411"/>
    </row>
    <row r="4412" spans="8:17">
      <c r="H4412"/>
      <c r="I4412"/>
      <c r="J4412"/>
      <c r="K4412"/>
      <c r="L4412"/>
      <c r="M4412"/>
      <c r="N4412"/>
      <c r="O4412"/>
      <c r="P4412"/>
      <c r="Q4412"/>
    </row>
    <row r="4413" spans="8:17">
      <c r="H4413"/>
      <c r="I4413"/>
      <c r="J4413"/>
      <c r="K4413"/>
      <c r="L4413"/>
      <c r="M4413"/>
      <c r="N4413"/>
      <c r="O4413"/>
      <c r="P4413"/>
      <c r="Q4413"/>
    </row>
    <row r="4414" spans="8:17">
      <c r="H4414"/>
      <c r="I4414"/>
      <c r="J4414"/>
      <c r="K4414"/>
      <c r="L4414"/>
      <c r="M4414"/>
      <c r="N4414"/>
      <c r="O4414"/>
      <c r="P4414"/>
      <c r="Q4414"/>
    </row>
    <row r="4415" spans="8:17">
      <c r="H4415"/>
      <c r="I4415"/>
      <c r="J4415"/>
      <c r="K4415"/>
      <c r="L4415"/>
      <c r="M4415"/>
      <c r="N4415"/>
      <c r="O4415"/>
      <c r="P4415"/>
      <c r="Q4415"/>
    </row>
    <row r="4416" spans="8:17">
      <c r="H4416"/>
      <c r="I4416"/>
      <c r="J4416"/>
      <c r="K4416"/>
      <c r="L4416"/>
      <c r="M4416"/>
      <c r="N4416"/>
      <c r="O4416"/>
      <c r="P4416"/>
      <c r="Q4416"/>
    </row>
    <row r="4417" spans="8:17">
      <c r="H4417"/>
      <c r="I4417"/>
      <c r="J4417"/>
      <c r="K4417"/>
      <c r="L4417"/>
      <c r="M4417"/>
      <c r="N4417"/>
      <c r="O4417"/>
      <c r="P4417"/>
      <c r="Q4417"/>
    </row>
    <row r="4418" spans="8:17">
      <c r="H4418"/>
      <c r="I4418"/>
      <c r="J4418"/>
      <c r="K4418"/>
      <c r="L4418"/>
      <c r="M4418"/>
      <c r="N4418"/>
      <c r="O4418"/>
      <c r="P4418"/>
      <c r="Q4418"/>
    </row>
    <row r="4419" spans="8:17">
      <c r="H4419"/>
      <c r="I4419"/>
      <c r="J4419"/>
      <c r="K4419"/>
      <c r="L4419"/>
      <c r="M4419"/>
      <c r="N4419"/>
      <c r="O4419"/>
      <c r="P4419"/>
      <c r="Q4419"/>
    </row>
    <row r="4420" spans="8:17">
      <c r="H4420"/>
      <c r="I4420"/>
      <c r="J4420"/>
      <c r="K4420"/>
      <c r="L4420"/>
      <c r="M4420"/>
      <c r="N4420"/>
      <c r="O4420"/>
      <c r="P4420"/>
      <c r="Q4420"/>
    </row>
    <row r="4421" spans="8:17">
      <c r="H4421"/>
      <c r="I4421"/>
      <c r="J4421"/>
      <c r="K4421"/>
      <c r="L4421"/>
      <c r="M4421"/>
      <c r="N4421"/>
      <c r="O4421"/>
      <c r="P4421"/>
      <c r="Q4421"/>
    </row>
    <row r="4422" spans="8:17">
      <c r="H4422"/>
      <c r="I4422"/>
      <c r="J4422"/>
      <c r="K4422"/>
      <c r="L4422"/>
      <c r="M4422"/>
      <c r="N4422"/>
      <c r="O4422"/>
      <c r="P4422"/>
      <c r="Q4422"/>
    </row>
    <row r="4423" spans="8:17">
      <c r="H4423"/>
      <c r="I4423"/>
      <c r="J4423"/>
      <c r="K4423"/>
      <c r="L4423"/>
      <c r="M4423"/>
      <c r="N4423"/>
      <c r="O4423"/>
      <c r="P4423"/>
      <c r="Q4423"/>
    </row>
    <row r="4424" spans="8:17">
      <c r="H4424"/>
      <c r="I4424"/>
      <c r="J4424"/>
      <c r="K4424"/>
      <c r="L4424"/>
      <c r="M4424"/>
      <c r="N4424"/>
      <c r="O4424"/>
      <c r="P4424"/>
      <c r="Q4424"/>
    </row>
    <row r="4425" spans="8:17">
      <c r="H4425"/>
      <c r="I4425"/>
      <c r="J4425"/>
      <c r="K4425"/>
      <c r="L4425"/>
      <c r="M4425"/>
      <c r="N4425"/>
      <c r="O4425"/>
      <c r="P4425"/>
      <c r="Q4425"/>
    </row>
    <row r="4426" spans="8:17">
      <c r="H4426"/>
      <c r="I4426"/>
      <c r="J4426"/>
      <c r="K4426"/>
      <c r="L4426"/>
      <c r="M4426"/>
      <c r="N4426"/>
      <c r="O4426"/>
      <c r="P4426"/>
      <c r="Q4426"/>
    </row>
    <row r="4427" spans="8:17">
      <c r="H4427"/>
      <c r="I4427"/>
      <c r="J4427"/>
      <c r="K4427"/>
      <c r="L4427"/>
      <c r="M4427"/>
      <c r="N4427"/>
      <c r="O4427"/>
      <c r="P4427"/>
      <c r="Q4427"/>
    </row>
    <row r="4428" spans="8:17">
      <c r="H4428"/>
      <c r="I4428"/>
      <c r="J4428"/>
      <c r="K4428"/>
      <c r="L4428"/>
      <c r="M4428"/>
      <c r="N4428"/>
      <c r="O4428"/>
      <c r="P4428"/>
      <c r="Q4428"/>
    </row>
    <row r="4429" spans="8:17">
      <c r="H4429"/>
      <c r="I4429"/>
      <c r="J4429"/>
      <c r="K4429"/>
      <c r="L4429"/>
      <c r="M4429"/>
      <c r="N4429"/>
      <c r="O4429"/>
      <c r="P4429"/>
      <c r="Q4429"/>
    </row>
    <row r="4430" spans="8:17">
      <c r="H4430"/>
      <c r="I4430"/>
      <c r="J4430"/>
      <c r="K4430"/>
      <c r="L4430"/>
      <c r="M4430"/>
      <c r="N4430"/>
      <c r="O4430"/>
      <c r="P4430"/>
      <c r="Q4430"/>
    </row>
    <row r="4431" spans="8:17">
      <c r="H4431"/>
      <c r="I4431"/>
      <c r="J4431"/>
      <c r="K4431"/>
      <c r="L4431"/>
      <c r="M4431"/>
      <c r="N4431"/>
      <c r="O4431"/>
      <c r="P4431"/>
      <c r="Q4431"/>
    </row>
    <row r="4432" spans="8:17">
      <c r="H4432"/>
      <c r="I4432"/>
      <c r="J4432"/>
      <c r="K4432"/>
      <c r="L4432"/>
      <c r="M4432"/>
      <c r="N4432"/>
      <c r="O4432"/>
      <c r="P4432"/>
      <c r="Q4432"/>
    </row>
    <row r="4433" spans="8:17">
      <c r="H4433"/>
      <c r="I4433"/>
      <c r="J4433"/>
      <c r="K4433"/>
      <c r="L4433"/>
      <c r="M4433"/>
      <c r="N4433"/>
      <c r="O4433"/>
      <c r="P4433"/>
      <c r="Q4433"/>
    </row>
    <row r="4434" spans="8:17">
      <c r="H4434"/>
      <c r="I4434"/>
      <c r="J4434"/>
      <c r="K4434"/>
      <c r="L4434"/>
      <c r="M4434"/>
      <c r="N4434"/>
      <c r="O4434"/>
      <c r="P4434"/>
      <c r="Q4434"/>
    </row>
    <row r="4435" spans="8:17">
      <c r="H4435"/>
      <c r="I4435"/>
      <c r="J4435"/>
      <c r="K4435"/>
      <c r="L4435"/>
      <c r="M4435"/>
      <c r="N4435"/>
      <c r="O4435"/>
      <c r="P4435"/>
      <c r="Q4435"/>
    </row>
    <row r="4436" spans="8:17">
      <c r="H4436"/>
      <c r="I4436"/>
      <c r="J4436"/>
      <c r="K4436"/>
      <c r="L4436"/>
      <c r="M4436"/>
      <c r="N4436"/>
      <c r="O4436"/>
      <c r="P4436"/>
      <c r="Q4436"/>
    </row>
    <row r="4437" spans="8:17">
      <c r="H4437"/>
      <c r="I4437"/>
      <c r="J4437"/>
      <c r="K4437"/>
      <c r="L4437"/>
      <c r="M4437"/>
      <c r="N4437"/>
      <c r="O4437"/>
      <c r="P4437"/>
      <c r="Q4437"/>
    </row>
    <row r="4438" spans="8:17">
      <c r="H4438"/>
      <c r="I4438"/>
      <c r="J4438"/>
      <c r="K4438"/>
      <c r="L4438"/>
      <c r="M4438"/>
      <c r="N4438"/>
      <c r="O4438"/>
      <c r="P4438"/>
      <c r="Q4438"/>
    </row>
    <row r="4439" spans="8:17">
      <c r="H4439"/>
      <c r="I4439"/>
      <c r="J4439"/>
      <c r="K4439"/>
      <c r="L4439"/>
      <c r="M4439"/>
      <c r="N4439"/>
      <c r="O4439"/>
      <c r="P4439"/>
      <c r="Q4439"/>
    </row>
    <row r="4440" spans="8:17">
      <c r="H4440"/>
      <c r="I4440"/>
      <c r="J4440"/>
      <c r="K4440"/>
      <c r="L4440"/>
      <c r="M4440"/>
      <c r="N4440"/>
      <c r="O4440"/>
      <c r="P4440"/>
      <c r="Q4440"/>
    </row>
    <row r="4441" spans="8:17">
      <c r="H4441"/>
      <c r="I4441"/>
      <c r="J4441"/>
      <c r="K4441"/>
      <c r="L4441"/>
      <c r="M4441"/>
      <c r="N4441"/>
      <c r="O4441"/>
      <c r="P4441"/>
      <c r="Q4441"/>
    </row>
    <row r="4442" spans="8:17">
      <c r="H4442"/>
      <c r="I4442"/>
      <c r="J4442"/>
      <c r="K4442"/>
      <c r="L4442"/>
      <c r="M4442"/>
      <c r="N4442"/>
      <c r="O4442"/>
      <c r="P4442"/>
      <c r="Q4442"/>
    </row>
    <row r="4443" spans="8:17">
      <c r="H4443"/>
      <c r="I4443"/>
      <c r="J4443"/>
      <c r="K4443"/>
      <c r="L4443"/>
      <c r="M4443"/>
      <c r="N4443"/>
      <c r="O4443"/>
      <c r="P4443"/>
      <c r="Q4443"/>
    </row>
    <row r="4444" spans="8:17">
      <c r="H4444"/>
      <c r="I4444"/>
      <c r="J4444"/>
      <c r="K4444"/>
      <c r="L4444"/>
      <c r="M4444"/>
      <c r="N4444"/>
      <c r="O4444"/>
      <c r="P4444"/>
      <c r="Q4444"/>
    </row>
    <row r="4445" spans="8:17">
      <c r="H4445"/>
      <c r="I4445"/>
      <c r="J4445"/>
      <c r="K4445"/>
      <c r="L4445"/>
      <c r="M4445"/>
      <c r="N4445"/>
      <c r="O4445"/>
      <c r="P4445"/>
      <c r="Q4445"/>
    </row>
    <row r="4446" spans="8:17">
      <c r="H4446"/>
      <c r="I4446"/>
      <c r="J4446"/>
      <c r="K4446"/>
      <c r="L4446"/>
      <c r="M4446"/>
      <c r="N4446"/>
      <c r="O4446"/>
      <c r="P4446"/>
      <c r="Q4446"/>
    </row>
    <row r="4447" spans="8:17">
      <c r="H4447"/>
      <c r="I4447"/>
      <c r="J4447"/>
      <c r="K4447"/>
      <c r="L4447"/>
      <c r="M4447"/>
      <c r="N4447"/>
      <c r="O4447"/>
      <c r="P4447"/>
      <c r="Q4447"/>
    </row>
    <row r="4448" spans="8:17">
      <c r="H4448"/>
      <c r="I4448"/>
      <c r="J4448"/>
      <c r="K4448"/>
      <c r="L4448"/>
      <c r="M4448"/>
      <c r="N4448"/>
      <c r="O4448"/>
      <c r="P4448"/>
      <c r="Q4448"/>
    </row>
    <row r="4449" spans="8:17">
      <c r="H4449"/>
      <c r="I4449"/>
      <c r="J4449"/>
      <c r="K4449"/>
      <c r="L4449"/>
      <c r="M4449"/>
      <c r="N4449"/>
      <c r="O4449"/>
      <c r="P4449"/>
      <c r="Q4449"/>
    </row>
    <row r="4450" spans="8:17">
      <c r="H4450"/>
      <c r="I4450"/>
      <c r="J4450"/>
      <c r="K4450"/>
      <c r="L4450"/>
      <c r="M4450"/>
      <c r="N4450"/>
      <c r="O4450"/>
      <c r="P4450"/>
      <c r="Q4450"/>
    </row>
    <row r="4451" spans="8:17">
      <c r="H4451"/>
      <c r="I4451"/>
      <c r="J4451"/>
      <c r="K4451"/>
      <c r="L4451"/>
      <c r="M4451"/>
      <c r="N4451"/>
      <c r="O4451"/>
      <c r="P4451"/>
      <c r="Q4451"/>
    </row>
    <row r="4452" spans="8:17">
      <c r="H4452"/>
      <c r="I4452"/>
      <c r="J4452"/>
      <c r="K4452"/>
      <c r="L4452"/>
      <c r="M4452"/>
      <c r="N4452"/>
      <c r="O4452"/>
      <c r="P4452"/>
      <c r="Q4452"/>
    </row>
    <row r="4453" spans="8:17">
      <c r="H4453"/>
      <c r="I4453"/>
      <c r="J4453"/>
      <c r="K4453"/>
      <c r="L4453"/>
      <c r="M4453"/>
      <c r="N4453"/>
      <c r="O4453"/>
      <c r="P4453"/>
      <c r="Q4453"/>
    </row>
    <row r="4454" spans="8:17">
      <c r="H4454"/>
      <c r="I4454"/>
      <c r="J4454"/>
      <c r="K4454"/>
      <c r="L4454"/>
      <c r="M4454"/>
      <c r="N4454"/>
      <c r="O4454"/>
      <c r="P4454"/>
      <c r="Q4454"/>
    </row>
    <row r="4455" spans="8:17">
      <c r="H4455"/>
      <c r="I4455"/>
      <c r="J4455"/>
      <c r="K4455"/>
      <c r="L4455"/>
      <c r="M4455"/>
      <c r="N4455"/>
      <c r="O4455"/>
      <c r="P4455"/>
      <c r="Q4455"/>
    </row>
    <row r="4456" spans="8:17">
      <c r="H4456"/>
      <c r="I4456"/>
      <c r="J4456"/>
      <c r="K4456"/>
      <c r="L4456"/>
      <c r="M4456"/>
      <c r="N4456"/>
      <c r="O4456"/>
      <c r="P4456"/>
      <c r="Q4456"/>
    </row>
    <row r="4457" spans="8:17">
      <c r="H4457"/>
      <c r="I4457"/>
      <c r="J4457"/>
      <c r="K4457"/>
      <c r="L4457"/>
      <c r="M4457"/>
      <c r="N4457"/>
      <c r="O4457"/>
      <c r="P4457"/>
      <c r="Q4457"/>
    </row>
    <row r="4458" spans="8:17">
      <c r="H4458"/>
      <c r="I4458"/>
      <c r="J4458"/>
      <c r="K4458"/>
      <c r="L4458"/>
      <c r="M4458"/>
      <c r="N4458"/>
      <c r="O4458"/>
      <c r="P4458"/>
      <c r="Q4458"/>
    </row>
    <row r="4459" spans="8:17">
      <c r="H4459"/>
      <c r="I4459"/>
      <c r="J4459"/>
      <c r="K4459"/>
      <c r="L4459"/>
      <c r="M4459"/>
      <c r="N4459"/>
      <c r="O4459"/>
      <c r="P4459"/>
      <c r="Q4459"/>
    </row>
    <row r="4460" spans="8:17">
      <c r="H4460"/>
      <c r="I4460"/>
      <c r="J4460"/>
      <c r="K4460"/>
      <c r="L4460"/>
      <c r="M4460"/>
      <c r="N4460"/>
      <c r="O4460"/>
      <c r="P4460"/>
      <c r="Q4460"/>
    </row>
    <row r="4461" spans="8:17">
      <c r="H4461"/>
      <c r="I4461"/>
      <c r="J4461"/>
      <c r="K4461"/>
      <c r="L4461"/>
      <c r="M4461"/>
      <c r="N4461"/>
      <c r="O4461"/>
      <c r="P4461"/>
      <c r="Q4461"/>
    </row>
    <row r="4462" spans="8:17">
      <c r="H4462"/>
      <c r="I4462"/>
      <c r="J4462"/>
      <c r="K4462"/>
      <c r="L4462"/>
      <c r="M4462"/>
      <c r="N4462"/>
      <c r="O4462"/>
      <c r="P4462"/>
      <c r="Q4462"/>
    </row>
    <row r="4463" spans="8:17">
      <c r="H4463"/>
      <c r="I4463"/>
      <c r="J4463"/>
      <c r="K4463"/>
      <c r="L4463"/>
      <c r="M4463"/>
      <c r="N4463"/>
      <c r="O4463"/>
      <c r="P4463"/>
      <c r="Q4463"/>
    </row>
    <row r="4464" spans="8:17">
      <c r="H4464"/>
      <c r="I4464"/>
      <c r="J4464"/>
      <c r="K4464"/>
      <c r="L4464"/>
      <c r="M4464"/>
      <c r="N4464"/>
      <c r="O4464"/>
      <c r="P4464"/>
      <c r="Q4464"/>
    </row>
    <row r="4465" spans="8:17">
      <c r="H4465"/>
      <c r="I4465"/>
      <c r="J4465"/>
      <c r="K4465"/>
      <c r="L4465"/>
      <c r="M4465"/>
      <c r="N4465"/>
      <c r="O4465"/>
      <c r="P4465"/>
      <c r="Q4465"/>
    </row>
    <row r="4466" spans="8:17">
      <c r="H4466"/>
      <c r="I4466"/>
      <c r="J4466"/>
      <c r="K4466"/>
      <c r="L4466"/>
      <c r="M4466"/>
      <c r="N4466"/>
      <c r="O4466"/>
      <c r="P4466"/>
      <c r="Q4466"/>
    </row>
  </sheetData>
  <mergeCells count="1">
    <mergeCell ref="H1:P1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347"/>
  <sheetViews>
    <sheetView topLeftCell="A172" workbookViewId="0">
      <selection activeCell="F204" sqref="F204"/>
    </sheetView>
  </sheetViews>
  <sheetFormatPr defaultColWidth="9.109375" defaultRowHeight="14.4"/>
  <cols>
    <col min="1" max="1" width="9" style="6" bestFit="1" customWidth="1"/>
    <col min="2" max="2" width="17.5546875" style="436" bestFit="1" customWidth="1"/>
    <col min="3" max="3" width="25.109375" style="435" bestFit="1" customWidth="1"/>
    <col min="4" max="4" width="11.6640625" style="6" bestFit="1" customWidth="1"/>
    <col min="5" max="5" width="12.88671875" style="6" bestFit="1" customWidth="1"/>
    <col min="6" max="6" width="37" style="436" bestFit="1" customWidth="1"/>
    <col min="7" max="8" width="12.88671875" style="375" bestFit="1" customWidth="1"/>
    <col min="9" max="9" width="15.5546875" style="375" customWidth="1"/>
    <col min="10" max="10" width="15.109375" style="375" customWidth="1"/>
    <col min="11" max="11" width="11" style="375" customWidth="1"/>
    <col min="12" max="12" width="10.5546875" style="375" bestFit="1" customWidth="1"/>
    <col min="13" max="16384" width="9.109375" style="6"/>
  </cols>
  <sheetData>
    <row r="1" spans="1:19">
      <c r="G1" s="1251" t="s">
        <v>1751</v>
      </c>
      <c r="H1" s="1251"/>
      <c r="I1" s="1251"/>
      <c r="J1" s="1251"/>
      <c r="K1" s="1251"/>
      <c r="L1" s="1251"/>
      <c r="M1" s="1252" t="s">
        <v>1753</v>
      </c>
      <c r="N1" s="1252"/>
      <c r="O1" s="1252"/>
      <c r="P1" s="1252"/>
      <c r="Q1" s="1252"/>
      <c r="R1" s="1252"/>
    </row>
    <row r="2" spans="1:19">
      <c r="G2" s="1251" t="s">
        <v>1677</v>
      </c>
      <c r="H2" s="1251"/>
      <c r="I2" s="1251" t="s">
        <v>1678</v>
      </c>
      <c r="J2" s="1251"/>
      <c r="K2" s="1251" t="s">
        <v>1679</v>
      </c>
      <c r="L2" s="1251"/>
    </row>
    <row r="3" spans="1:19" s="539" customFormat="1">
      <c r="A3" s="539" t="s">
        <v>1453</v>
      </c>
      <c r="B3" s="433" t="s">
        <v>769</v>
      </c>
      <c r="C3" s="539" t="s">
        <v>1454</v>
      </c>
      <c r="D3" s="539" t="s">
        <v>1455</v>
      </c>
      <c r="E3" s="539" t="s">
        <v>1456</v>
      </c>
      <c r="F3" s="433" t="s">
        <v>1754</v>
      </c>
      <c r="G3" s="545">
        <v>2007</v>
      </c>
      <c r="H3" s="545">
        <v>2008</v>
      </c>
      <c r="I3" s="546">
        <v>2009</v>
      </c>
      <c r="J3" s="546">
        <v>2010</v>
      </c>
      <c r="K3" s="545">
        <v>2011</v>
      </c>
      <c r="L3" s="545">
        <v>2012</v>
      </c>
      <c r="M3" s="539">
        <v>2007</v>
      </c>
      <c r="N3" s="539">
        <v>2008</v>
      </c>
      <c r="O3" s="434">
        <v>2009</v>
      </c>
      <c r="P3" s="434">
        <v>2010</v>
      </c>
      <c r="Q3" s="539">
        <v>2011</v>
      </c>
      <c r="R3" s="539">
        <v>2012</v>
      </c>
    </row>
    <row r="4" spans="1:19" s="538" customFormat="1">
      <c r="B4" s="433"/>
      <c r="E4" s="538" t="s">
        <v>1681</v>
      </c>
      <c r="F4" s="433"/>
      <c r="G4" s="545"/>
      <c r="H4" s="545"/>
      <c r="I4" s="546"/>
      <c r="J4" s="546"/>
      <c r="K4" s="545"/>
      <c r="L4" s="545"/>
      <c r="M4" s="540">
        <f>'CO2 faktorer 060916'!D29</f>
        <v>475.60469557514637</v>
      </c>
      <c r="N4" s="540">
        <f>'CO2 faktorer 060916'!E29</f>
        <v>480.59286208285431</v>
      </c>
      <c r="O4" s="540">
        <f>'CO2 faktorer 060916'!F29</f>
        <v>468.42105263157896</v>
      </c>
      <c r="P4" s="540">
        <f>'CO2 faktorer 060916'!G29</f>
        <v>454.73684210526318</v>
      </c>
      <c r="Q4" s="540">
        <f>'CO2 faktorer 060916'!H29</f>
        <v>384.21052631578948</v>
      </c>
      <c r="R4" s="540">
        <f>'CO2 faktorer 060916'!I29</f>
        <v>307.36842105263162</v>
      </c>
      <c r="S4" s="538" t="s">
        <v>1365</v>
      </c>
    </row>
    <row r="5" spans="1:19">
      <c r="A5" s="6">
        <v>4451418</v>
      </c>
      <c r="B5" s="436" t="s">
        <v>1457</v>
      </c>
      <c r="C5" s="435" t="s">
        <v>1458</v>
      </c>
      <c r="D5" s="6">
        <v>1</v>
      </c>
      <c r="E5" s="6">
        <v>6440</v>
      </c>
      <c r="G5" s="375">
        <v>2804</v>
      </c>
      <c r="H5" s="375">
        <v>3123</v>
      </c>
      <c r="I5" s="375">
        <v>2829.92</v>
      </c>
      <c r="J5" s="375">
        <v>2936.4</v>
      </c>
      <c r="K5" s="375">
        <v>2998.91</v>
      </c>
      <c r="L5" s="375">
        <v>2949.73</v>
      </c>
      <c r="M5" s="537">
        <f t="shared" ref="M5:M69" si="0">$M$4*G5/1000000</f>
        <v>1.3335955663927104</v>
      </c>
      <c r="N5" s="537">
        <f t="shared" ref="N5:N69" si="1">$N$4*H5/1000000</f>
        <v>1.500891508284754</v>
      </c>
      <c r="O5" s="537">
        <f t="shared" ref="O5:O69" si="2">$O$4*I5/1000000</f>
        <v>1.3255941052631579</v>
      </c>
      <c r="P5" s="537">
        <f t="shared" ref="P5:P69" si="3">$P$4*J5/1000000</f>
        <v>1.3352892631578948</v>
      </c>
      <c r="Q5" s="537">
        <f t="shared" ref="Q5:Q69" si="4">$Q$4*K5/1000000</f>
        <v>1.1522127894736842</v>
      </c>
      <c r="R5" s="537">
        <f t="shared" ref="R5:R69" si="5">$R$4*L5/1000000</f>
        <v>0.90665385263157905</v>
      </c>
    </row>
    <row r="6" spans="1:19">
      <c r="A6" s="6">
        <v>4451426</v>
      </c>
      <c r="B6" s="436" t="s">
        <v>1459</v>
      </c>
      <c r="C6" s="435" t="s">
        <v>1460</v>
      </c>
      <c r="E6" s="6">
        <v>6430</v>
      </c>
      <c r="G6" s="375">
        <v>8607</v>
      </c>
      <c r="H6" s="375">
        <v>8167</v>
      </c>
      <c r="I6" s="375">
        <v>8056.17</v>
      </c>
      <c r="J6" s="375">
        <v>8050.99</v>
      </c>
      <c r="K6" s="375">
        <v>7660.01</v>
      </c>
      <c r="L6" s="375">
        <v>8127.62</v>
      </c>
      <c r="M6" s="537">
        <f t="shared" si="0"/>
        <v>4.0935296148152851</v>
      </c>
      <c r="N6" s="537">
        <f t="shared" si="1"/>
        <v>3.9250019046306712</v>
      </c>
      <c r="O6" s="537">
        <f t="shared" si="2"/>
        <v>3.7736796315789474</v>
      </c>
      <c r="P6" s="537">
        <f t="shared" si="3"/>
        <v>3.6610817684210524</v>
      </c>
      <c r="Q6" s="537">
        <f t="shared" si="4"/>
        <v>2.9430564736842109</v>
      </c>
      <c r="R6" s="537">
        <f t="shared" si="5"/>
        <v>2.4981737263157897</v>
      </c>
    </row>
    <row r="7" spans="1:19">
      <c r="A7" s="6">
        <v>4452100</v>
      </c>
      <c r="C7" s="435" t="s">
        <v>1461</v>
      </c>
      <c r="D7" s="6">
        <v>15</v>
      </c>
      <c r="E7" s="6">
        <v>6400</v>
      </c>
      <c r="F7" s="436" t="s">
        <v>1659</v>
      </c>
      <c r="G7" s="375">
        <v>7714</v>
      </c>
      <c r="H7" s="375">
        <v>6274</v>
      </c>
      <c r="I7" s="375">
        <v>6553</v>
      </c>
      <c r="J7" s="547">
        <v>5860</v>
      </c>
      <c r="K7" s="375">
        <f>J7</f>
        <v>5860</v>
      </c>
      <c r="L7" s="375">
        <f>J7</f>
        <v>5860</v>
      </c>
      <c r="M7" s="537">
        <f t="shared" si="0"/>
        <v>3.6688146216666793</v>
      </c>
      <c r="N7" s="537">
        <f t="shared" si="1"/>
        <v>3.0152396167078277</v>
      </c>
      <c r="O7" s="537">
        <f t="shared" si="2"/>
        <v>3.0695631578947369</v>
      </c>
      <c r="P7" s="537">
        <f t="shared" si="3"/>
        <v>2.6647578947368422</v>
      </c>
      <c r="Q7" s="537">
        <f t="shared" si="4"/>
        <v>2.2514736842105263</v>
      </c>
      <c r="R7" s="537">
        <f t="shared" si="5"/>
        <v>1.8011789473684214</v>
      </c>
    </row>
    <row r="8" spans="1:19">
      <c r="A8" s="6">
        <v>4453392</v>
      </c>
      <c r="B8" s="436" t="s">
        <v>1462</v>
      </c>
      <c r="C8" s="435" t="s">
        <v>1463</v>
      </c>
      <c r="D8" s="6">
        <v>14</v>
      </c>
      <c r="E8" s="6">
        <v>6440</v>
      </c>
      <c r="G8" s="375">
        <v>11468</v>
      </c>
      <c r="H8" s="375">
        <v>11223</v>
      </c>
      <c r="I8" s="375">
        <v>10519.95</v>
      </c>
      <c r="J8" s="375">
        <v>11209.88</v>
      </c>
      <c r="K8" s="375">
        <v>9869.2999999999993</v>
      </c>
      <c r="L8" s="375">
        <v>10787.68</v>
      </c>
      <c r="M8" s="537">
        <f t="shared" si="0"/>
        <v>5.4542346488557785</v>
      </c>
      <c r="N8" s="537">
        <f t="shared" si="1"/>
        <v>5.3936936911558746</v>
      </c>
      <c r="O8" s="537">
        <f t="shared" si="2"/>
        <v>4.9277660526315792</v>
      </c>
      <c r="P8" s="537">
        <f t="shared" si="3"/>
        <v>5.097545431578947</v>
      </c>
      <c r="Q8" s="537">
        <f t="shared" si="4"/>
        <v>3.7918889473684207</v>
      </c>
      <c r="R8" s="537">
        <f t="shared" si="5"/>
        <v>3.3157921684210532</v>
      </c>
    </row>
    <row r="9" spans="1:19">
      <c r="M9" s="537"/>
      <c r="N9" s="537"/>
      <c r="O9" s="537"/>
      <c r="P9" s="537"/>
      <c r="Q9" s="537"/>
      <c r="R9" s="537"/>
    </row>
    <row r="10" spans="1:19" s="586" customFormat="1">
      <c r="A10" s="586">
        <v>4453401</v>
      </c>
      <c r="B10" s="587" t="s">
        <v>1464</v>
      </c>
      <c r="C10" s="588" t="s">
        <v>1465</v>
      </c>
      <c r="D10" s="586">
        <v>2</v>
      </c>
      <c r="E10" s="586">
        <v>6440</v>
      </c>
      <c r="F10" s="587"/>
      <c r="G10" s="589">
        <v>12312</v>
      </c>
      <c r="H10" s="589">
        <v>13259</v>
      </c>
      <c r="I10" s="589">
        <v>11796.49</v>
      </c>
      <c r="J10" s="589">
        <v>11989.19</v>
      </c>
      <c r="K10" s="589">
        <v>10974.96</v>
      </c>
      <c r="L10" s="589">
        <v>12008.5</v>
      </c>
      <c r="M10" s="590">
        <f t="shared" si="0"/>
        <v>5.8556450119212018</v>
      </c>
      <c r="N10" s="590">
        <f t="shared" si="1"/>
        <v>6.3721807583565653</v>
      </c>
      <c r="O10" s="590">
        <f t="shared" si="2"/>
        <v>5.5257242631578949</v>
      </c>
      <c r="P10" s="590">
        <f t="shared" si="3"/>
        <v>5.4519264000000005</v>
      </c>
      <c r="Q10" s="590">
        <f t="shared" si="4"/>
        <v>4.216695157894736</v>
      </c>
      <c r="R10" s="590">
        <f t="shared" si="5"/>
        <v>3.6910336842105269</v>
      </c>
    </row>
    <row r="11" spans="1:19">
      <c r="A11" s="6">
        <v>4453482</v>
      </c>
      <c r="B11" s="436" t="s">
        <v>1466</v>
      </c>
      <c r="C11" s="435" t="s">
        <v>405</v>
      </c>
      <c r="E11" s="6">
        <v>6400</v>
      </c>
      <c r="G11" s="375">
        <v>1173</v>
      </c>
      <c r="H11" s="375">
        <v>973</v>
      </c>
      <c r="I11" s="375">
        <v>875</v>
      </c>
      <c r="J11" s="547">
        <v>876</v>
      </c>
      <c r="K11" s="548">
        <v>876</v>
      </c>
      <c r="L11" s="375">
        <v>876</v>
      </c>
      <c r="M11" s="537">
        <f t="shared" si="0"/>
        <v>0.5578843079096466</v>
      </c>
      <c r="N11" s="537">
        <f t="shared" si="1"/>
        <v>0.46761685480661724</v>
      </c>
      <c r="O11" s="537">
        <f t="shared" si="2"/>
        <v>0.40986842105263155</v>
      </c>
      <c r="P11" s="537">
        <f t="shared" si="3"/>
        <v>0.39834947368421059</v>
      </c>
      <c r="Q11" s="537">
        <f t="shared" si="4"/>
        <v>0.33656842105263157</v>
      </c>
      <c r="R11" s="537">
        <f t="shared" si="5"/>
        <v>0.26925473684210527</v>
      </c>
    </row>
    <row r="12" spans="1:19">
      <c r="A12" s="6">
        <v>4454342</v>
      </c>
      <c r="B12" s="436" t="s">
        <v>1467</v>
      </c>
      <c r="C12" s="435" t="s">
        <v>1468</v>
      </c>
      <c r="D12" s="6">
        <v>2</v>
      </c>
      <c r="E12" s="6">
        <v>6440</v>
      </c>
      <c r="G12" s="375">
        <v>16160</v>
      </c>
      <c r="H12" s="375">
        <v>16888</v>
      </c>
      <c r="I12" s="375">
        <v>11819.19</v>
      </c>
      <c r="J12" s="375">
        <v>16134.7</v>
      </c>
      <c r="K12" s="375">
        <v>14328.12</v>
      </c>
      <c r="L12" s="375">
        <v>15838.69</v>
      </c>
      <c r="M12" s="537">
        <f t="shared" si="0"/>
        <v>7.6857718804943653</v>
      </c>
      <c r="N12" s="537">
        <f t="shared" si="1"/>
        <v>8.1162522548552438</v>
      </c>
      <c r="O12" s="537">
        <f t="shared" si="2"/>
        <v>5.5363574210526316</v>
      </c>
      <c r="P12" s="537">
        <f t="shared" si="3"/>
        <v>7.3370425263157903</v>
      </c>
      <c r="Q12" s="537">
        <f t="shared" si="4"/>
        <v>5.5050145263157892</v>
      </c>
      <c r="R12" s="537">
        <f t="shared" si="5"/>
        <v>4.8683131368421062</v>
      </c>
    </row>
    <row r="13" spans="1:19">
      <c r="B13" s="436" t="s">
        <v>1469</v>
      </c>
      <c r="F13" s="436" t="s">
        <v>1657</v>
      </c>
      <c r="G13" s="375">
        <f>H13</f>
        <v>39356.692500000005</v>
      </c>
      <c r="H13" s="375">
        <f>(I13+J13+K13+L13)/4</f>
        <v>39356.692500000005</v>
      </c>
      <c r="I13" s="375">
        <v>40177.68</v>
      </c>
      <c r="J13" s="375">
        <v>38805.65</v>
      </c>
      <c r="K13" s="375">
        <v>40197.440000000002</v>
      </c>
      <c r="L13" s="375">
        <v>38246</v>
      </c>
      <c r="M13" s="537">
        <f t="shared" si="0"/>
        <v>18.718227755307151</v>
      </c>
      <c r="N13" s="537">
        <f t="shared" si="1"/>
        <v>18.914545490689811</v>
      </c>
      <c r="O13" s="537">
        <f t="shared" si="2"/>
        <v>18.820071157894738</v>
      </c>
      <c r="P13" s="537">
        <f t="shared" si="3"/>
        <v>17.646358736842107</v>
      </c>
      <c r="Q13" s="537">
        <f t="shared" si="4"/>
        <v>15.444279578947368</v>
      </c>
      <c r="R13" s="537">
        <f t="shared" si="5"/>
        <v>11.755612631578948</v>
      </c>
    </row>
    <row r="14" spans="1:19">
      <c r="A14" s="6">
        <v>4454716</v>
      </c>
      <c r="B14" s="436" t="s">
        <v>1470</v>
      </c>
      <c r="C14" s="435" t="s">
        <v>1471</v>
      </c>
      <c r="D14" s="6">
        <v>39</v>
      </c>
      <c r="E14" s="6">
        <v>6440</v>
      </c>
      <c r="G14" s="375">
        <v>21661</v>
      </c>
      <c r="H14" s="375">
        <v>22503</v>
      </c>
      <c r="I14" s="375">
        <v>18683.669999999998</v>
      </c>
      <c r="J14" s="375">
        <v>14873.26</v>
      </c>
      <c r="K14" s="375">
        <v>11335.78</v>
      </c>
      <c r="L14" s="375">
        <v>10292.620000000001</v>
      </c>
      <c r="M14" s="537">
        <f t="shared" si="0"/>
        <v>10.302073310853245</v>
      </c>
      <c r="N14" s="537">
        <f t="shared" si="1"/>
        <v>10.81478117545047</v>
      </c>
      <c r="O14" s="537">
        <f t="shared" si="2"/>
        <v>8.751824368421051</v>
      </c>
      <c r="P14" s="537">
        <f t="shared" si="3"/>
        <v>6.7634192842105261</v>
      </c>
      <c r="Q14" s="537">
        <f t="shared" si="4"/>
        <v>4.3553259999999998</v>
      </c>
      <c r="R14" s="537">
        <f t="shared" si="5"/>
        <v>3.1636263578947372</v>
      </c>
    </row>
    <row r="15" spans="1:19">
      <c r="A15" s="6">
        <v>4455040</v>
      </c>
      <c r="B15" s="436" t="s">
        <v>1472</v>
      </c>
      <c r="C15" s="435" t="s">
        <v>1473</v>
      </c>
      <c r="E15" s="6">
        <v>6400</v>
      </c>
      <c r="G15" s="375">
        <v>33851</v>
      </c>
      <c r="H15" s="375">
        <v>31354</v>
      </c>
      <c r="I15" s="375">
        <v>33422.14</v>
      </c>
      <c r="J15" s="375">
        <v>35829.699999999997</v>
      </c>
      <c r="K15" s="375">
        <v>31871.21</v>
      </c>
      <c r="L15" s="375">
        <v>34017.97</v>
      </c>
      <c r="M15" s="537">
        <f t="shared" si="0"/>
        <v>16.099694549914279</v>
      </c>
      <c r="N15" s="537">
        <f t="shared" si="1"/>
        <v>15.068508597745813</v>
      </c>
      <c r="O15" s="537">
        <f t="shared" si="2"/>
        <v>15.655633999999999</v>
      </c>
      <c r="P15" s="537">
        <f t="shared" si="3"/>
        <v>16.293084631578946</v>
      </c>
      <c r="Q15" s="537">
        <f t="shared" si="4"/>
        <v>12.245254368421051</v>
      </c>
      <c r="R15" s="537">
        <f t="shared" si="5"/>
        <v>10.456049726315792</v>
      </c>
    </row>
    <row r="16" spans="1:19">
      <c r="A16" s="6">
        <v>4456076</v>
      </c>
      <c r="B16" s="436" t="s">
        <v>1474</v>
      </c>
      <c r="C16" s="435" t="s">
        <v>1475</v>
      </c>
      <c r="D16" s="6">
        <v>79</v>
      </c>
      <c r="E16" s="6">
        <v>6300</v>
      </c>
      <c r="G16" s="375">
        <v>12665</v>
      </c>
      <c r="H16" s="375">
        <v>11709</v>
      </c>
      <c r="I16" s="375">
        <v>12328.28</v>
      </c>
      <c r="J16" s="375">
        <v>12888.18</v>
      </c>
      <c r="K16" s="375">
        <v>10728.6</v>
      </c>
      <c r="L16" s="375">
        <v>10703.54</v>
      </c>
      <c r="M16" s="537">
        <f t="shared" si="0"/>
        <v>6.0235334694592293</v>
      </c>
      <c r="N16" s="537">
        <f t="shared" si="1"/>
        <v>5.6272618221281414</v>
      </c>
      <c r="O16" s="537">
        <f t="shared" si="2"/>
        <v>5.7748258947368418</v>
      </c>
      <c r="P16" s="537">
        <f t="shared" si="3"/>
        <v>5.8607302736842115</v>
      </c>
      <c r="Q16" s="537">
        <f t="shared" si="4"/>
        <v>4.1220410526315794</v>
      </c>
      <c r="R16" s="537">
        <f t="shared" si="5"/>
        <v>3.2899301894736848</v>
      </c>
    </row>
    <row r="17" spans="1:18">
      <c r="A17" s="6">
        <v>4456270</v>
      </c>
      <c r="B17" s="436" t="s">
        <v>1476</v>
      </c>
      <c r="C17" s="435" t="s">
        <v>1477</v>
      </c>
      <c r="E17" s="6">
        <v>6400</v>
      </c>
      <c r="G17" s="375">
        <v>23426</v>
      </c>
      <c r="H17" s="375">
        <v>17712</v>
      </c>
      <c r="I17" s="375">
        <v>16636.88</v>
      </c>
      <c r="J17" s="375">
        <v>17914.61</v>
      </c>
      <c r="K17" s="375">
        <v>13296.27</v>
      </c>
      <c r="L17" s="375">
        <v>12256.56</v>
      </c>
      <c r="M17" s="537">
        <f t="shared" si="0"/>
        <v>11.14151559854338</v>
      </c>
      <c r="N17" s="537">
        <f t="shared" si="1"/>
        <v>8.5122607732115156</v>
      </c>
      <c r="O17" s="537">
        <f t="shared" si="2"/>
        <v>7.793064842105264</v>
      </c>
      <c r="P17" s="537">
        <f t="shared" si="3"/>
        <v>8.146433178947369</v>
      </c>
      <c r="Q17" s="537">
        <f t="shared" si="4"/>
        <v>5.1085668947368426</v>
      </c>
      <c r="R17" s="537">
        <f t="shared" si="5"/>
        <v>3.7672794947368424</v>
      </c>
    </row>
    <row r="18" spans="1:18">
      <c r="A18" s="6">
        <v>4456532</v>
      </c>
      <c r="B18" s="436" t="s">
        <v>1478</v>
      </c>
      <c r="C18" s="435" t="s">
        <v>1479</v>
      </c>
      <c r="E18" s="6">
        <v>6470</v>
      </c>
      <c r="G18" s="375">
        <v>31383</v>
      </c>
      <c r="H18" s="375">
        <v>43727</v>
      </c>
      <c r="I18" s="375">
        <v>45484.86</v>
      </c>
      <c r="J18" s="375">
        <v>46081.16</v>
      </c>
      <c r="K18" s="375">
        <v>37074.18</v>
      </c>
      <c r="L18" s="375">
        <v>36779.03</v>
      </c>
      <c r="M18" s="537">
        <f t="shared" si="0"/>
        <v>14.925902161234818</v>
      </c>
      <c r="N18" s="537">
        <f t="shared" si="1"/>
        <v>21.014884080296969</v>
      </c>
      <c r="O18" s="537">
        <f t="shared" si="2"/>
        <v>21.306066000000001</v>
      </c>
      <c r="P18" s="537">
        <f t="shared" si="3"/>
        <v>20.95480117894737</v>
      </c>
      <c r="Q18" s="537">
        <f t="shared" si="4"/>
        <v>14.244290210526316</v>
      </c>
      <c r="R18" s="537">
        <f t="shared" si="5"/>
        <v>11.30471237894737</v>
      </c>
    </row>
    <row r="19" spans="1:18">
      <c r="A19" s="6">
        <v>4457231</v>
      </c>
      <c r="B19" s="436" t="s">
        <v>1480</v>
      </c>
      <c r="C19" s="435" t="s">
        <v>397</v>
      </c>
      <c r="D19" s="6">
        <v>85</v>
      </c>
      <c r="E19" s="6">
        <v>6400</v>
      </c>
      <c r="G19" s="375">
        <v>20035</v>
      </c>
      <c r="H19" s="375">
        <v>18487</v>
      </c>
      <c r="I19" s="375">
        <v>18701.86</v>
      </c>
      <c r="J19" s="375">
        <v>18891.939999999999</v>
      </c>
      <c r="K19" s="375">
        <v>19121.810000000001</v>
      </c>
      <c r="L19" s="375">
        <v>18690.84</v>
      </c>
      <c r="M19" s="537">
        <f t="shared" si="0"/>
        <v>9.5287400758480576</v>
      </c>
      <c r="N19" s="537">
        <f t="shared" si="1"/>
        <v>8.8847202413257271</v>
      </c>
      <c r="O19" s="537">
        <f t="shared" si="2"/>
        <v>8.7603449473684201</v>
      </c>
      <c r="P19" s="537">
        <f t="shared" si="3"/>
        <v>8.5908611368421059</v>
      </c>
      <c r="Q19" s="537">
        <f t="shared" si="4"/>
        <v>7.3468006842105265</v>
      </c>
      <c r="R19" s="537">
        <f t="shared" si="5"/>
        <v>5.7449739789473693</v>
      </c>
    </row>
    <row r="20" spans="1:18">
      <c r="A20" s="6">
        <v>4457736</v>
      </c>
      <c r="B20" s="536" t="s">
        <v>1481</v>
      </c>
      <c r="C20" s="435" t="s">
        <v>1482</v>
      </c>
      <c r="E20" s="6">
        <v>6310</v>
      </c>
      <c r="F20" s="536"/>
      <c r="G20" s="375">
        <v>4594</v>
      </c>
      <c r="H20" s="375">
        <v>2656</v>
      </c>
      <c r="I20" s="375">
        <v>2640</v>
      </c>
      <c r="J20" s="547">
        <v>2641</v>
      </c>
      <c r="K20" s="548">
        <v>2641</v>
      </c>
      <c r="L20" s="375">
        <v>2641</v>
      </c>
      <c r="M20" s="537">
        <f t="shared" si="0"/>
        <v>2.1849279714722223</v>
      </c>
      <c r="N20" s="537">
        <f t="shared" si="1"/>
        <v>1.276454641692061</v>
      </c>
      <c r="O20" s="537">
        <f t="shared" si="2"/>
        <v>1.2366315789473685</v>
      </c>
      <c r="P20" s="537">
        <f t="shared" si="3"/>
        <v>1.20096</v>
      </c>
      <c r="Q20" s="537">
        <f t="shared" si="4"/>
        <v>1.0146999999999999</v>
      </c>
      <c r="R20" s="537">
        <f t="shared" si="5"/>
        <v>0.81176000000000015</v>
      </c>
    </row>
    <row r="21" spans="1:18">
      <c r="A21" s="6">
        <v>4458548</v>
      </c>
      <c r="B21" s="436" t="s">
        <v>1483</v>
      </c>
      <c r="C21" s="435" t="s">
        <v>643</v>
      </c>
      <c r="E21" s="6">
        <v>6300</v>
      </c>
      <c r="G21" s="375">
        <v>22143</v>
      </c>
      <c r="H21" s="375">
        <v>16728</v>
      </c>
      <c r="I21" s="375">
        <v>16150.68</v>
      </c>
      <c r="J21" s="375">
        <v>15286.52</v>
      </c>
      <c r="K21" s="375">
        <v>13962.53</v>
      </c>
      <c r="L21" s="375">
        <v>16168.96</v>
      </c>
      <c r="M21" s="537">
        <f t="shared" si="0"/>
        <v>10.531314774120467</v>
      </c>
      <c r="N21" s="537">
        <f t="shared" si="1"/>
        <v>8.0393573969219876</v>
      </c>
      <c r="O21" s="537">
        <f t="shared" si="2"/>
        <v>7.5653185263157896</v>
      </c>
      <c r="P21" s="537">
        <f t="shared" si="3"/>
        <v>6.9513438315789475</v>
      </c>
      <c r="Q21" s="537">
        <f t="shared" si="4"/>
        <v>5.3645509999999996</v>
      </c>
      <c r="R21" s="537">
        <f t="shared" si="5"/>
        <v>4.9698277052631585</v>
      </c>
    </row>
    <row r="22" spans="1:18">
      <c r="B22" s="436" t="s">
        <v>1484</v>
      </c>
      <c r="F22" s="436" t="s">
        <v>1657</v>
      </c>
      <c r="G22" s="375">
        <f>H22</f>
        <v>2419.5149999999999</v>
      </c>
      <c r="H22" s="375">
        <f>(I22+J22+K22+L22)/4</f>
        <v>2419.5149999999999</v>
      </c>
      <c r="I22" s="375">
        <v>2686.77</v>
      </c>
      <c r="J22" s="375">
        <v>2598.98</v>
      </c>
      <c r="K22" s="375">
        <v>1795.48</v>
      </c>
      <c r="L22" s="375">
        <v>2596.83</v>
      </c>
      <c r="M22" s="537">
        <f t="shared" si="0"/>
        <v>1.1507326950145003</v>
      </c>
      <c r="N22" s="537">
        <f t="shared" si="1"/>
        <v>1.1628016387023972</v>
      </c>
      <c r="O22" s="537">
        <f t="shared" si="2"/>
        <v>1.2585396315789474</v>
      </c>
      <c r="P22" s="537">
        <f t="shared" si="3"/>
        <v>1.1818519578947368</v>
      </c>
      <c r="Q22" s="537">
        <f t="shared" si="4"/>
        <v>0.68984231578947375</v>
      </c>
      <c r="R22" s="537">
        <f t="shared" si="5"/>
        <v>0.7981835368421053</v>
      </c>
    </row>
    <row r="23" spans="1:18">
      <c r="A23" s="6">
        <v>4458849</v>
      </c>
      <c r="B23" s="436" t="s">
        <v>1485</v>
      </c>
      <c r="C23" s="435" t="s">
        <v>1081</v>
      </c>
      <c r="E23" s="6">
        <v>6310</v>
      </c>
      <c r="G23" s="375">
        <v>29233</v>
      </c>
      <c r="H23" s="375">
        <v>26669</v>
      </c>
      <c r="I23" s="375">
        <v>26925.98</v>
      </c>
      <c r="J23" s="375">
        <v>28841.439999999999</v>
      </c>
      <c r="K23" s="375">
        <v>24069.55</v>
      </c>
      <c r="L23" s="375">
        <v>20345.150000000001</v>
      </c>
      <c r="M23" s="537">
        <f t="shared" si="0"/>
        <v>13.903352065748253</v>
      </c>
      <c r="N23" s="537">
        <f t="shared" si="1"/>
        <v>12.816931038887642</v>
      </c>
      <c r="O23" s="537">
        <f t="shared" si="2"/>
        <v>12.612695894736841</v>
      </c>
      <c r="P23" s="537">
        <f t="shared" si="3"/>
        <v>13.115265347368421</v>
      </c>
      <c r="Q23" s="537">
        <f t="shared" si="4"/>
        <v>9.2477744736842098</v>
      </c>
      <c r="R23" s="537">
        <f t="shared" si="5"/>
        <v>6.2534566315789482</v>
      </c>
    </row>
    <row r="24" spans="1:18">
      <c r="A24" s="6">
        <v>4459274</v>
      </c>
      <c r="B24" s="436" t="s">
        <v>1486</v>
      </c>
      <c r="C24" s="435" t="s">
        <v>44</v>
      </c>
      <c r="D24" s="6">
        <v>20</v>
      </c>
      <c r="E24" s="6">
        <v>6440</v>
      </c>
      <c r="G24" s="375">
        <v>16452</v>
      </c>
      <c r="H24" s="375">
        <v>17435</v>
      </c>
      <c r="I24" s="375">
        <v>15061.83</v>
      </c>
      <c r="J24" s="375">
        <v>15653.85</v>
      </c>
      <c r="K24" s="375">
        <v>13790</v>
      </c>
      <c r="L24" s="375">
        <v>14652.27</v>
      </c>
      <c r="M24" s="537">
        <f t="shared" si="0"/>
        <v>7.8246484516023083</v>
      </c>
      <c r="N24" s="537">
        <f t="shared" si="1"/>
        <v>8.3791365504145645</v>
      </c>
      <c r="O24" s="537">
        <f t="shared" si="2"/>
        <v>7.055278263157895</v>
      </c>
      <c r="P24" s="537">
        <f t="shared" si="3"/>
        <v>7.1183823157894741</v>
      </c>
      <c r="Q24" s="537">
        <f t="shared" si="4"/>
        <v>5.2982631578947368</v>
      </c>
      <c r="R24" s="537">
        <f t="shared" si="5"/>
        <v>4.503645094736842</v>
      </c>
    </row>
    <row r="25" spans="1:18">
      <c r="A25" s="6">
        <v>4459298</v>
      </c>
      <c r="B25" s="436" t="s">
        <v>1487</v>
      </c>
      <c r="C25" s="435" t="s">
        <v>363</v>
      </c>
      <c r="D25" s="6">
        <v>20</v>
      </c>
      <c r="E25" s="6">
        <v>6440</v>
      </c>
      <c r="G25" s="375">
        <v>56310</v>
      </c>
      <c r="H25" s="375">
        <v>66321</v>
      </c>
      <c r="I25" s="375">
        <v>55177.78</v>
      </c>
      <c r="J25" s="375">
        <v>52257.68</v>
      </c>
      <c r="K25" s="375">
        <v>47524.81</v>
      </c>
      <c r="L25" s="375">
        <v>46233.68</v>
      </c>
      <c r="M25" s="537">
        <f t="shared" si="0"/>
        <v>26.781300407836493</v>
      </c>
      <c r="N25" s="537">
        <f t="shared" si="1"/>
        <v>31.873399206196982</v>
      </c>
      <c r="O25" s="537">
        <f t="shared" si="2"/>
        <v>25.846433789473682</v>
      </c>
      <c r="P25" s="537">
        <f t="shared" si="3"/>
        <v>23.763492378947369</v>
      </c>
      <c r="Q25" s="537">
        <f t="shared" si="4"/>
        <v>18.259532263157894</v>
      </c>
      <c r="R25" s="537">
        <f t="shared" si="5"/>
        <v>14.210773221052634</v>
      </c>
    </row>
    <row r="26" spans="1:18">
      <c r="A26" s="6">
        <v>4459748</v>
      </c>
      <c r="B26" s="436" t="s">
        <v>1488</v>
      </c>
      <c r="C26" s="435" t="s">
        <v>527</v>
      </c>
      <c r="D26" s="6">
        <v>1</v>
      </c>
      <c r="E26" s="6">
        <v>6430</v>
      </c>
      <c r="G26" s="375">
        <v>22901</v>
      </c>
      <c r="H26" s="375">
        <v>15918</v>
      </c>
      <c r="I26" s="375">
        <v>17767.18</v>
      </c>
      <c r="J26" s="375">
        <v>17443.86</v>
      </c>
      <c r="K26" s="375">
        <v>15609.32</v>
      </c>
      <c r="L26" s="375">
        <v>14869.53</v>
      </c>
      <c r="M26" s="537">
        <f t="shared" si="0"/>
        <v>10.891823133366426</v>
      </c>
      <c r="N26" s="537">
        <f t="shared" si="1"/>
        <v>7.6500771786348745</v>
      </c>
      <c r="O26" s="537">
        <f t="shared" si="2"/>
        <v>8.3225211578947373</v>
      </c>
      <c r="P26" s="537">
        <f t="shared" si="3"/>
        <v>7.9323658105263162</v>
      </c>
      <c r="Q26" s="537">
        <f t="shared" si="4"/>
        <v>5.9972650526315796</v>
      </c>
      <c r="R26" s="537">
        <f t="shared" si="5"/>
        <v>4.5704239578947377</v>
      </c>
    </row>
    <row r="27" spans="1:18">
      <c r="A27" s="6">
        <v>4459966</v>
      </c>
      <c r="B27" s="436" t="s">
        <v>1489</v>
      </c>
      <c r="C27" s="435" t="s">
        <v>471</v>
      </c>
      <c r="E27" s="6">
        <v>6430</v>
      </c>
      <c r="G27" s="375">
        <v>17462</v>
      </c>
      <c r="H27" s="375">
        <v>21416</v>
      </c>
      <c r="I27" s="375">
        <v>22959.25</v>
      </c>
      <c r="J27" s="375">
        <v>22429.599999999999</v>
      </c>
      <c r="K27" s="375">
        <v>11551.04</v>
      </c>
      <c r="L27" s="375">
        <v>10257.18</v>
      </c>
      <c r="M27" s="537">
        <f t="shared" si="0"/>
        <v>8.3050091941332056</v>
      </c>
      <c r="N27" s="537">
        <f t="shared" si="1"/>
        <v>10.292376734366407</v>
      </c>
      <c r="O27" s="537">
        <f t="shared" si="2"/>
        <v>10.754596052631578</v>
      </c>
      <c r="P27" s="537">
        <f t="shared" si="3"/>
        <v>10.19956547368421</v>
      </c>
      <c r="Q27" s="537">
        <f t="shared" si="4"/>
        <v>4.4380311578947369</v>
      </c>
      <c r="R27" s="537">
        <f t="shared" si="5"/>
        <v>3.1527332210526322</v>
      </c>
    </row>
    <row r="28" spans="1:18">
      <c r="A28" s="6">
        <v>4459990</v>
      </c>
      <c r="B28" s="436" t="s">
        <v>1490</v>
      </c>
      <c r="C28" s="435" t="s">
        <v>363</v>
      </c>
      <c r="E28" s="6">
        <v>6430</v>
      </c>
      <c r="G28" s="375">
        <v>40123</v>
      </c>
      <c r="H28" s="375">
        <v>33647</v>
      </c>
      <c r="I28" s="375">
        <v>36182.89</v>
      </c>
      <c r="J28" s="375">
        <v>34065.019999999997</v>
      </c>
      <c r="K28" s="375">
        <v>30756.44</v>
      </c>
      <c r="L28" s="375">
        <v>26382.12</v>
      </c>
      <c r="M28" s="537">
        <f t="shared" si="0"/>
        <v>19.082687200561598</v>
      </c>
      <c r="N28" s="537">
        <f t="shared" si="1"/>
        <v>16.1705080305018</v>
      </c>
      <c r="O28" s="537">
        <f t="shared" si="2"/>
        <v>16.948827421052631</v>
      </c>
      <c r="P28" s="537">
        <f t="shared" si="3"/>
        <v>15.49061962105263</v>
      </c>
      <c r="Q28" s="537">
        <f t="shared" si="4"/>
        <v>11.816948</v>
      </c>
      <c r="R28" s="537">
        <f t="shared" si="5"/>
        <v>8.1090305684210531</v>
      </c>
    </row>
    <row r="29" spans="1:18">
      <c r="A29" s="6">
        <v>44510155</v>
      </c>
      <c r="B29" s="436" t="s">
        <v>770</v>
      </c>
      <c r="C29" s="435" t="s">
        <v>364</v>
      </c>
      <c r="E29" s="6">
        <v>6300</v>
      </c>
      <c r="G29" s="375">
        <v>26857</v>
      </c>
      <c r="H29" s="375">
        <v>32456</v>
      </c>
      <c r="I29" s="375">
        <v>33235.800000000003</v>
      </c>
      <c r="J29" s="375">
        <v>35014.54</v>
      </c>
      <c r="K29" s="375">
        <v>40664.5</v>
      </c>
      <c r="L29" s="375">
        <v>35646.47</v>
      </c>
      <c r="M29" s="537">
        <f t="shared" si="0"/>
        <v>12.773315309061706</v>
      </c>
      <c r="N29" s="537">
        <f t="shared" si="1"/>
        <v>15.598121931761119</v>
      </c>
      <c r="O29" s="537">
        <f t="shared" si="2"/>
        <v>15.568348421052633</v>
      </c>
      <c r="P29" s="537">
        <f t="shared" si="3"/>
        <v>15.922401347368423</v>
      </c>
      <c r="Q29" s="537">
        <f t="shared" si="4"/>
        <v>15.62372894736842</v>
      </c>
      <c r="R29" s="537">
        <f t="shared" si="5"/>
        <v>10.956599200000001</v>
      </c>
    </row>
    <row r="30" spans="1:18">
      <c r="A30" s="6">
        <v>44510490</v>
      </c>
      <c r="B30" s="436" t="s">
        <v>771</v>
      </c>
      <c r="C30" s="435" t="s">
        <v>1491</v>
      </c>
      <c r="D30" s="6">
        <v>9</v>
      </c>
      <c r="E30" s="6">
        <v>6300</v>
      </c>
      <c r="G30" s="375">
        <v>20337</v>
      </c>
      <c r="H30" s="375">
        <v>19747</v>
      </c>
      <c r="I30" s="375">
        <v>19882.46</v>
      </c>
      <c r="J30" s="375">
        <v>19914.060000000001</v>
      </c>
      <c r="K30" s="375">
        <v>18253.310000000001</v>
      </c>
      <c r="L30" s="375">
        <v>19498.88</v>
      </c>
      <c r="M30" s="537">
        <f t="shared" si="0"/>
        <v>9.6723726939117523</v>
      </c>
      <c r="N30" s="537">
        <f t="shared" si="1"/>
        <v>9.4902672475501237</v>
      </c>
      <c r="O30" s="537">
        <f t="shared" si="2"/>
        <v>9.3133628421052634</v>
      </c>
      <c r="P30" s="537">
        <f t="shared" si="3"/>
        <v>9.055656757894738</v>
      </c>
      <c r="Q30" s="537">
        <f t="shared" si="4"/>
        <v>7.0131138421052635</v>
      </c>
      <c r="R30" s="537">
        <f t="shared" si="5"/>
        <v>5.9933399578947375</v>
      </c>
    </row>
    <row r="31" spans="1:18">
      <c r="A31" s="6">
        <v>44510536</v>
      </c>
      <c r="B31" s="436" t="s">
        <v>772</v>
      </c>
      <c r="C31" s="435" t="s">
        <v>377</v>
      </c>
      <c r="D31" s="6">
        <v>16</v>
      </c>
      <c r="E31" s="6">
        <v>6400</v>
      </c>
      <c r="G31" s="375">
        <v>32228</v>
      </c>
      <c r="H31" s="375">
        <v>29675</v>
      </c>
      <c r="I31" s="375">
        <v>27654.51</v>
      </c>
      <c r="J31" s="375">
        <v>27433.29</v>
      </c>
      <c r="K31" s="375">
        <v>25609.77</v>
      </c>
      <c r="L31" s="375">
        <v>23872.74</v>
      </c>
      <c r="M31" s="537">
        <f t="shared" si="0"/>
        <v>15.327788128995817</v>
      </c>
      <c r="N31" s="537">
        <f t="shared" si="1"/>
        <v>14.261593182308701</v>
      </c>
      <c r="O31" s="537">
        <f t="shared" si="2"/>
        <v>12.953954684210526</v>
      </c>
      <c r="P31" s="537">
        <f t="shared" si="3"/>
        <v>12.474927663157896</v>
      </c>
      <c r="Q31" s="537">
        <f t="shared" si="4"/>
        <v>9.8395432105263154</v>
      </c>
      <c r="R31" s="537">
        <f t="shared" si="5"/>
        <v>7.3377264000000011</v>
      </c>
    </row>
    <row r="32" spans="1:18">
      <c r="A32" s="6">
        <v>44511446</v>
      </c>
      <c r="B32" s="436" t="s">
        <v>773</v>
      </c>
      <c r="C32" s="435" t="s">
        <v>1492</v>
      </c>
      <c r="E32" s="6">
        <v>6430</v>
      </c>
      <c r="G32" s="375">
        <v>5839</v>
      </c>
      <c r="H32" s="375">
        <v>5134</v>
      </c>
      <c r="I32" s="375">
        <v>5329.53</v>
      </c>
      <c r="J32" s="375">
        <v>5443.3</v>
      </c>
      <c r="K32" s="375">
        <v>4883.5</v>
      </c>
      <c r="L32" s="375">
        <v>5637.6</v>
      </c>
      <c r="M32" s="537">
        <f t="shared" si="0"/>
        <v>2.7770558174632796</v>
      </c>
      <c r="N32" s="537">
        <f t="shared" si="1"/>
        <v>2.4673637539333737</v>
      </c>
      <c r="O32" s="537">
        <f t="shared" si="2"/>
        <v>2.4964640526315787</v>
      </c>
      <c r="P32" s="537">
        <f t="shared" si="3"/>
        <v>2.4752690526315795</v>
      </c>
      <c r="Q32" s="537">
        <f t="shared" si="4"/>
        <v>1.876292105263158</v>
      </c>
      <c r="R32" s="537">
        <f t="shared" si="5"/>
        <v>1.7328202105263162</v>
      </c>
    </row>
    <row r="33" spans="1:18">
      <c r="A33" s="6">
        <v>44511945</v>
      </c>
      <c r="B33" s="436" t="s">
        <v>774</v>
      </c>
      <c r="C33" s="435" t="s">
        <v>1493</v>
      </c>
      <c r="D33" s="6">
        <v>1</v>
      </c>
      <c r="E33" s="6">
        <v>6430</v>
      </c>
      <c r="G33" s="375">
        <v>3922</v>
      </c>
      <c r="H33" s="375">
        <v>2865</v>
      </c>
      <c r="I33" s="375">
        <v>3230.58</v>
      </c>
      <c r="J33" s="375">
        <v>3258.06</v>
      </c>
      <c r="K33" s="375">
        <v>3072.34</v>
      </c>
      <c r="L33" s="375">
        <v>3061.96</v>
      </c>
      <c r="M33" s="537">
        <f t="shared" si="0"/>
        <v>1.8653216160457242</v>
      </c>
      <c r="N33" s="537">
        <f t="shared" si="1"/>
        <v>1.3768985498673776</v>
      </c>
      <c r="O33" s="537">
        <f t="shared" si="2"/>
        <v>1.5132716842105263</v>
      </c>
      <c r="P33" s="537">
        <f t="shared" si="3"/>
        <v>1.4815599157894739</v>
      </c>
      <c r="Q33" s="537">
        <f t="shared" si="4"/>
        <v>1.1804253684210528</v>
      </c>
      <c r="R33" s="537">
        <f t="shared" si="5"/>
        <v>0.94114981052631597</v>
      </c>
    </row>
    <row r="34" spans="1:18">
      <c r="B34" s="536" t="s">
        <v>1494</v>
      </c>
      <c r="F34" s="536" t="s">
        <v>1660</v>
      </c>
      <c r="G34" s="548">
        <v>900</v>
      </c>
      <c r="H34" s="375">
        <v>900</v>
      </c>
      <c r="I34" s="548">
        <v>900</v>
      </c>
      <c r="J34" s="375">
        <v>900</v>
      </c>
      <c r="K34" s="548">
        <v>900</v>
      </c>
      <c r="L34" s="375">
        <v>900</v>
      </c>
      <c r="M34" s="537">
        <f t="shared" si="0"/>
        <v>0.4280442260176317</v>
      </c>
      <c r="N34" s="537">
        <f t="shared" si="1"/>
        <v>0.43253357587456892</v>
      </c>
      <c r="O34" s="537">
        <f t="shared" si="2"/>
        <v>0.42157894736842105</v>
      </c>
      <c r="P34" s="537">
        <f t="shared" si="3"/>
        <v>0.40926315789473683</v>
      </c>
      <c r="Q34" s="537">
        <f t="shared" si="4"/>
        <v>0.34578947368421048</v>
      </c>
      <c r="R34" s="537">
        <f t="shared" si="5"/>
        <v>0.27663157894736845</v>
      </c>
    </row>
    <row r="35" spans="1:18">
      <c r="B35" s="436" t="s">
        <v>775</v>
      </c>
      <c r="F35" s="436" t="s">
        <v>1657</v>
      </c>
      <c r="G35" s="375">
        <f>H35</f>
        <v>6073.3125000000009</v>
      </c>
      <c r="H35" s="375">
        <f>(I35+J35+K35+L35)/4</f>
        <v>6073.3125000000009</v>
      </c>
      <c r="I35" s="375">
        <v>5843.27</v>
      </c>
      <c r="J35" s="375">
        <v>6135.35</v>
      </c>
      <c r="K35" s="375">
        <v>6182.5</v>
      </c>
      <c r="L35" s="375">
        <v>6132.13</v>
      </c>
      <c r="M35" s="537">
        <f t="shared" si="0"/>
        <v>2.8884959426952315</v>
      </c>
      <c r="N35" s="537">
        <f t="shared" si="1"/>
        <v>2.9187906366985756</v>
      </c>
      <c r="O35" s="537">
        <f t="shared" si="2"/>
        <v>2.7371106842105268</v>
      </c>
      <c r="P35" s="537">
        <f t="shared" si="3"/>
        <v>2.7899696842105266</v>
      </c>
      <c r="Q35" s="537">
        <f t="shared" si="4"/>
        <v>2.3753815789473687</v>
      </c>
      <c r="R35" s="537">
        <f t="shared" si="5"/>
        <v>1.8848231157894739</v>
      </c>
    </row>
    <row r="36" spans="1:18">
      <c r="B36" s="436" t="s">
        <v>777</v>
      </c>
      <c r="F36" s="436" t="s">
        <v>1657</v>
      </c>
      <c r="G36" s="375">
        <f>H36</f>
        <v>12199.33</v>
      </c>
      <c r="H36" s="375">
        <f>(I36+J36+K36+L36)/4</f>
        <v>12199.33</v>
      </c>
      <c r="I36" s="375">
        <v>11804.23</v>
      </c>
      <c r="J36" s="375">
        <v>12246.08</v>
      </c>
      <c r="K36" s="375">
        <v>12013.11</v>
      </c>
      <c r="L36" s="375">
        <v>12733.9</v>
      </c>
      <c r="M36" s="537">
        <f t="shared" si="0"/>
        <v>5.80205863087075</v>
      </c>
      <c r="N36" s="537">
        <f t="shared" si="1"/>
        <v>5.8629109201932268</v>
      </c>
      <c r="O36" s="537">
        <f t="shared" si="2"/>
        <v>5.5293498421052627</v>
      </c>
      <c r="P36" s="537">
        <f t="shared" si="3"/>
        <v>5.5687437473684218</v>
      </c>
      <c r="Q36" s="537">
        <f t="shared" si="4"/>
        <v>4.6155633157894744</v>
      </c>
      <c r="R36" s="537">
        <f t="shared" si="5"/>
        <v>3.9139987368421054</v>
      </c>
    </row>
    <row r="37" spans="1:18">
      <c r="A37" s="6">
        <v>44512640</v>
      </c>
      <c r="B37" s="436" t="s">
        <v>776</v>
      </c>
      <c r="C37" s="435" t="s">
        <v>1495</v>
      </c>
      <c r="D37" s="6">
        <v>26</v>
      </c>
      <c r="E37" s="6">
        <v>6430</v>
      </c>
      <c r="G37" s="375">
        <v>24636</v>
      </c>
      <c r="H37" s="375">
        <v>19771</v>
      </c>
      <c r="I37" s="375">
        <v>19440.43</v>
      </c>
      <c r="J37" s="375">
        <v>19893.93</v>
      </c>
      <c r="K37" s="375">
        <v>18955.14</v>
      </c>
      <c r="L37" s="375">
        <v>19997.64</v>
      </c>
      <c r="M37" s="537">
        <f t="shared" si="0"/>
        <v>11.716997280189306</v>
      </c>
      <c r="N37" s="537">
        <f t="shared" si="1"/>
        <v>9.5018014762401126</v>
      </c>
      <c r="O37" s="537">
        <f t="shared" si="2"/>
        <v>9.1063066842105265</v>
      </c>
      <c r="P37" s="537">
        <f t="shared" si="3"/>
        <v>9.0465029052631571</v>
      </c>
      <c r="Q37" s="537">
        <f t="shared" si="4"/>
        <v>7.282764315789473</v>
      </c>
      <c r="R37" s="537">
        <f t="shared" si="5"/>
        <v>6.1466430315789475</v>
      </c>
    </row>
    <row r="38" spans="1:18">
      <c r="A38" s="6">
        <v>44512975</v>
      </c>
      <c r="B38" s="436" t="s">
        <v>778</v>
      </c>
      <c r="C38" s="435" t="s">
        <v>1496</v>
      </c>
      <c r="D38" s="6">
        <v>26</v>
      </c>
      <c r="E38" s="6">
        <v>6470</v>
      </c>
      <c r="G38" s="375">
        <v>2286</v>
      </c>
      <c r="H38" s="375">
        <v>2028</v>
      </c>
      <c r="I38" s="375">
        <v>2185.5500000000002</v>
      </c>
      <c r="J38" s="375">
        <v>2484.52</v>
      </c>
      <c r="K38" s="375">
        <v>2367.84</v>
      </c>
      <c r="L38" s="375">
        <v>2282.1799999999998</v>
      </c>
      <c r="M38" s="537">
        <f t="shared" si="0"/>
        <v>1.0872323340847847</v>
      </c>
      <c r="N38" s="537">
        <f t="shared" si="1"/>
        <v>0.97464232430402853</v>
      </c>
      <c r="O38" s="537">
        <f t="shared" si="2"/>
        <v>1.0237576315789476</v>
      </c>
      <c r="P38" s="537">
        <f t="shared" si="3"/>
        <v>1.1298027789473686</v>
      </c>
      <c r="Q38" s="537">
        <f t="shared" si="4"/>
        <v>0.90974905263157901</v>
      </c>
      <c r="R38" s="537">
        <f t="shared" si="5"/>
        <v>0.70147006315789473</v>
      </c>
    </row>
    <row r="39" spans="1:18">
      <c r="A39" s="6">
        <v>44513711</v>
      </c>
      <c r="B39" s="436" t="s">
        <v>779</v>
      </c>
      <c r="C39" s="435" t="s">
        <v>1497</v>
      </c>
      <c r="E39" s="6">
        <v>6430</v>
      </c>
      <c r="G39" s="375">
        <v>5173</v>
      </c>
      <c r="H39" s="375">
        <v>3015</v>
      </c>
      <c r="I39" s="375">
        <v>2033</v>
      </c>
      <c r="J39" s="375">
        <v>2493.7800000000002</v>
      </c>
      <c r="K39" s="375">
        <v>2359.11</v>
      </c>
      <c r="L39" s="375">
        <v>2495.1999999999998</v>
      </c>
      <c r="M39" s="537">
        <f t="shared" si="0"/>
        <v>2.4603030902102319</v>
      </c>
      <c r="N39" s="537">
        <f t="shared" si="1"/>
        <v>1.4489874791798059</v>
      </c>
      <c r="O39" s="537">
        <f t="shared" si="2"/>
        <v>0.95230000000000004</v>
      </c>
      <c r="P39" s="537">
        <f t="shared" si="3"/>
        <v>1.1340136421052631</v>
      </c>
      <c r="Q39" s="537">
        <f t="shared" si="4"/>
        <v>0.90639489473684209</v>
      </c>
      <c r="R39" s="537">
        <f t="shared" si="5"/>
        <v>0.76694568421052645</v>
      </c>
    </row>
    <row r="40" spans="1:18">
      <c r="A40" s="6">
        <v>44513840</v>
      </c>
      <c r="B40" s="436" t="s">
        <v>780</v>
      </c>
      <c r="C40" s="435" t="s">
        <v>1498</v>
      </c>
      <c r="D40" s="6">
        <v>0</v>
      </c>
      <c r="E40" s="6">
        <v>6400</v>
      </c>
      <c r="G40" s="375">
        <v>15179</v>
      </c>
      <c r="H40" s="375">
        <v>16541</v>
      </c>
      <c r="I40" s="375">
        <v>13735.11</v>
      </c>
      <c r="J40" s="375">
        <v>12655.31</v>
      </c>
      <c r="K40" s="375">
        <v>10151.16</v>
      </c>
      <c r="L40" s="375">
        <v>9837.86</v>
      </c>
      <c r="M40" s="537">
        <f t="shared" si="0"/>
        <v>7.2192036741351471</v>
      </c>
      <c r="N40" s="537">
        <f t="shared" si="1"/>
        <v>7.949486531712493</v>
      </c>
      <c r="O40" s="537">
        <f t="shared" si="2"/>
        <v>6.4338146842105264</v>
      </c>
      <c r="P40" s="537">
        <f t="shared" si="3"/>
        <v>5.754835705263158</v>
      </c>
      <c r="Q40" s="537">
        <f t="shared" si="4"/>
        <v>3.9001825263157897</v>
      </c>
      <c r="R40" s="537">
        <f t="shared" si="5"/>
        <v>3.023847494736843</v>
      </c>
    </row>
    <row r="41" spans="1:18">
      <c r="A41" s="6">
        <v>44514790</v>
      </c>
      <c r="B41" s="436" t="s">
        <v>781</v>
      </c>
      <c r="C41" s="435" t="s">
        <v>1499</v>
      </c>
      <c r="E41" s="6">
        <v>6430</v>
      </c>
      <c r="G41" s="375">
        <v>8611</v>
      </c>
      <c r="H41" s="375">
        <v>7538</v>
      </c>
      <c r="I41" s="375">
        <v>8048.88</v>
      </c>
      <c r="J41" s="375">
        <v>7271.94</v>
      </c>
      <c r="K41" s="375">
        <v>5286.97</v>
      </c>
      <c r="L41" s="375">
        <v>4071.13</v>
      </c>
      <c r="M41" s="537">
        <f t="shared" si="0"/>
        <v>4.0954320335975849</v>
      </c>
      <c r="N41" s="537">
        <f t="shared" si="1"/>
        <v>3.6227089943805555</v>
      </c>
      <c r="O41" s="537">
        <f t="shared" si="2"/>
        <v>3.7702648421052634</v>
      </c>
      <c r="P41" s="537">
        <f t="shared" si="3"/>
        <v>3.3068190315789474</v>
      </c>
      <c r="Q41" s="537">
        <f t="shared" si="4"/>
        <v>2.0313095263157899</v>
      </c>
      <c r="R41" s="537">
        <f t="shared" si="5"/>
        <v>1.2513368000000002</v>
      </c>
    </row>
    <row r="42" spans="1:18">
      <c r="A42" s="6">
        <v>44514792</v>
      </c>
      <c r="B42" s="436" t="s">
        <v>782</v>
      </c>
      <c r="C42" s="435" t="s">
        <v>674</v>
      </c>
      <c r="D42" s="6">
        <v>12</v>
      </c>
      <c r="E42" s="6">
        <v>6430</v>
      </c>
      <c r="G42" s="375">
        <v>27911</v>
      </c>
      <c r="H42" s="375">
        <v>26138</v>
      </c>
      <c r="I42" s="375">
        <v>27621.119999999999</v>
      </c>
      <c r="J42" s="375">
        <v>28853.65</v>
      </c>
      <c r="K42" s="375">
        <v>22521.33</v>
      </c>
      <c r="L42" s="375">
        <v>19360.95</v>
      </c>
      <c r="M42" s="537">
        <f t="shared" si="0"/>
        <v>13.27460265819791</v>
      </c>
      <c r="N42" s="537">
        <f t="shared" si="1"/>
        <v>12.561736229121646</v>
      </c>
      <c r="O42" s="537">
        <f t="shared" si="2"/>
        <v>12.938314105263158</v>
      </c>
      <c r="P42" s="537">
        <f t="shared" si="3"/>
        <v>13.120817684210527</v>
      </c>
      <c r="Q42" s="537">
        <f t="shared" si="4"/>
        <v>8.6529320526315789</v>
      </c>
      <c r="R42" s="537">
        <f t="shared" si="5"/>
        <v>5.950944631578948</v>
      </c>
    </row>
    <row r="43" spans="1:18">
      <c r="A43" s="6">
        <v>44514891</v>
      </c>
      <c r="B43" s="436" t="s">
        <v>783</v>
      </c>
      <c r="C43" s="435" t="s">
        <v>1500</v>
      </c>
      <c r="D43" s="6">
        <v>0</v>
      </c>
      <c r="E43" s="6">
        <v>6400</v>
      </c>
      <c r="G43" s="375">
        <v>7260</v>
      </c>
      <c r="H43" s="375">
        <v>7587</v>
      </c>
      <c r="I43" s="375">
        <v>6381.96</v>
      </c>
      <c r="J43" s="375">
        <v>7235.83</v>
      </c>
      <c r="K43" s="375">
        <v>5464.24</v>
      </c>
      <c r="L43" s="375">
        <v>4782.03</v>
      </c>
      <c r="M43" s="537">
        <f t="shared" si="0"/>
        <v>3.4528900898755626</v>
      </c>
      <c r="N43" s="537">
        <f t="shared" si="1"/>
        <v>3.6462580446226154</v>
      </c>
      <c r="O43" s="537">
        <f t="shared" si="2"/>
        <v>2.9894444210526316</v>
      </c>
      <c r="P43" s="537">
        <f t="shared" si="3"/>
        <v>3.2903984842105265</v>
      </c>
      <c r="Q43" s="537">
        <f t="shared" si="4"/>
        <v>2.0994185263157892</v>
      </c>
      <c r="R43" s="537">
        <f t="shared" si="5"/>
        <v>1.4698450105263161</v>
      </c>
    </row>
    <row r="44" spans="1:18">
      <c r="A44" s="6">
        <v>44514893</v>
      </c>
      <c r="B44" s="536" t="s">
        <v>1501</v>
      </c>
      <c r="C44" s="435" t="s">
        <v>768</v>
      </c>
      <c r="E44" s="6">
        <v>6300</v>
      </c>
      <c r="F44" s="536"/>
      <c r="G44" s="375">
        <v>499</v>
      </c>
      <c r="H44" s="375">
        <v>285</v>
      </c>
      <c r="I44" s="375">
        <v>283</v>
      </c>
      <c r="J44" s="547">
        <v>285</v>
      </c>
      <c r="K44" s="548">
        <v>284</v>
      </c>
      <c r="L44" s="375">
        <v>284</v>
      </c>
      <c r="M44" s="537">
        <f t="shared" si="0"/>
        <v>0.23732674309199803</v>
      </c>
      <c r="N44" s="537">
        <f t="shared" si="1"/>
        <v>0.1369689656936135</v>
      </c>
      <c r="O44" s="537">
        <f t="shared" si="2"/>
        <v>0.13256315789473685</v>
      </c>
      <c r="P44" s="537">
        <f t="shared" si="3"/>
        <v>0.12959999999999999</v>
      </c>
      <c r="Q44" s="537">
        <f t="shared" si="4"/>
        <v>0.10911578947368421</v>
      </c>
      <c r="R44" s="537">
        <f t="shared" si="5"/>
        <v>8.7292631578947372E-2</v>
      </c>
    </row>
    <row r="45" spans="1:18">
      <c r="A45" s="6">
        <v>44515027</v>
      </c>
      <c r="B45" s="536" t="s">
        <v>1502</v>
      </c>
      <c r="C45" s="435" t="s">
        <v>1503</v>
      </c>
      <c r="E45" s="6">
        <v>6430</v>
      </c>
      <c r="F45" s="536"/>
      <c r="G45" s="375">
        <v>21947</v>
      </c>
      <c r="H45" s="375">
        <v>21947</v>
      </c>
      <c r="I45" s="375">
        <v>21947</v>
      </c>
      <c r="J45" s="375">
        <v>24864.6</v>
      </c>
      <c r="K45" s="548">
        <v>23361</v>
      </c>
      <c r="L45" s="375">
        <v>24593</v>
      </c>
      <c r="M45" s="537">
        <f t="shared" si="0"/>
        <v>10.438096253787737</v>
      </c>
      <c r="N45" s="537">
        <f t="shared" si="1"/>
        <v>10.547571544132404</v>
      </c>
      <c r="O45" s="537">
        <f t="shared" si="2"/>
        <v>10.280436842105264</v>
      </c>
      <c r="P45" s="537">
        <f t="shared" si="3"/>
        <v>11.306849684210526</v>
      </c>
      <c r="Q45" s="537">
        <f t="shared" si="4"/>
        <v>8.975542105263159</v>
      </c>
      <c r="R45" s="537">
        <f t="shared" si="5"/>
        <v>7.5591115789473688</v>
      </c>
    </row>
    <row r="46" spans="1:18">
      <c r="A46" s="6">
        <v>44515714</v>
      </c>
      <c r="B46" s="436" t="s">
        <v>785</v>
      </c>
      <c r="C46" s="435" t="s">
        <v>1504</v>
      </c>
      <c r="D46" s="6">
        <v>42</v>
      </c>
      <c r="E46" s="6">
        <v>6400</v>
      </c>
      <c r="G46" s="375">
        <v>24595</v>
      </c>
      <c r="H46" s="375">
        <v>25312</v>
      </c>
      <c r="I46" s="375">
        <v>26230.53</v>
      </c>
      <c r="J46" s="375">
        <v>29183.89</v>
      </c>
      <c r="K46" s="375">
        <v>25957.79</v>
      </c>
      <c r="L46" s="375">
        <v>23149.99</v>
      </c>
      <c r="M46" s="537">
        <f t="shared" si="0"/>
        <v>11.697497487670725</v>
      </c>
      <c r="N46" s="537">
        <f t="shared" si="1"/>
        <v>12.164766525041207</v>
      </c>
      <c r="O46" s="537">
        <f t="shared" si="2"/>
        <v>12.28693247368421</v>
      </c>
      <c r="P46" s="537">
        <f t="shared" si="3"/>
        <v>13.27098997894737</v>
      </c>
      <c r="Q46" s="537">
        <f t="shared" si="4"/>
        <v>9.9732561578947383</v>
      </c>
      <c r="R46" s="537">
        <f t="shared" si="5"/>
        <v>7.1155758736842118</v>
      </c>
    </row>
    <row r="47" spans="1:18">
      <c r="B47" s="436" t="s">
        <v>784</v>
      </c>
      <c r="F47" s="436" t="s">
        <v>1661</v>
      </c>
      <c r="K47" s="375">
        <v>2927.92</v>
      </c>
      <c r="L47" s="375">
        <v>5012.2299999999996</v>
      </c>
      <c r="M47" s="537">
        <f t="shared" si="0"/>
        <v>0</v>
      </c>
      <c r="N47" s="537">
        <f t="shared" si="1"/>
        <v>0</v>
      </c>
      <c r="O47" s="537">
        <f t="shared" si="2"/>
        <v>0</v>
      </c>
      <c r="P47" s="537">
        <f t="shared" si="3"/>
        <v>0</v>
      </c>
      <c r="Q47" s="537">
        <f t="shared" si="4"/>
        <v>1.1249376842105263</v>
      </c>
      <c r="R47" s="537">
        <f t="shared" si="5"/>
        <v>1.5406012210526316</v>
      </c>
    </row>
    <row r="48" spans="1:18">
      <c r="B48" s="436" t="s">
        <v>789</v>
      </c>
      <c r="F48" s="436" t="s">
        <v>1657</v>
      </c>
      <c r="G48" s="375">
        <f>H48</f>
        <v>7018.2124999999996</v>
      </c>
      <c r="H48" s="375">
        <f>(I48+J48+K48+L48)/4</f>
        <v>7018.2124999999996</v>
      </c>
      <c r="I48" s="375">
        <v>8304.6</v>
      </c>
      <c r="J48" s="375">
        <v>8488.93</v>
      </c>
      <c r="K48" s="375">
        <v>6185.16</v>
      </c>
      <c r="L48" s="375">
        <v>5094.16</v>
      </c>
      <c r="M48" s="537">
        <f t="shared" si="0"/>
        <v>3.3378948195441867</v>
      </c>
      <c r="N48" s="537">
        <f t="shared" si="1"/>
        <v>3.3729028320806642</v>
      </c>
      <c r="O48" s="537">
        <f t="shared" si="2"/>
        <v>3.8900494736842108</v>
      </c>
      <c r="P48" s="537">
        <f t="shared" si="3"/>
        <v>3.8602292210526317</v>
      </c>
      <c r="Q48" s="537">
        <f t="shared" si="4"/>
        <v>2.3764035789473685</v>
      </c>
      <c r="R48" s="537">
        <f t="shared" si="5"/>
        <v>1.5657839157894737</v>
      </c>
    </row>
    <row r="49" spans="1:18">
      <c r="A49" s="6">
        <v>44516070</v>
      </c>
      <c r="B49" s="436" t="s">
        <v>786</v>
      </c>
      <c r="C49" s="435" t="s">
        <v>1505</v>
      </c>
      <c r="D49" s="6">
        <v>2</v>
      </c>
      <c r="E49" s="6">
        <v>6430</v>
      </c>
      <c r="G49" s="375">
        <v>14785</v>
      </c>
      <c r="H49" s="375">
        <v>8646</v>
      </c>
      <c r="I49" s="375">
        <v>5872.74</v>
      </c>
      <c r="J49" s="375">
        <v>6093.69</v>
      </c>
      <c r="K49" s="375">
        <v>5669.31</v>
      </c>
      <c r="L49" s="375">
        <v>6216.21</v>
      </c>
      <c r="M49" s="537">
        <f t="shared" si="0"/>
        <v>7.0318154240785393</v>
      </c>
      <c r="N49" s="537">
        <f t="shared" si="1"/>
        <v>4.1552058855683587</v>
      </c>
      <c r="O49" s="537">
        <f t="shared" si="2"/>
        <v>2.7509150526315791</v>
      </c>
      <c r="P49" s="537">
        <f t="shared" si="3"/>
        <v>2.771025347368421</v>
      </c>
      <c r="Q49" s="537">
        <f t="shared" si="4"/>
        <v>2.1782085789473684</v>
      </c>
      <c r="R49" s="537">
        <f t="shared" si="5"/>
        <v>1.9106666526315792</v>
      </c>
    </row>
    <row r="50" spans="1:18">
      <c r="A50" s="6">
        <v>44516393</v>
      </c>
      <c r="B50" s="436" t="s">
        <v>787</v>
      </c>
      <c r="C50" s="435" t="s">
        <v>1506</v>
      </c>
      <c r="E50" s="6">
        <v>6430</v>
      </c>
      <c r="G50" s="375">
        <v>25658</v>
      </c>
      <c r="H50" s="375">
        <v>24869</v>
      </c>
      <c r="I50" s="375">
        <v>25772.51</v>
      </c>
      <c r="J50" s="375">
        <v>24085.919999999998</v>
      </c>
      <c r="K50" s="375">
        <v>21435</v>
      </c>
      <c r="L50" s="375">
        <v>20064.580000000002</v>
      </c>
      <c r="M50" s="537">
        <f t="shared" si="0"/>
        <v>12.203065279067104</v>
      </c>
      <c r="N50" s="537">
        <f t="shared" si="1"/>
        <v>11.951863887138504</v>
      </c>
      <c r="O50" s="537">
        <f t="shared" si="2"/>
        <v>12.072386263157895</v>
      </c>
      <c r="P50" s="537">
        <f t="shared" si="3"/>
        <v>10.952755199999999</v>
      </c>
      <c r="Q50" s="537">
        <f t="shared" si="4"/>
        <v>8.2355526315789476</v>
      </c>
      <c r="R50" s="537">
        <f t="shared" si="5"/>
        <v>6.1672182736842123</v>
      </c>
    </row>
    <row r="51" spans="1:18">
      <c r="A51" s="6">
        <v>44516908</v>
      </c>
      <c r="B51" s="436" t="s">
        <v>788</v>
      </c>
      <c r="C51" s="435" t="s">
        <v>1507</v>
      </c>
      <c r="D51" s="6">
        <v>0</v>
      </c>
      <c r="E51" s="6">
        <v>6440</v>
      </c>
      <c r="G51" s="375">
        <v>33907</v>
      </c>
      <c r="H51" s="375">
        <v>33969</v>
      </c>
      <c r="I51" s="375">
        <v>29381.18</v>
      </c>
      <c r="J51" s="375">
        <v>27605.39</v>
      </c>
      <c r="K51" s="375">
        <v>21779.94</v>
      </c>
      <c r="L51" s="375">
        <v>23662.32</v>
      </c>
      <c r="M51" s="537">
        <f t="shared" si="0"/>
        <v>16.126328412866489</v>
      </c>
      <c r="N51" s="537">
        <f t="shared" si="1"/>
        <v>16.325258932092478</v>
      </c>
      <c r="O51" s="537">
        <f t="shared" si="2"/>
        <v>13.762763263157895</v>
      </c>
      <c r="P51" s="537">
        <f t="shared" si="3"/>
        <v>12.553187873684211</v>
      </c>
      <c r="Q51" s="537">
        <f t="shared" si="4"/>
        <v>8.3680822105263157</v>
      </c>
      <c r="R51" s="537">
        <f t="shared" si="5"/>
        <v>7.2730499368421064</v>
      </c>
    </row>
    <row r="52" spans="1:18">
      <c r="A52" s="6">
        <v>44517326</v>
      </c>
      <c r="B52" s="436" t="s">
        <v>790</v>
      </c>
      <c r="C52" s="435" t="s">
        <v>1508</v>
      </c>
      <c r="D52" s="6">
        <v>46</v>
      </c>
      <c r="E52" s="6">
        <v>6400</v>
      </c>
      <c r="G52" s="375">
        <v>12194</v>
      </c>
      <c r="H52" s="375">
        <v>12253</v>
      </c>
      <c r="I52" s="375">
        <v>8595.08</v>
      </c>
      <c r="J52" s="375">
        <v>7503.78</v>
      </c>
      <c r="K52" s="375">
        <v>6453.22</v>
      </c>
      <c r="L52" s="375">
        <v>5801.85</v>
      </c>
      <c r="M52" s="537">
        <f t="shared" si="0"/>
        <v>5.7995236578433342</v>
      </c>
      <c r="N52" s="537">
        <f t="shared" si="1"/>
        <v>5.8887043391012144</v>
      </c>
      <c r="O52" s="537">
        <f t="shared" si="2"/>
        <v>4.0261164210526319</v>
      </c>
      <c r="P52" s="537">
        <f t="shared" si="3"/>
        <v>3.4122452210526317</v>
      </c>
      <c r="Q52" s="537">
        <f t="shared" si="4"/>
        <v>2.4793950526315789</v>
      </c>
      <c r="R52" s="537">
        <f t="shared" si="5"/>
        <v>1.7833054736842109</v>
      </c>
    </row>
    <row r="53" spans="1:18">
      <c r="A53" s="6">
        <v>44517498</v>
      </c>
      <c r="B53" s="436" t="s">
        <v>791</v>
      </c>
      <c r="C53" s="435" t="s">
        <v>477</v>
      </c>
      <c r="D53" s="6">
        <v>35</v>
      </c>
      <c r="E53" s="6">
        <v>6430</v>
      </c>
      <c r="G53" s="375">
        <v>19485</v>
      </c>
      <c r="H53" s="375">
        <v>18197</v>
      </c>
      <c r="I53" s="375">
        <v>17733.21</v>
      </c>
      <c r="J53" s="375">
        <v>18459.349999999999</v>
      </c>
      <c r="K53" s="375">
        <v>16267.08</v>
      </c>
      <c r="L53" s="375">
        <v>17498.34</v>
      </c>
      <c r="M53" s="537">
        <f t="shared" si="0"/>
        <v>9.2671574932817276</v>
      </c>
      <c r="N53" s="537">
        <f t="shared" si="1"/>
        <v>8.7453483113217008</v>
      </c>
      <c r="O53" s="537">
        <f t="shared" si="2"/>
        <v>8.3066088947368417</v>
      </c>
      <c r="P53" s="537">
        <f t="shared" si="3"/>
        <v>8.3941465263157902</v>
      </c>
      <c r="Q53" s="537">
        <f t="shared" si="4"/>
        <v>6.2499833684210522</v>
      </c>
      <c r="R53" s="537">
        <f t="shared" si="5"/>
        <v>5.3784371368421056</v>
      </c>
    </row>
    <row r="54" spans="1:18">
      <c r="A54" s="6">
        <v>44517604</v>
      </c>
      <c r="B54" s="436" t="s">
        <v>792</v>
      </c>
      <c r="C54" s="435" t="s">
        <v>1509</v>
      </c>
      <c r="D54" s="6">
        <v>54</v>
      </c>
      <c r="E54" s="6">
        <v>6430</v>
      </c>
      <c r="G54" s="375">
        <v>7466</v>
      </c>
      <c r="H54" s="375">
        <v>6813</v>
      </c>
      <c r="I54" s="375">
        <v>7029.47</v>
      </c>
      <c r="J54" s="375">
        <v>6854.82</v>
      </c>
      <c r="K54" s="375">
        <v>5909.3</v>
      </c>
      <c r="L54" s="375">
        <v>6707.38</v>
      </c>
      <c r="M54" s="537">
        <f t="shared" si="0"/>
        <v>3.550864657164043</v>
      </c>
      <c r="N54" s="537">
        <f t="shared" si="1"/>
        <v>3.2742791693704865</v>
      </c>
      <c r="O54" s="537">
        <f t="shared" si="2"/>
        <v>3.2927517368421055</v>
      </c>
      <c r="P54" s="537">
        <f t="shared" si="3"/>
        <v>3.1171392</v>
      </c>
      <c r="Q54" s="537">
        <f t="shared" si="4"/>
        <v>2.2704152631578949</v>
      </c>
      <c r="R54" s="537">
        <f t="shared" si="5"/>
        <v>2.0616368000000005</v>
      </c>
    </row>
    <row r="55" spans="1:18">
      <c r="A55" s="6">
        <v>44517620</v>
      </c>
      <c r="B55" s="436" t="s">
        <v>793</v>
      </c>
      <c r="C55" s="435" t="s">
        <v>1510</v>
      </c>
      <c r="D55" s="6">
        <v>1</v>
      </c>
      <c r="E55" s="6">
        <v>6430</v>
      </c>
      <c r="G55" s="375">
        <v>13956</v>
      </c>
      <c r="H55" s="375">
        <v>14352</v>
      </c>
      <c r="I55" s="375">
        <v>14456.94</v>
      </c>
      <c r="J55" s="375">
        <v>14801.84</v>
      </c>
      <c r="K55" s="375">
        <v>13837.52</v>
      </c>
      <c r="L55" s="375">
        <v>16934.560000000001</v>
      </c>
      <c r="M55" s="537">
        <f t="shared" si="0"/>
        <v>6.6375391314467427</v>
      </c>
      <c r="N55" s="537">
        <f t="shared" si="1"/>
        <v>6.897468756613125</v>
      </c>
      <c r="O55" s="537">
        <f t="shared" si="2"/>
        <v>6.7719350526315791</v>
      </c>
      <c r="P55" s="537">
        <f t="shared" si="3"/>
        <v>6.7309419789473681</v>
      </c>
      <c r="Q55" s="537">
        <f t="shared" si="4"/>
        <v>5.3165208421052634</v>
      </c>
      <c r="R55" s="537">
        <f t="shared" si="5"/>
        <v>5.2051489684210539</v>
      </c>
    </row>
    <row r="56" spans="1:18">
      <c r="A56" s="6">
        <v>44517705</v>
      </c>
      <c r="B56" s="436" t="s">
        <v>794</v>
      </c>
      <c r="C56" s="435" t="s">
        <v>1511</v>
      </c>
      <c r="D56" s="6">
        <v>27</v>
      </c>
      <c r="E56" s="6">
        <v>6400</v>
      </c>
      <c r="G56" s="375">
        <v>33390</v>
      </c>
      <c r="H56" s="375">
        <v>33682</v>
      </c>
      <c r="I56" s="375">
        <v>33780.46</v>
      </c>
      <c r="J56" s="375">
        <v>35618.58</v>
      </c>
      <c r="K56" s="375">
        <v>34242.379999999997</v>
      </c>
      <c r="L56" s="375">
        <v>34110.44</v>
      </c>
      <c r="M56" s="537">
        <f t="shared" si="0"/>
        <v>15.880440785254137</v>
      </c>
      <c r="N56" s="537">
        <f t="shared" si="1"/>
        <v>16.187328780674701</v>
      </c>
      <c r="O56" s="537">
        <f t="shared" si="2"/>
        <v>15.823478631578947</v>
      </c>
      <c r="P56" s="537">
        <f t="shared" si="3"/>
        <v>16.197080589473686</v>
      </c>
      <c r="Q56" s="537">
        <f t="shared" si="4"/>
        <v>13.156282842105261</v>
      </c>
      <c r="R56" s="537">
        <f t="shared" si="5"/>
        <v>10.484472084210529</v>
      </c>
    </row>
    <row r="57" spans="1:18">
      <c r="A57" s="6">
        <v>44517976</v>
      </c>
      <c r="B57" s="436" t="s">
        <v>795</v>
      </c>
      <c r="C57" s="435" t="s">
        <v>522</v>
      </c>
      <c r="E57" s="6">
        <v>6300</v>
      </c>
      <c r="G57" s="375">
        <v>8309</v>
      </c>
      <c r="H57" s="375">
        <v>11072</v>
      </c>
      <c r="I57" s="375">
        <v>11060.88</v>
      </c>
      <c r="J57" s="375">
        <v>8947.0400000000009</v>
      </c>
      <c r="K57" s="375">
        <v>8812.4</v>
      </c>
      <c r="L57" s="375">
        <v>9859.4500000000007</v>
      </c>
      <c r="M57" s="537">
        <f t="shared" si="0"/>
        <v>3.9517994155338911</v>
      </c>
      <c r="N57" s="537">
        <f t="shared" si="1"/>
        <v>5.3211241689813633</v>
      </c>
      <c r="O57" s="537">
        <f t="shared" si="2"/>
        <v>5.1811490526315787</v>
      </c>
      <c r="P57" s="537">
        <f t="shared" si="3"/>
        <v>4.0685487157894737</v>
      </c>
      <c r="Q57" s="537">
        <f t="shared" si="4"/>
        <v>3.385816842105263</v>
      </c>
      <c r="R57" s="537">
        <f t="shared" si="5"/>
        <v>3.030483578947369</v>
      </c>
    </row>
    <row r="58" spans="1:18">
      <c r="A58" s="6">
        <v>44518065</v>
      </c>
      <c r="B58" s="436" t="s">
        <v>796</v>
      </c>
      <c r="C58" s="435" t="s">
        <v>1512</v>
      </c>
      <c r="D58" s="6">
        <v>11</v>
      </c>
      <c r="E58" s="6">
        <v>6470</v>
      </c>
      <c r="G58" s="375">
        <v>25632</v>
      </c>
      <c r="H58" s="375">
        <v>32668</v>
      </c>
      <c r="I58" s="375">
        <v>32565.21</v>
      </c>
      <c r="J58" s="375">
        <v>32333.119999999999</v>
      </c>
      <c r="K58" s="375">
        <v>27648.55</v>
      </c>
      <c r="L58" s="375">
        <v>28982.89</v>
      </c>
      <c r="M58" s="537">
        <f t="shared" si="0"/>
        <v>12.190699556982151</v>
      </c>
      <c r="N58" s="537">
        <f t="shared" si="1"/>
        <v>15.700007618522685</v>
      </c>
      <c r="O58" s="537">
        <f t="shared" si="2"/>
        <v>15.254229947368421</v>
      </c>
      <c r="P58" s="537">
        <f t="shared" si="3"/>
        <v>14.703060884210528</v>
      </c>
      <c r="Q58" s="537">
        <f t="shared" si="4"/>
        <v>10.622863947368421</v>
      </c>
      <c r="R58" s="537">
        <f t="shared" si="5"/>
        <v>8.908425136842105</v>
      </c>
    </row>
    <row r="59" spans="1:18">
      <c r="A59" s="6">
        <v>44518085</v>
      </c>
      <c r="B59" s="436" t="s">
        <v>797</v>
      </c>
      <c r="C59" s="435" t="s">
        <v>721</v>
      </c>
      <c r="D59" s="6">
        <v>1</v>
      </c>
      <c r="E59" s="6">
        <v>6310</v>
      </c>
      <c r="F59" s="436" t="s">
        <v>1676</v>
      </c>
      <c r="G59" s="375">
        <v>8258</v>
      </c>
      <c r="H59" s="375">
        <v>8258</v>
      </c>
      <c r="I59" s="549">
        <f>(J59+K59+L59)/3</f>
        <v>13829.82</v>
      </c>
      <c r="J59" s="375">
        <v>16586.64</v>
      </c>
      <c r="K59" s="375">
        <v>13007.74</v>
      </c>
      <c r="L59" s="375">
        <v>11895.08</v>
      </c>
      <c r="M59" s="537">
        <f t="shared" si="0"/>
        <v>3.9275435760595587</v>
      </c>
      <c r="N59" s="537">
        <f t="shared" si="1"/>
        <v>3.9687358550802112</v>
      </c>
      <c r="O59" s="537">
        <f t="shared" si="2"/>
        <v>6.4781788421052626</v>
      </c>
      <c r="P59" s="537">
        <f t="shared" si="3"/>
        <v>7.5425562947368423</v>
      </c>
      <c r="Q59" s="537">
        <f t="shared" si="4"/>
        <v>4.997710631578947</v>
      </c>
      <c r="R59" s="537">
        <f t="shared" si="5"/>
        <v>3.6561719578947374</v>
      </c>
    </row>
    <row r="60" spans="1:18">
      <c r="A60" s="6">
        <v>44518126</v>
      </c>
      <c r="B60" s="436" t="s">
        <v>798</v>
      </c>
      <c r="C60" s="435" t="s">
        <v>1513</v>
      </c>
      <c r="E60" s="6">
        <v>6430</v>
      </c>
      <c r="G60" s="375">
        <v>46246</v>
      </c>
      <c r="H60" s="375">
        <v>40484</v>
      </c>
      <c r="I60" s="375">
        <v>41679</v>
      </c>
      <c r="J60" s="375">
        <v>41868.019999999997</v>
      </c>
      <c r="K60" s="375">
        <v>36156.33</v>
      </c>
      <c r="L60" s="375">
        <v>34733.449999999997</v>
      </c>
      <c r="M60" s="537">
        <f t="shared" si="0"/>
        <v>21.994814751568221</v>
      </c>
      <c r="N60" s="537">
        <f t="shared" si="1"/>
        <v>19.456321428562273</v>
      </c>
      <c r="O60" s="537">
        <f t="shared" si="2"/>
        <v>19.52332105263158</v>
      </c>
      <c r="P60" s="537">
        <f t="shared" si="3"/>
        <v>19.0389312</v>
      </c>
      <c r="Q60" s="537">
        <f t="shared" si="4"/>
        <v>13.891642578947369</v>
      </c>
      <c r="R60" s="537">
        <f t="shared" si="5"/>
        <v>10.675965684210528</v>
      </c>
    </row>
    <row r="61" spans="1:18">
      <c r="A61" s="6">
        <v>44518129</v>
      </c>
      <c r="B61" s="436" t="s">
        <v>799</v>
      </c>
      <c r="C61" s="435" t="s">
        <v>1514</v>
      </c>
      <c r="E61" s="6">
        <v>6430</v>
      </c>
      <c r="G61" s="375">
        <v>18812</v>
      </c>
      <c r="H61" s="375">
        <v>16423</v>
      </c>
      <c r="I61" s="375">
        <v>17556.150000000001</v>
      </c>
      <c r="J61" s="375">
        <v>17532.2</v>
      </c>
      <c r="K61" s="375">
        <v>14640.53</v>
      </c>
      <c r="L61" s="375">
        <v>14159.18</v>
      </c>
      <c r="M61" s="537">
        <f t="shared" si="0"/>
        <v>8.9470755331596532</v>
      </c>
      <c r="N61" s="537">
        <f t="shared" si="1"/>
        <v>7.8927765739867164</v>
      </c>
      <c r="O61" s="537">
        <f t="shared" si="2"/>
        <v>8.2236702631578957</v>
      </c>
      <c r="P61" s="537">
        <f t="shared" si="3"/>
        <v>7.9725372631578955</v>
      </c>
      <c r="Q61" s="537">
        <f t="shared" si="4"/>
        <v>5.6250457368421047</v>
      </c>
      <c r="R61" s="537">
        <f t="shared" si="5"/>
        <v>4.352084800000001</v>
      </c>
    </row>
    <row r="62" spans="1:18">
      <c r="A62" s="6">
        <v>44518198</v>
      </c>
      <c r="B62" s="436" t="s">
        <v>800</v>
      </c>
      <c r="C62" s="435" t="s">
        <v>1515</v>
      </c>
      <c r="D62" s="6">
        <v>20</v>
      </c>
      <c r="E62" s="6">
        <v>6430</v>
      </c>
      <c r="G62" s="375">
        <v>3421</v>
      </c>
      <c r="H62" s="375">
        <v>3052</v>
      </c>
      <c r="I62" s="375">
        <v>3259.15</v>
      </c>
      <c r="J62" s="375">
        <v>3094.43</v>
      </c>
      <c r="K62" s="375">
        <v>2751.51</v>
      </c>
      <c r="L62" s="375">
        <v>3071.22</v>
      </c>
      <c r="M62" s="537">
        <f t="shared" si="0"/>
        <v>1.6270436635625758</v>
      </c>
      <c r="N62" s="537">
        <f t="shared" si="1"/>
        <v>1.4667694150768713</v>
      </c>
      <c r="O62" s="537">
        <f t="shared" si="2"/>
        <v>1.5266544736842105</v>
      </c>
      <c r="P62" s="537">
        <f t="shared" si="3"/>
        <v>1.4071513263157895</v>
      </c>
      <c r="Q62" s="537">
        <f t="shared" si="4"/>
        <v>1.0571591052631579</v>
      </c>
      <c r="R62" s="537">
        <f t="shared" si="5"/>
        <v>0.94399604210526322</v>
      </c>
    </row>
    <row r="63" spans="1:18">
      <c r="A63" s="6">
        <v>44518307</v>
      </c>
      <c r="B63" s="436" t="s">
        <v>801</v>
      </c>
      <c r="C63" s="435" t="s">
        <v>1516</v>
      </c>
      <c r="D63" s="6">
        <v>24</v>
      </c>
      <c r="E63" s="6">
        <v>6400</v>
      </c>
      <c r="G63" s="375">
        <v>39834</v>
      </c>
      <c r="H63" s="375">
        <v>41578</v>
      </c>
      <c r="I63" s="375">
        <v>44185.49</v>
      </c>
      <c r="J63" s="375">
        <v>50081.89</v>
      </c>
      <c r="K63" s="375">
        <v>41444.26</v>
      </c>
      <c r="L63" s="375">
        <v>33602.129999999997</v>
      </c>
      <c r="M63" s="537">
        <f t="shared" si="0"/>
        <v>18.945237443540378</v>
      </c>
      <c r="N63" s="537">
        <f t="shared" si="1"/>
        <v>19.982090019680918</v>
      </c>
      <c r="O63" s="537">
        <f t="shared" si="2"/>
        <v>20.697413736842105</v>
      </c>
      <c r="P63" s="537">
        <f t="shared" si="3"/>
        <v>22.774080505263157</v>
      </c>
      <c r="Q63" s="537">
        <f t="shared" si="4"/>
        <v>15.923320947368422</v>
      </c>
      <c r="R63" s="537">
        <f t="shared" si="5"/>
        <v>10.328233642105264</v>
      </c>
    </row>
    <row r="64" spans="1:18">
      <c r="A64" s="6">
        <v>44518327</v>
      </c>
      <c r="B64" s="436" t="s">
        <v>802</v>
      </c>
      <c r="C64" s="435" t="s">
        <v>1517</v>
      </c>
      <c r="D64" s="6">
        <v>2</v>
      </c>
      <c r="E64" s="6">
        <v>6400</v>
      </c>
      <c r="G64" s="375">
        <v>11324</v>
      </c>
      <c r="H64" s="375">
        <v>12190</v>
      </c>
      <c r="I64" s="375">
        <v>13825</v>
      </c>
      <c r="J64" s="375">
        <v>11619.72</v>
      </c>
      <c r="K64" s="375">
        <v>10734.25</v>
      </c>
      <c r="L64" s="375">
        <v>9794.75</v>
      </c>
      <c r="M64" s="537">
        <f t="shared" si="0"/>
        <v>5.3857475726929573</v>
      </c>
      <c r="N64" s="537">
        <f t="shared" si="1"/>
        <v>5.8584269887899945</v>
      </c>
      <c r="O64" s="537">
        <f t="shared" si="2"/>
        <v>6.4759210526315796</v>
      </c>
      <c r="P64" s="537">
        <f t="shared" si="3"/>
        <v>5.2839147789473682</v>
      </c>
      <c r="Q64" s="537">
        <f t="shared" si="4"/>
        <v>4.1242118421052636</v>
      </c>
      <c r="R64" s="537">
        <f t="shared" si="5"/>
        <v>3.0105968421052633</v>
      </c>
    </row>
    <row r="65" spans="1:18">
      <c r="A65" s="6">
        <v>44518649</v>
      </c>
      <c r="B65" s="436" t="s">
        <v>803</v>
      </c>
      <c r="C65" s="435" t="s">
        <v>550</v>
      </c>
      <c r="E65" s="6">
        <v>6430</v>
      </c>
      <c r="G65" s="375">
        <v>14390</v>
      </c>
      <c r="H65" s="375">
        <v>12211</v>
      </c>
      <c r="I65" s="375">
        <v>12278.87</v>
      </c>
      <c r="J65" s="375">
        <v>11797.24</v>
      </c>
      <c r="K65" s="375">
        <v>9721.6299999999992</v>
      </c>
      <c r="L65" s="375">
        <v>8667.17</v>
      </c>
      <c r="M65" s="537">
        <f t="shared" si="0"/>
        <v>6.8439515693263564</v>
      </c>
      <c r="N65" s="537">
        <f t="shared" si="1"/>
        <v>5.8685194388937338</v>
      </c>
      <c r="O65" s="537">
        <f t="shared" si="2"/>
        <v>5.7516812105263169</v>
      </c>
      <c r="P65" s="537">
        <f t="shared" si="3"/>
        <v>5.3646396631578952</v>
      </c>
      <c r="Q65" s="537">
        <f t="shared" si="4"/>
        <v>3.7351525789473681</v>
      </c>
      <c r="R65" s="537">
        <f t="shared" si="5"/>
        <v>2.6640143578947373</v>
      </c>
    </row>
    <row r="66" spans="1:18">
      <c r="B66" s="436" t="s">
        <v>804</v>
      </c>
      <c r="F66" s="436" t="s">
        <v>1657</v>
      </c>
      <c r="G66" s="375">
        <f>H66</f>
        <v>5838.0099999999993</v>
      </c>
      <c r="H66" s="375">
        <f>(I66+J66+K66+L66)/4</f>
        <v>5838.0099999999993</v>
      </c>
      <c r="I66" s="375">
        <v>5896.16</v>
      </c>
      <c r="J66" s="375">
        <v>6144.23</v>
      </c>
      <c r="K66" s="375">
        <v>5888.12</v>
      </c>
      <c r="L66" s="375">
        <v>5423.53</v>
      </c>
      <c r="M66" s="537">
        <f t="shared" si="0"/>
        <v>2.7765849688146598</v>
      </c>
      <c r="N66" s="537">
        <f t="shared" si="1"/>
        <v>2.8057059347683238</v>
      </c>
      <c r="O66" s="537">
        <f t="shared" si="2"/>
        <v>2.7618854736842104</v>
      </c>
      <c r="P66" s="537">
        <f t="shared" si="3"/>
        <v>2.7940077473684211</v>
      </c>
      <c r="Q66" s="537">
        <f t="shared" si="4"/>
        <v>2.2622776842105261</v>
      </c>
      <c r="R66" s="537">
        <f t="shared" si="5"/>
        <v>1.6670218526315792</v>
      </c>
    </row>
    <row r="67" spans="1:18">
      <c r="B67" s="436" t="s">
        <v>805</v>
      </c>
      <c r="F67" s="436" t="s">
        <v>1657</v>
      </c>
      <c r="G67" s="375">
        <f>H67</f>
        <v>3206.0425</v>
      </c>
      <c r="H67" s="375">
        <f>(I67+J67+K67+L67)/4</f>
        <v>3206.0425</v>
      </c>
      <c r="I67" s="375">
        <v>4497.4399999999996</v>
      </c>
      <c r="J67" s="375">
        <v>2409.8200000000002</v>
      </c>
      <c r="K67" s="375">
        <v>2898.94</v>
      </c>
      <c r="L67" s="375">
        <v>3017.97</v>
      </c>
      <c r="M67" s="537">
        <f t="shared" si="0"/>
        <v>1.5248088672134812</v>
      </c>
      <c r="N67" s="537">
        <f t="shared" si="1"/>
        <v>1.5408011410342695</v>
      </c>
      <c r="O67" s="537">
        <f t="shared" si="2"/>
        <v>2.106695578947368</v>
      </c>
      <c r="P67" s="537">
        <f t="shared" si="3"/>
        <v>1.0958339368421053</v>
      </c>
      <c r="Q67" s="537">
        <f t="shared" si="4"/>
        <v>1.1138032631578949</v>
      </c>
      <c r="R67" s="537">
        <f t="shared" si="5"/>
        <v>0.92762867368421065</v>
      </c>
    </row>
    <row r="68" spans="1:18">
      <c r="A68" s="6">
        <v>44519909</v>
      </c>
      <c r="B68" s="436" t="s">
        <v>806</v>
      </c>
      <c r="C68" s="435" t="s">
        <v>1518</v>
      </c>
      <c r="E68" s="6">
        <v>6300</v>
      </c>
      <c r="G68" s="375">
        <v>20173</v>
      </c>
      <c r="H68" s="375">
        <v>19916</v>
      </c>
      <c r="I68" s="375">
        <v>20621.099999999999</v>
      </c>
      <c r="J68" s="375">
        <v>22952.25</v>
      </c>
      <c r="K68" s="375">
        <v>20067.86</v>
      </c>
      <c r="L68" s="375">
        <v>21578.31</v>
      </c>
      <c r="M68" s="537">
        <f t="shared" si="0"/>
        <v>9.5943735238374277</v>
      </c>
      <c r="N68" s="537">
        <f t="shared" si="1"/>
        <v>9.5714874412421267</v>
      </c>
      <c r="O68" s="537">
        <f t="shared" si="2"/>
        <v>9.6593573684210519</v>
      </c>
      <c r="P68" s="537">
        <f t="shared" si="3"/>
        <v>10.437233684210527</v>
      </c>
      <c r="Q68" s="537">
        <f t="shared" si="4"/>
        <v>7.7102830526315795</v>
      </c>
      <c r="R68" s="537">
        <f t="shared" si="5"/>
        <v>6.6324910736842115</v>
      </c>
    </row>
    <row r="69" spans="1:18">
      <c r="A69" s="6">
        <v>44520030</v>
      </c>
      <c r="B69" s="436" t="s">
        <v>807</v>
      </c>
      <c r="C69" s="435" t="s">
        <v>1519</v>
      </c>
      <c r="E69" s="6">
        <v>6470</v>
      </c>
      <c r="G69" s="375">
        <v>22725</v>
      </c>
      <c r="H69" s="375">
        <v>22451</v>
      </c>
      <c r="I69" s="375">
        <v>21589.200000000001</v>
      </c>
      <c r="J69" s="375">
        <v>21457.52</v>
      </c>
      <c r="K69" s="375">
        <v>17031.330000000002</v>
      </c>
      <c r="L69" s="375">
        <v>14472.36</v>
      </c>
      <c r="M69" s="537">
        <f t="shared" si="0"/>
        <v>10.808116706945201</v>
      </c>
      <c r="N69" s="537">
        <f t="shared" si="1"/>
        <v>10.789790346622162</v>
      </c>
      <c r="O69" s="537">
        <f t="shared" si="2"/>
        <v>10.112835789473685</v>
      </c>
      <c r="P69" s="537">
        <f t="shared" si="3"/>
        <v>9.7575248842105271</v>
      </c>
      <c r="Q69" s="537">
        <f t="shared" si="4"/>
        <v>6.5436162631578956</v>
      </c>
      <c r="R69" s="537">
        <f t="shared" si="5"/>
        <v>4.4483464421052634</v>
      </c>
    </row>
    <row r="70" spans="1:18">
      <c r="A70" s="6">
        <v>44520757</v>
      </c>
      <c r="B70" s="436" t="s">
        <v>808</v>
      </c>
      <c r="C70" s="435" t="s">
        <v>638</v>
      </c>
      <c r="D70" s="6">
        <v>29</v>
      </c>
      <c r="E70" s="6">
        <v>6440</v>
      </c>
      <c r="G70" s="375">
        <v>10840</v>
      </c>
      <c r="H70" s="375">
        <v>11246</v>
      </c>
      <c r="I70" s="375">
        <v>10215</v>
      </c>
      <c r="J70" s="375">
        <v>9779.91</v>
      </c>
      <c r="K70" s="375">
        <v>9287.24</v>
      </c>
      <c r="L70" s="375">
        <v>10545.29</v>
      </c>
      <c r="M70" s="537">
        <f t="shared" ref="M70:M133" si="6">$M$4*G70/1000000</f>
        <v>5.1555549000345868</v>
      </c>
      <c r="N70" s="537">
        <f t="shared" ref="N70:N133" si="7">$N$4*H70/1000000</f>
        <v>5.40474732698378</v>
      </c>
      <c r="O70" s="537">
        <f t="shared" ref="O70:O133" si="8">$O$4*I70/1000000</f>
        <v>4.7849210526315797</v>
      </c>
      <c r="P70" s="537">
        <f t="shared" ref="P70:P133" si="9">$P$4*J70/1000000</f>
        <v>4.4472853894736843</v>
      </c>
      <c r="Q70" s="537">
        <f t="shared" ref="Q70:Q133" si="10">$Q$4*K70/1000000</f>
        <v>3.5682553684210525</v>
      </c>
      <c r="R70" s="537">
        <f t="shared" ref="R70:R133" si="11">$R$4*L70/1000000</f>
        <v>3.2412891368421062</v>
      </c>
    </row>
    <row r="71" spans="1:18">
      <c r="A71" s="6">
        <v>44520776</v>
      </c>
      <c r="B71" s="436" t="s">
        <v>809</v>
      </c>
      <c r="C71" s="435" t="s">
        <v>1520</v>
      </c>
      <c r="E71" s="6">
        <v>6430</v>
      </c>
      <c r="G71" s="375">
        <v>15250</v>
      </c>
      <c r="H71" s="375">
        <v>11579</v>
      </c>
      <c r="I71" s="375">
        <v>12606.88</v>
      </c>
      <c r="J71" s="375">
        <v>19753.189999999999</v>
      </c>
      <c r="K71" s="375">
        <v>20046.05</v>
      </c>
      <c r="L71" s="375">
        <v>21582.01</v>
      </c>
      <c r="M71" s="537">
        <f t="shared" si="6"/>
        <v>7.2529716075209816</v>
      </c>
      <c r="N71" s="537">
        <f t="shared" si="7"/>
        <v>5.5647847500573704</v>
      </c>
      <c r="O71" s="537">
        <f t="shared" si="8"/>
        <v>5.9053279999999999</v>
      </c>
      <c r="P71" s="537">
        <f t="shared" si="9"/>
        <v>8.9825032421052615</v>
      </c>
      <c r="Q71" s="537">
        <f t="shared" si="10"/>
        <v>7.7019034210526307</v>
      </c>
      <c r="R71" s="537">
        <f t="shared" si="11"/>
        <v>6.6336283368421061</v>
      </c>
    </row>
    <row r="72" spans="1:18">
      <c r="A72" s="6">
        <v>44520915</v>
      </c>
      <c r="B72" s="436" t="s">
        <v>810</v>
      </c>
      <c r="C72" s="435" t="s">
        <v>623</v>
      </c>
      <c r="D72" s="6">
        <v>2</v>
      </c>
      <c r="E72" s="6">
        <v>6430</v>
      </c>
      <c r="G72" s="375">
        <v>26970</v>
      </c>
      <c r="H72" s="375">
        <v>22733</v>
      </c>
      <c r="I72" s="375">
        <v>24583.73</v>
      </c>
      <c r="J72" s="375">
        <v>23403.48</v>
      </c>
      <c r="K72" s="375">
        <v>21978.25</v>
      </c>
      <c r="L72" s="375">
        <v>23624.37</v>
      </c>
      <c r="M72" s="537">
        <f t="shared" si="6"/>
        <v>12.827058639661697</v>
      </c>
      <c r="N72" s="537">
        <f t="shared" si="7"/>
        <v>10.925317533729528</v>
      </c>
      <c r="O72" s="537">
        <f t="shared" si="8"/>
        <v>11.515536684210526</v>
      </c>
      <c r="P72" s="537">
        <f t="shared" si="9"/>
        <v>10.642424589473686</v>
      </c>
      <c r="Q72" s="537">
        <f t="shared" si="10"/>
        <v>8.4442749999999993</v>
      </c>
      <c r="R72" s="537">
        <f t="shared" si="11"/>
        <v>7.2613853052631585</v>
      </c>
    </row>
    <row r="73" spans="1:18">
      <c r="A73" s="6">
        <v>44521324</v>
      </c>
      <c r="B73" s="436" t="s">
        <v>811</v>
      </c>
      <c r="C73" s="435" t="s">
        <v>1450</v>
      </c>
      <c r="E73" s="6">
        <v>6300</v>
      </c>
      <c r="G73" s="375">
        <v>32069</v>
      </c>
      <c r="H73" s="375">
        <v>27501</v>
      </c>
      <c r="I73" s="375">
        <v>37585</v>
      </c>
      <c r="J73" s="375">
        <v>30242.38</v>
      </c>
      <c r="K73" s="375">
        <v>30250.07</v>
      </c>
      <c r="L73" s="375">
        <v>27353.77</v>
      </c>
      <c r="M73" s="537">
        <f t="shared" si="6"/>
        <v>15.252166982399368</v>
      </c>
      <c r="N73" s="537">
        <f t="shared" si="7"/>
        <v>13.216784300140576</v>
      </c>
      <c r="O73" s="537">
        <f t="shared" si="8"/>
        <v>17.605605263157898</v>
      </c>
      <c r="P73" s="537">
        <f t="shared" si="9"/>
        <v>13.752324378947369</v>
      </c>
      <c r="Q73" s="537">
        <f t="shared" si="10"/>
        <v>11.622395315789474</v>
      </c>
      <c r="R73" s="537">
        <f t="shared" si="11"/>
        <v>8.4076850947368431</v>
      </c>
    </row>
    <row r="74" spans="1:18">
      <c r="A74" s="6">
        <v>44521344</v>
      </c>
      <c r="B74" s="436" t="s">
        <v>812</v>
      </c>
      <c r="C74" s="435" t="s">
        <v>485</v>
      </c>
      <c r="D74" s="6">
        <v>0</v>
      </c>
      <c r="E74" s="6">
        <v>6440</v>
      </c>
      <c r="G74" s="375">
        <v>26927</v>
      </c>
      <c r="H74" s="375">
        <v>29132</v>
      </c>
      <c r="I74" s="375">
        <v>26444.880000000001</v>
      </c>
      <c r="J74" s="375">
        <v>26330.2</v>
      </c>
      <c r="K74" s="375">
        <v>19971.36</v>
      </c>
      <c r="L74" s="375">
        <v>16701.16</v>
      </c>
      <c r="M74" s="537">
        <f t="shared" si="6"/>
        <v>12.806607637751966</v>
      </c>
      <c r="N74" s="537">
        <f t="shared" si="7"/>
        <v>14.000631258197712</v>
      </c>
      <c r="O74" s="537">
        <f t="shared" si="8"/>
        <v>12.387338526315789</v>
      </c>
      <c r="P74" s="537">
        <f t="shared" si="9"/>
        <v>11.973312</v>
      </c>
      <c r="Q74" s="537">
        <f t="shared" si="10"/>
        <v>7.6732067368421051</v>
      </c>
      <c r="R74" s="537">
        <f t="shared" si="11"/>
        <v>5.1334091789473684</v>
      </c>
    </row>
    <row r="75" spans="1:18">
      <c r="A75" s="6">
        <v>44521587</v>
      </c>
      <c r="B75" s="436" t="s">
        <v>813</v>
      </c>
      <c r="C75" s="435" t="s">
        <v>1521</v>
      </c>
      <c r="E75" s="6">
        <v>6470</v>
      </c>
      <c r="G75" s="375">
        <v>6228</v>
      </c>
      <c r="H75" s="375">
        <v>6955</v>
      </c>
      <c r="I75" s="375">
        <v>6126.66</v>
      </c>
      <c r="J75" s="375">
        <v>6526.41</v>
      </c>
      <c r="K75" s="375">
        <v>6093.71</v>
      </c>
      <c r="L75" s="375">
        <v>6304.24</v>
      </c>
      <c r="M75" s="537">
        <f t="shared" si="6"/>
        <v>2.9620660440420119</v>
      </c>
      <c r="N75" s="537">
        <f t="shared" si="7"/>
        <v>3.3425233557862519</v>
      </c>
      <c r="O75" s="537">
        <f t="shared" si="8"/>
        <v>2.8698565263157896</v>
      </c>
      <c r="P75" s="537">
        <f t="shared" si="9"/>
        <v>2.9677990736842106</v>
      </c>
      <c r="Q75" s="537">
        <f t="shared" si="10"/>
        <v>2.3412675263157898</v>
      </c>
      <c r="R75" s="537">
        <f t="shared" si="11"/>
        <v>1.9377242947368425</v>
      </c>
    </row>
    <row r="76" spans="1:18">
      <c r="A76" s="6">
        <v>44521588</v>
      </c>
      <c r="B76" s="436" t="s">
        <v>814</v>
      </c>
      <c r="C76" s="435" t="s">
        <v>365</v>
      </c>
      <c r="E76" s="6">
        <v>6470</v>
      </c>
      <c r="G76" s="375">
        <v>8002</v>
      </c>
      <c r="H76" s="375">
        <v>7683</v>
      </c>
      <c r="I76" s="375">
        <v>8195.31</v>
      </c>
      <c r="J76" s="375">
        <v>7453.72</v>
      </c>
      <c r="K76" s="375">
        <v>7604.05</v>
      </c>
      <c r="L76" s="375">
        <v>7888.42</v>
      </c>
      <c r="M76" s="537">
        <f t="shared" si="6"/>
        <v>3.8057887739923211</v>
      </c>
      <c r="N76" s="537">
        <f t="shared" si="7"/>
        <v>3.69239495938257</v>
      </c>
      <c r="O76" s="537">
        <f t="shared" si="8"/>
        <v>3.8388557368421052</v>
      </c>
      <c r="P76" s="537">
        <f t="shared" si="9"/>
        <v>3.3894810947368423</v>
      </c>
      <c r="Q76" s="537">
        <f t="shared" si="10"/>
        <v>2.9215560526315789</v>
      </c>
      <c r="R76" s="537">
        <f t="shared" si="11"/>
        <v>2.4246512</v>
      </c>
    </row>
    <row r="77" spans="1:18">
      <c r="A77" s="6">
        <v>44521594</v>
      </c>
      <c r="B77" s="436" t="s">
        <v>815</v>
      </c>
      <c r="C77" s="435" t="s">
        <v>466</v>
      </c>
      <c r="D77" s="6">
        <v>43</v>
      </c>
      <c r="E77" s="6">
        <v>6470</v>
      </c>
      <c r="G77" s="375">
        <v>26909</v>
      </c>
      <c r="H77" s="375">
        <v>25897</v>
      </c>
      <c r="I77" s="375">
        <v>27029.77</v>
      </c>
      <c r="J77" s="375">
        <v>27802.61</v>
      </c>
      <c r="K77" s="375">
        <v>26153.1</v>
      </c>
      <c r="L77" s="375">
        <v>26748.400000000001</v>
      </c>
      <c r="M77" s="537">
        <f t="shared" si="6"/>
        <v>12.798046753231613</v>
      </c>
      <c r="N77" s="537">
        <f t="shared" si="7"/>
        <v>12.445913349359678</v>
      </c>
      <c r="O77" s="537">
        <f t="shared" si="8"/>
        <v>12.661313315789474</v>
      </c>
      <c r="P77" s="537">
        <f t="shared" si="9"/>
        <v>12.642871073684212</v>
      </c>
      <c r="Q77" s="537">
        <f t="shared" si="10"/>
        <v>10.048296315789473</v>
      </c>
      <c r="R77" s="537">
        <f t="shared" si="11"/>
        <v>8.2216134736842115</v>
      </c>
    </row>
    <row r="78" spans="1:18">
      <c r="A78" s="6">
        <v>44521595</v>
      </c>
      <c r="B78" s="436" t="s">
        <v>816</v>
      </c>
      <c r="C78" s="435" t="s">
        <v>1522</v>
      </c>
      <c r="E78" s="6">
        <v>6470</v>
      </c>
      <c r="G78" s="375">
        <v>617</v>
      </c>
      <c r="H78" s="375">
        <v>605</v>
      </c>
      <c r="I78" s="375">
        <v>619.49</v>
      </c>
      <c r="J78" s="375">
        <v>474.49</v>
      </c>
      <c r="K78" s="375">
        <v>398.09</v>
      </c>
      <c r="L78" s="375">
        <v>392.9</v>
      </c>
      <c r="M78" s="537">
        <f t="shared" si="6"/>
        <v>0.29344809716986531</v>
      </c>
      <c r="N78" s="537">
        <f t="shared" si="7"/>
        <v>0.29075868156012685</v>
      </c>
      <c r="O78" s="537">
        <f t="shared" si="8"/>
        <v>0.29018215789473684</v>
      </c>
      <c r="P78" s="537">
        <f t="shared" si="9"/>
        <v>0.21576808421052635</v>
      </c>
      <c r="Q78" s="537">
        <f t="shared" si="10"/>
        <v>0.15295036842105261</v>
      </c>
      <c r="R78" s="537">
        <f t="shared" si="11"/>
        <v>0.12076505263157897</v>
      </c>
    </row>
    <row r="79" spans="1:18">
      <c r="A79" s="6">
        <v>44521650</v>
      </c>
      <c r="B79" s="436" t="s">
        <v>817</v>
      </c>
      <c r="C79" s="435" t="s">
        <v>1523</v>
      </c>
      <c r="D79" s="6">
        <v>22</v>
      </c>
      <c r="E79" s="6">
        <v>6430</v>
      </c>
      <c r="G79" s="375">
        <v>5574</v>
      </c>
      <c r="H79" s="375">
        <v>5290</v>
      </c>
      <c r="I79" s="375">
        <v>5409.54</v>
      </c>
      <c r="J79" s="375">
        <v>5283.92</v>
      </c>
      <c r="K79" s="375">
        <v>5096.9799999999996</v>
      </c>
      <c r="L79" s="375">
        <v>5332.23</v>
      </c>
      <c r="M79" s="537">
        <f t="shared" si="6"/>
        <v>2.6510205731358658</v>
      </c>
      <c r="N79" s="537">
        <f t="shared" si="7"/>
        <v>2.5423362404182992</v>
      </c>
      <c r="O79" s="537">
        <f t="shared" si="8"/>
        <v>2.5339424210526316</v>
      </c>
      <c r="P79" s="537">
        <f t="shared" si="9"/>
        <v>2.4027930947368423</v>
      </c>
      <c r="Q79" s="537">
        <f t="shared" si="10"/>
        <v>1.9583133684210525</v>
      </c>
      <c r="R79" s="537">
        <f t="shared" si="11"/>
        <v>1.6389591157894738</v>
      </c>
    </row>
    <row r="80" spans="1:18">
      <c r="A80" s="6">
        <v>44521782</v>
      </c>
      <c r="B80" s="436" t="s">
        <v>818</v>
      </c>
      <c r="C80" s="435" t="s">
        <v>1524</v>
      </c>
      <c r="D80" s="6">
        <v>15</v>
      </c>
      <c r="E80" s="6">
        <v>6300</v>
      </c>
      <c r="G80" s="375">
        <v>25134</v>
      </c>
      <c r="H80" s="375">
        <v>22752</v>
      </c>
      <c r="I80" s="375">
        <v>23439.79</v>
      </c>
      <c r="J80" s="375">
        <v>23880.3</v>
      </c>
      <c r="K80" s="375">
        <v>22911.91</v>
      </c>
      <c r="L80" s="375">
        <v>23618.880000000001</v>
      </c>
      <c r="M80" s="537">
        <f t="shared" si="6"/>
        <v>11.953848418585729</v>
      </c>
      <c r="N80" s="537">
        <f t="shared" si="7"/>
        <v>10.9344487981091</v>
      </c>
      <c r="O80" s="537">
        <f t="shared" si="8"/>
        <v>10.979691105263159</v>
      </c>
      <c r="P80" s="537">
        <f t="shared" si="9"/>
        <v>10.859252210526316</v>
      </c>
      <c r="Q80" s="537">
        <f t="shared" si="10"/>
        <v>8.8029969999999995</v>
      </c>
      <c r="R80" s="537">
        <f t="shared" si="11"/>
        <v>7.2596978526315805</v>
      </c>
    </row>
    <row r="81" spans="1:18">
      <c r="A81" s="6">
        <v>44521783</v>
      </c>
      <c r="B81" s="436" t="s">
        <v>819</v>
      </c>
      <c r="C81" s="435" t="s">
        <v>509</v>
      </c>
      <c r="E81" s="6">
        <v>6300</v>
      </c>
      <c r="G81" s="375">
        <v>35034</v>
      </c>
      <c r="H81" s="375">
        <v>37354</v>
      </c>
      <c r="I81" s="375">
        <v>32738.21</v>
      </c>
      <c r="J81" s="375">
        <v>32022.57</v>
      </c>
      <c r="K81" s="375">
        <v>31121.22</v>
      </c>
      <c r="L81" s="375">
        <v>32049.87</v>
      </c>
      <c r="M81" s="537">
        <f t="shared" si="6"/>
        <v>16.662334904779676</v>
      </c>
      <c r="N81" s="537">
        <f t="shared" si="7"/>
        <v>17.952065770242939</v>
      </c>
      <c r="O81" s="537">
        <f t="shared" si="8"/>
        <v>15.335266789473685</v>
      </c>
      <c r="P81" s="537">
        <f t="shared" si="9"/>
        <v>14.561842357894736</v>
      </c>
      <c r="Q81" s="537">
        <f t="shared" si="10"/>
        <v>11.957100315789473</v>
      </c>
      <c r="R81" s="537">
        <f t="shared" si="11"/>
        <v>9.8511179368421065</v>
      </c>
    </row>
    <row r="82" spans="1:18">
      <c r="A82" s="6">
        <v>44521862</v>
      </c>
      <c r="B82" s="436" t="s">
        <v>820</v>
      </c>
      <c r="C82" s="435" t="s">
        <v>1525</v>
      </c>
      <c r="D82" s="6">
        <v>86</v>
      </c>
      <c r="E82" s="6">
        <v>6430</v>
      </c>
      <c r="G82" s="375">
        <v>42196</v>
      </c>
      <c r="H82" s="375">
        <v>37025</v>
      </c>
      <c r="I82" s="375">
        <v>31196</v>
      </c>
      <c r="J82" s="375">
        <v>25183.13</v>
      </c>
      <c r="K82" s="375">
        <v>27089.05</v>
      </c>
      <c r="L82" s="375">
        <v>28124.59</v>
      </c>
      <c r="M82" s="537">
        <f t="shared" si="6"/>
        <v>20.068615734488876</v>
      </c>
      <c r="N82" s="537">
        <f t="shared" si="7"/>
        <v>17.79395071861768</v>
      </c>
      <c r="O82" s="537">
        <f t="shared" si="8"/>
        <v>14.612863157894738</v>
      </c>
      <c r="P82" s="537">
        <f t="shared" si="9"/>
        <v>11.451697010526317</v>
      </c>
      <c r="Q82" s="537">
        <f t="shared" si="10"/>
        <v>10.407898157894737</v>
      </c>
      <c r="R82" s="537">
        <f t="shared" si="11"/>
        <v>8.644610821052634</v>
      </c>
    </row>
    <row r="83" spans="1:18">
      <c r="A83" s="6">
        <v>44522143</v>
      </c>
      <c r="B83" s="436" t="s">
        <v>821</v>
      </c>
      <c r="C83" s="435" t="s">
        <v>621</v>
      </c>
      <c r="D83" s="6">
        <v>20</v>
      </c>
      <c r="E83" s="6">
        <v>6430</v>
      </c>
      <c r="G83" s="375">
        <v>13445</v>
      </c>
      <c r="H83" s="375">
        <v>14400</v>
      </c>
      <c r="I83" s="375">
        <v>13157.81</v>
      </c>
      <c r="J83" s="375">
        <v>14479.08</v>
      </c>
      <c r="K83" s="375">
        <v>12327.23</v>
      </c>
      <c r="L83" s="375">
        <v>13329.64</v>
      </c>
      <c r="M83" s="537">
        <f t="shared" si="6"/>
        <v>6.3945051320078425</v>
      </c>
      <c r="N83" s="537">
        <f t="shared" si="7"/>
        <v>6.9205372139931027</v>
      </c>
      <c r="O83" s="537">
        <f t="shared" si="8"/>
        <v>6.1633952105263159</v>
      </c>
      <c r="P83" s="537">
        <f t="shared" si="9"/>
        <v>6.5841711157894736</v>
      </c>
      <c r="Q83" s="537">
        <f t="shared" si="10"/>
        <v>4.7362515263157894</v>
      </c>
      <c r="R83" s="537">
        <f t="shared" si="11"/>
        <v>4.0971104</v>
      </c>
    </row>
    <row r="84" spans="1:18">
      <c r="A84" s="6">
        <v>44522144</v>
      </c>
      <c r="B84" s="436" t="s">
        <v>822</v>
      </c>
      <c r="C84" s="435" t="s">
        <v>1526</v>
      </c>
      <c r="E84" s="6">
        <v>6430</v>
      </c>
      <c r="G84" s="375">
        <v>3825</v>
      </c>
      <c r="H84" s="375">
        <v>3699</v>
      </c>
      <c r="I84" s="375">
        <v>3709.2</v>
      </c>
      <c r="J84" s="375">
        <v>3697.3</v>
      </c>
      <c r="K84" s="375">
        <v>3158.55</v>
      </c>
      <c r="L84" s="375">
        <v>3471.88</v>
      </c>
      <c r="M84" s="537">
        <f t="shared" si="6"/>
        <v>1.819187960574935</v>
      </c>
      <c r="N84" s="537">
        <f t="shared" si="7"/>
        <v>1.7777129968444783</v>
      </c>
      <c r="O84" s="537">
        <f t="shared" si="8"/>
        <v>1.7374673684210526</v>
      </c>
      <c r="P84" s="537">
        <f t="shared" si="9"/>
        <v>1.6812985263157896</v>
      </c>
      <c r="Q84" s="537">
        <f t="shared" si="10"/>
        <v>1.2135481578947369</v>
      </c>
      <c r="R84" s="537">
        <f t="shared" si="11"/>
        <v>1.0671462736842106</v>
      </c>
    </row>
    <row r="85" spans="1:18">
      <c r="A85" s="6">
        <v>44522149</v>
      </c>
      <c r="B85" s="436" t="s">
        <v>823</v>
      </c>
      <c r="C85" s="435" t="s">
        <v>1509</v>
      </c>
      <c r="E85" s="6">
        <v>6430</v>
      </c>
      <c r="G85" s="375">
        <v>2263</v>
      </c>
      <c r="H85" s="375">
        <v>5258</v>
      </c>
      <c r="I85" s="375">
        <v>6451.46</v>
      </c>
      <c r="J85" s="375">
        <v>5146.83</v>
      </c>
      <c r="K85" s="375">
        <v>4523.62</v>
      </c>
      <c r="L85" s="375">
        <v>4663.8500000000004</v>
      </c>
      <c r="M85" s="537">
        <f t="shared" si="6"/>
        <v>1.0762934260865562</v>
      </c>
      <c r="N85" s="537">
        <f t="shared" si="7"/>
        <v>2.526957268831648</v>
      </c>
      <c r="O85" s="537">
        <f t="shared" si="8"/>
        <v>3.0219996842105261</v>
      </c>
      <c r="P85" s="537">
        <f t="shared" si="9"/>
        <v>2.3404532210526319</v>
      </c>
      <c r="Q85" s="537">
        <f t="shared" si="10"/>
        <v>1.7380224210526314</v>
      </c>
      <c r="R85" s="537">
        <f t="shared" si="11"/>
        <v>1.4335202105263163</v>
      </c>
    </row>
    <row r="86" spans="1:18">
      <c r="A86" s="6">
        <v>44522186</v>
      </c>
      <c r="B86" s="436" t="s">
        <v>824</v>
      </c>
      <c r="C86" s="435" t="s">
        <v>1527</v>
      </c>
      <c r="D86" s="6">
        <v>11</v>
      </c>
      <c r="E86" s="6">
        <v>6430</v>
      </c>
      <c r="G86" s="375">
        <v>6625</v>
      </c>
      <c r="H86" s="375">
        <v>6486</v>
      </c>
      <c r="I86" s="375">
        <v>7010.39</v>
      </c>
      <c r="J86" s="375">
        <v>6521.96</v>
      </c>
      <c r="K86" s="375">
        <v>5872.56</v>
      </c>
      <c r="L86" s="375">
        <v>6739.4</v>
      </c>
      <c r="M86" s="537">
        <f t="shared" si="6"/>
        <v>3.1508811081853447</v>
      </c>
      <c r="N86" s="537">
        <f t="shared" si="7"/>
        <v>3.1171253034693929</v>
      </c>
      <c r="O86" s="537">
        <f t="shared" si="8"/>
        <v>3.283814263157895</v>
      </c>
      <c r="P86" s="537">
        <f t="shared" si="9"/>
        <v>2.9657754947368424</v>
      </c>
      <c r="Q86" s="537">
        <f t="shared" si="10"/>
        <v>2.2562993684210531</v>
      </c>
      <c r="R86" s="537">
        <f t="shared" si="11"/>
        <v>2.0714787368421055</v>
      </c>
    </row>
    <row r="87" spans="1:18">
      <c r="A87" s="6">
        <v>44522233</v>
      </c>
      <c r="B87" s="436" t="s">
        <v>825</v>
      </c>
      <c r="C87" s="435" t="s">
        <v>1528</v>
      </c>
      <c r="D87" s="6">
        <v>10</v>
      </c>
      <c r="E87" s="6">
        <v>6440</v>
      </c>
      <c r="G87" s="375">
        <v>48856</v>
      </c>
      <c r="H87" s="375">
        <v>52468</v>
      </c>
      <c r="I87" s="375">
        <v>23357.01</v>
      </c>
      <c r="J87" s="375">
        <v>25087.35</v>
      </c>
      <c r="K87" s="375">
        <v>23574.12</v>
      </c>
      <c r="L87" s="375">
        <v>23248.99</v>
      </c>
      <c r="M87" s="537">
        <f t="shared" si="6"/>
        <v>23.236143007019351</v>
      </c>
      <c r="N87" s="537">
        <f t="shared" si="7"/>
        <v>25.215746287763199</v>
      </c>
      <c r="O87" s="537">
        <f t="shared" si="8"/>
        <v>10.940915210526315</v>
      </c>
      <c r="P87" s="537">
        <f t="shared" si="9"/>
        <v>11.408142315789474</v>
      </c>
      <c r="Q87" s="537">
        <f t="shared" si="10"/>
        <v>9.0574250526315794</v>
      </c>
      <c r="R87" s="537">
        <f t="shared" si="11"/>
        <v>7.1460053473684226</v>
      </c>
    </row>
    <row r="88" spans="1:18">
      <c r="B88" s="436" t="s">
        <v>826</v>
      </c>
      <c r="F88" s="436" t="s">
        <v>1671</v>
      </c>
      <c r="G88" s="375">
        <v>48856</v>
      </c>
      <c r="H88" s="375">
        <v>65601</v>
      </c>
      <c r="I88" s="375">
        <v>48576</v>
      </c>
      <c r="J88" s="375">
        <v>48133.14</v>
      </c>
      <c r="K88" s="375">
        <v>38157.480000000003</v>
      </c>
      <c r="L88" s="375">
        <v>37197.67</v>
      </c>
      <c r="M88" s="537">
        <f t="shared" si="6"/>
        <v>23.236143007019351</v>
      </c>
      <c r="N88" s="537">
        <f t="shared" si="7"/>
        <v>31.527372345497326</v>
      </c>
      <c r="O88" s="537">
        <f t="shared" si="8"/>
        <v>22.754021052631579</v>
      </c>
      <c r="P88" s="537">
        <f t="shared" si="9"/>
        <v>21.887912084210527</v>
      </c>
      <c r="Q88" s="537">
        <f t="shared" si="10"/>
        <v>14.660505473684212</v>
      </c>
      <c r="R88" s="537">
        <f t="shared" si="11"/>
        <v>11.433389094736842</v>
      </c>
    </row>
    <row r="89" spans="1:18">
      <c r="A89" s="6">
        <v>44522768</v>
      </c>
      <c r="B89" s="436" t="s">
        <v>827</v>
      </c>
      <c r="C89" s="435" t="s">
        <v>624</v>
      </c>
      <c r="D89" s="6">
        <v>4</v>
      </c>
      <c r="E89" s="6">
        <v>6430</v>
      </c>
      <c r="G89" s="375">
        <v>9158</v>
      </c>
      <c r="H89" s="375">
        <v>7793</v>
      </c>
      <c r="I89" s="375">
        <v>8105.33</v>
      </c>
      <c r="J89" s="375">
        <v>8515.89</v>
      </c>
      <c r="K89" s="375">
        <v>7751.26</v>
      </c>
      <c r="L89" s="375">
        <v>8282.44</v>
      </c>
      <c r="M89" s="537">
        <f t="shared" si="6"/>
        <v>4.3555878020771903</v>
      </c>
      <c r="N89" s="537">
        <f t="shared" si="7"/>
        <v>3.7452601742116838</v>
      </c>
      <c r="O89" s="537">
        <f t="shared" si="8"/>
        <v>3.796707210526316</v>
      </c>
      <c r="P89" s="537">
        <f t="shared" si="9"/>
        <v>3.8724889263157896</v>
      </c>
      <c r="Q89" s="537">
        <f t="shared" si="10"/>
        <v>2.9781156842105263</v>
      </c>
      <c r="R89" s="537">
        <f t="shared" si="11"/>
        <v>2.5457605052631584</v>
      </c>
    </row>
    <row r="90" spans="1:18">
      <c r="A90" s="6">
        <v>44522769</v>
      </c>
      <c r="B90" s="436" t="s">
        <v>828</v>
      </c>
      <c r="C90" s="435" t="s">
        <v>1529</v>
      </c>
      <c r="E90" s="6">
        <v>6430</v>
      </c>
      <c r="G90" s="375">
        <v>3481</v>
      </c>
      <c r="H90" s="375">
        <v>3103</v>
      </c>
      <c r="I90" s="375">
        <v>3265.79</v>
      </c>
      <c r="J90" s="375">
        <v>3434.36</v>
      </c>
      <c r="K90" s="375">
        <v>3170.61</v>
      </c>
      <c r="L90" s="375">
        <v>3280.56</v>
      </c>
      <c r="M90" s="537">
        <f t="shared" si="6"/>
        <v>1.6555799452970845</v>
      </c>
      <c r="N90" s="537">
        <f t="shared" si="7"/>
        <v>1.491279651043097</v>
      </c>
      <c r="O90" s="537">
        <f t="shared" si="8"/>
        <v>1.5297647894736843</v>
      </c>
      <c r="P90" s="537">
        <f t="shared" si="9"/>
        <v>1.5617300210526317</v>
      </c>
      <c r="Q90" s="537">
        <f t="shared" si="10"/>
        <v>1.2181817368421053</v>
      </c>
      <c r="R90" s="537">
        <f t="shared" si="11"/>
        <v>1.0083405473684213</v>
      </c>
    </row>
    <row r="91" spans="1:18">
      <c r="A91" s="6">
        <v>44522780</v>
      </c>
      <c r="B91" s="436" t="s">
        <v>829</v>
      </c>
      <c r="C91" s="435" t="s">
        <v>1530</v>
      </c>
      <c r="E91" s="6">
        <v>6430</v>
      </c>
      <c r="G91" s="375">
        <v>10980</v>
      </c>
      <c r="H91" s="375">
        <v>10135</v>
      </c>
      <c r="I91" s="375">
        <v>10348.290000000001</v>
      </c>
      <c r="J91" s="375">
        <v>10606.49</v>
      </c>
      <c r="K91" s="375">
        <v>9575.69</v>
      </c>
      <c r="L91" s="375">
        <v>10837.33</v>
      </c>
      <c r="M91" s="537">
        <f t="shared" si="6"/>
        <v>5.2221395574151073</v>
      </c>
      <c r="N91" s="537">
        <f t="shared" si="7"/>
        <v>4.8708086572097287</v>
      </c>
      <c r="O91" s="537">
        <f t="shared" si="8"/>
        <v>4.8473568947368424</v>
      </c>
      <c r="P91" s="537">
        <f t="shared" si="9"/>
        <v>4.8231617684210528</v>
      </c>
      <c r="Q91" s="537">
        <f t="shared" si="10"/>
        <v>3.6790808947368423</v>
      </c>
      <c r="R91" s="537">
        <f t="shared" si="11"/>
        <v>3.3310530105263161</v>
      </c>
    </row>
    <row r="92" spans="1:18">
      <c r="A92" s="6">
        <v>44522782</v>
      </c>
      <c r="B92" s="436" t="s">
        <v>830</v>
      </c>
      <c r="C92" s="435" t="s">
        <v>1531</v>
      </c>
      <c r="E92" s="6">
        <v>6430</v>
      </c>
      <c r="G92" s="375">
        <v>3936</v>
      </c>
      <c r="H92" s="375">
        <v>3776</v>
      </c>
      <c r="I92" s="375">
        <v>4104.2700000000004</v>
      </c>
      <c r="J92" s="375">
        <v>4127.53</v>
      </c>
      <c r="K92" s="375">
        <v>2957.86</v>
      </c>
      <c r="L92" s="375">
        <v>3877.55</v>
      </c>
      <c r="M92" s="537">
        <f t="shared" si="6"/>
        <v>1.8719800817837762</v>
      </c>
      <c r="N92" s="537">
        <f t="shared" si="7"/>
        <v>1.814718647224858</v>
      </c>
      <c r="O92" s="537">
        <f t="shared" si="8"/>
        <v>1.9225264736842107</v>
      </c>
      <c r="P92" s="537">
        <f t="shared" si="9"/>
        <v>1.876939957894737</v>
      </c>
      <c r="Q92" s="537">
        <f t="shared" si="10"/>
        <v>1.1364409473684212</v>
      </c>
      <c r="R92" s="537">
        <f t="shared" si="11"/>
        <v>1.1918364210526318</v>
      </c>
    </row>
    <row r="93" spans="1:18">
      <c r="A93" s="6">
        <v>44522792</v>
      </c>
      <c r="B93" s="436" t="s">
        <v>831</v>
      </c>
      <c r="C93" s="435" t="s">
        <v>1532</v>
      </c>
      <c r="E93" s="6">
        <v>6430</v>
      </c>
      <c r="G93" s="375">
        <v>9873</v>
      </c>
      <c r="H93" s="375">
        <v>10355</v>
      </c>
      <c r="I93" s="375">
        <v>10751.81</v>
      </c>
      <c r="J93" s="375">
        <v>5238.63</v>
      </c>
      <c r="K93" s="375">
        <v>1376.28</v>
      </c>
      <c r="L93" s="375">
        <v>1472.74</v>
      </c>
      <c r="M93" s="537">
        <f t="shared" si="6"/>
        <v>4.6956451594134201</v>
      </c>
      <c r="N93" s="537">
        <f t="shared" si="7"/>
        <v>4.9765390868679562</v>
      </c>
      <c r="O93" s="537">
        <f t="shared" si="8"/>
        <v>5.0363741578947367</v>
      </c>
      <c r="P93" s="537">
        <f t="shared" si="9"/>
        <v>2.3821980631578952</v>
      </c>
      <c r="Q93" s="537">
        <f t="shared" si="10"/>
        <v>0.52878126315789475</v>
      </c>
      <c r="R93" s="537">
        <f t="shared" si="11"/>
        <v>0.45267376842105267</v>
      </c>
    </row>
    <row r="94" spans="1:18">
      <c r="A94" s="6">
        <v>44522794</v>
      </c>
      <c r="B94" s="436" t="s">
        <v>832</v>
      </c>
      <c r="C94" s="435" t="s">
        <v>360</v>
      </c>
      <c r="E94" s="6">
        <v>6430</v>
      </c>
      <c r="G94" s="375">
        <v>9410</v>
      </c>
      <c r="H94" s="375">
        <v>8880</v>
      </c>
      <c r="I94" s="375">
        <v>8851.73</v>
      </c>
      <c r="J94" s="375">
        <v>9488.66</v>
      </c>
      <c r="K94" s="375">
        <v>8741.2000000000007</v>
      </c>
      <c r="L94" s="375">
        <v>9120.81</v>
      </c>
      <c r="M94" s="537">
        <f t="shared" si="6"/>
        <v>4.4754401853621273</v>
      </c>
      <c r="N94" s="537">
        <f t="shared" si="7"/>
        <v>4.2676646152957467</v>
      </c>
      <c r="O94" s="537">
        <f t="shared" si="8"/>
        <v>4.1463366842105263</v>
      </c>
      <c r="P94" s="537">
        <f t="shared" si="9"/>
        <v>4.314843284210526</v>
      </c>
      <c r="Q94" s="537">
        <f t="shared" si="10"/>
        <v>3.3584610526315792</v>
      </c>
      <c r="R94" s="537">
        <f t="shared" si="11"/>
        <v>2.8034489684210526</v>
      </c>
    </row>
    <row r="95" spans="1:18">
      <c r="A95" s="6">
        <v>44522795</v>
      </c>
      <c r="B95" s="436" t="s">
        <v>833</v>
      </c>
      <c r="C95" s="435" t="s">
        <v>545</v>
      </c>
      <c r="E95" s="6">
        <v>6430</v>
      </c>
      <c r="G95" s="375">
        <v>6013</v>
      </c>
      <c r="H95" s="375">
        <v>10081</v>
      </c>
      <c r="I95" s="375">
        <v>10276.27</v>
      </c>
      <c r="J95" s="375">
        <v>10991.35</v>
      </c>
      <c r="K95" s="375">
        <v>10073.31</v>
      </c>
      <c r="L95" s="375">
        <v>10083.620000000001</v>
      </c>
      <c r="M95" s="537">
        <f t="shared" si="6"/>
        <v>2.8598110344933549</v>
      </c>
      <c r="N95" s="537">
        <f t="shared" si="7"/>
        <v>4.8448566426572537</v>
      </c>
      <c r="O95" s="537">
        <f t="shared" si="8"/>
        <v>4.8136212105263168</v>
      </c>
      <c r="P95" s="537">
        <f t="shared" si="9"/>
        <v>4.9981717894736848</v>
      </c>
      <c r="Q95" s="537">
        <f t="shared" si="10"/>
        <v>3.8702717368421053</v>
      </c>
      <c r="R95" s="537">
        <f t="shared" si="11"/>
        <v>3.0993863578947374</v>
      </c>
    </row>
    <row r="96" spans="1:18">
      <c r="A96" s="6">
        <v>44523419</v>
      </c>
      <c r="B96" s="436" t="s">
        <v>834</v>
      </c>
      <c r="C96" s="435" t="s">
        <v>1533</v>
      </c>
      <c r="D96" s="6">
        <v>29</v>
      </c>
      <c r="E96" s="6">
        <v>6310</v>
      </c>
      <c r="G96" s="375">
        <v>4469</v>
      </c>
      <c r="H96" s="375">
        <v>4469</v>
      </c>
      <c r="I96" s="375">
        <v>4469</v>
      </c>
      <c r="J96" s="375">
        <v>5165.07</v>
      </c>
      <c r="K96" s="375">
        <v>4251.55</v>
      </c>
      <c r="L96" s="375">
        <v>5017.7</v>
      </c>
      <c r="M96" s="537">
        <f t="shared" si="6"/>
        <v>2.1254773845253294</v>
      </c>
      <c r="N96" s="537">
        <f t="shared" si="7"/>
        <v>2.147769500648276</v>
      </c>
      <c r="O96" s="537">
        <f t="shared" si="8"/>
        <v>2.0933736842105262</v>
      </c>
      <c r="P96" s="537">
        <f t="shared" si="9"/>
        <v>2.3487476210526315</v>
      </c>
      <c r="Q96" s="537">
        <f t="shared" si="10"/>
        <v>1.6334902631578949</v>
      </c>
      <c r="R96" s="537">
        <f t="shared" si="11"/>
        <v>1.5422825263157898</v>
      </c>
    </row>
    <row r="97" spans="1:18">
      <c r="A97" s="6">
        <v>44523452</v>
      </c>
      <c r="B97" s="436" t="s">
        <v>835</v>
      </c>
      <c r="C97" s="435" t="s">
        <v>1534</v>
      </c>
      <c r="D97" s="6">
        <v>36</v>
      </c>
      <c r="E97" s="6">
        <v>6430</v>
      </c>
      <c r="G97" s="375">
        <v>7858</v>
      </c>
      <c r="H97" s="375">
        <v>7914</v>
      </c>
      <c r="I97" s="375">
        <v>8006.16</v>
      </c>
      <c r="J97" s="375">
        <v>7628.67</v>
      </c>
      <c r="K97" s="375">
        <v>7051.87</v>
      </c>
      <c r="L97" s="375">
        <v>8742.81</v>
      </c>
      <c r="M97" s="537">
        <f t="shared" si="6"/>
        <v>3.7373016978295004</v>
      </c>
      <c r="N97" s="537">
        <f t="shared" si="7"/>
        <v>3.803411910523709</v>
      </c>
      <c r="O97" s="537">
        <f t="shared" si="8"/>
        <v>3.7502538947368422</v>
      </c>
      <c r="P97" s="537">
        <f t="shared" si="9"/>
        <v>3.469037305263158</v>
      </c>
      <c r="Q97" s="537">
        <f t="shared" si="10"/>
        <v>2.7094026842105263</v>
      </c>
      <c r="R97" s="537">
        <f t="shared" si="11"/>
        <v>2.6872637052631583</v>
      </c>
    </row>
    <row r="98" spans="1:18">
      <c r="A98" s="6">
        <v>44523532</v>
      </c>
      <c r="B98" s="436" t="s">
        <v>836</v>
      </c>
      <c r="C98" s="435" t="s">
        <v>1503</v>
      </c>
      <c r="D98" s="6">
        <v>29</v>
      </c>
      <c r="E98" s="6">
        <v>6400</v>
      </c>
      <c r="G98" s="375">
        <v>14908</v>
      </c>
      <c r="H98" s="375">
        <v>16796</v>
      </c>
      <c r="I98" s="375">
        <v>19883.400000000001</v>
      </c>
      <c r="J98" s="375">
        <v>22797.53</v>
      </c>
      <c r="K98" s="375">
        <v>18776.599999999999</v>
      </c>
      <c r="L98" s="375">
        <v>15746.19</v>
      </c>
      <c r="M98" s="537">
        <f t="shared" si="6"/>
        <v>7.0903148016342818</v>
      </c>
      <c r="N98" s="537">
        <f t="shared" si="7"/>
        <v>8.0720377115436204</v>
      </c>
      <c r="O98" s="537">
        <f t="shared" si="8"/>
        <v>9.3138031578947373</v>
      </c>
      <c r="P98" s="537">
        <f t="shared" si="9"/>
        <v>10.3668768</v>
      </c>
      <c r="Q98" s="537">
        <f t="shared" si="10"/>
        <v>7.2141673684210526</v>
      </c>
      <c r="R98" s="537">
        <f t="shared" si="11"/>
        <v>4.8398815578947376</v>
      </c>
    </row>
    <row r="99" spans="1:18">
      <c r="A99" s="6">
        <v>44524056</v>
      </c>
      <c r="B99" s="436" t="s">
        <v>837</v>
      </c>
      <c r="C99" s="435" t="s">
        <v>642</v>
      </c>
      <c r="D99" s="6">
        <v>4</v>
      </c>
      <c r="E99" s="6">
        <v>6320</v>
      </c>
      <c r="G99" s="375">
        <v>6931</v>
      </c>
      <c r="H99" s="375">
        <v>6931</v>
      </c>
      <c r="I99" s="375">
        <v>6931</v>
      </c>
      <c r="J99" s="375">
        <v>7583.85</v>
      </c>
      <c r="K99" s="375">
        <v>6358.98</v>
      </c>
      <c r="L99" s="375">
        <v>6827.89</v>
      </c>
      <c r="M99" s="537">
        <f t="shared" si="6"/>
        <v>3.2964161450313396</v>
      </c>
      <c r="N99" s="537">
        <f t="shared" si="7"/>
        <v>3.330989127096263</v>
      </c>
      <c r="O99" s="537">
        <f t="shared" si="8"/>
        <v>3.2466263157894737</v>
      </c>
      <c r="P99" s="537">
        <f t="shared" si="9"/>
        <v>3.4486560000000006</v>
      </c>
      <c r="Q99" s="537">
        <f t="shared" si="10"/>
        <v>2.4431870526315791</v>
      </c>
      <c r="R99" s="537">
        <f t="shared" si="11"/>
        <v>2.0986777684210529</v>
      </c>
    </row>
    <row r="100" spans="1:18">
      <c r="A100" s="6">
        <v>44524120</v>
      </c>
      <c r="B100" s="436" t="s">
        <v>838</v>
      </c>
      <c r="C100" s="435" t="s">
        <v>349</v>
      </c>
      <c r="E100" s="6">
        <v>6320</v>
      </c>
      <c r="G100" s="375">
        <v>32490</v>
      </c>
      <c r="H100" s="375">
        <v>31949</v>
      </c>
      <c r="I100" s="375">
        <v>31700.240000000002</v>
      </c>
      <c r="J100" s="375">
        <v>26577.07</v>
      </c>
      <c r="K100" s="375">
        <v>24612.95</v>
      </c>
      <c r="L100" s="375">
        <v>22959.87</v>
      </c>
      <c r="M100" s="537">
        <f t="shared" si="6"/>
        <v>15.452396559236506</v>
      </c>
      <c r="N100" s="537">
        <f t="shared" si="7"/>
        <v>15.354461350685112</v>
      </c>
      <c r="O100" s="537">
        <f t="shared" si="8"/>
        <v>14.849059789473685</v>
      </c>
      <c r="P100" s="537">
        <f t="shared" si="9"/>
        <v>12.085572884210526</v>
      </c>
      <c r="Q100" s="537">
        <f t="shared" si="10"/>
        <v>9.4565544736842106</v>
      </c>
      <c r="R100" s="537">
        <f t="shared" si="11"/>
        <v>7.0571389894736845</v>
      </c>
    </row>
    <row r="101" spans="1:18">
      <c r="A101" s="6">
        <v>44524167</v>
      </c>
      <c r="B101" s="436" t="s">
        <v>839</v>
      </c>
      <c r="C101" s="435" t="s">
        <v>1535</v>
      </c>
      <c r="D101" s="6">
        <v>52</v>
      </c>
      <c r="E101" s="6">
        <v>6310</v>
      </c>
      <c r="G101" s="375">
        <v>9142</v>
      </c>
      <c r="H101" s="375">
        <v>9142</v>
      </c>
      <c r="I101" s="375">
        <v>9142</v>
      </c>
      <c r="J101" s="375">
        <v>9996.32</v>
      </c>
      <c r="K101" s="375">
        <v>8083.76</v>
      </c>
      <c r="L101" s="375">
        <v>8292.2199999999993</v>
      </c>
      <c r="M101" s="537">
        <f t="shared" si="6"/>
        <v>4.3479781269479876</v>
      </c>
      <c r="N101" s="537">
        <f t="shared" si="7"/>
        <v>4.3935799451614548</v>
      </c>
      <c r="O101" s="537">
        <f t="shared" si="8"/>
        <v>4.2823052631578946</v>
      </c>
      <c r="P101" s="537">
        <f t="shared" si="9"/>
        <v>4.5456949894736844</v>
      </c>
      <c r="Q101" s="537">
        <f t="shared" si="10"/>
        <v>3.1058656842105261</v>
      </c>
      <c r="R101" s="537">
        <f t="shared" si="11"/>
        <v>2.548766568421053</v>
      </c>
    </row>
    <row r="102" spans="1:18">
      <c r="A102" s="6">
        <v>44524168</v>
      </c>
      <c r="B102" s="436" t="s">
        <v>840</v>
      </c>
      <c r="C102" s="435" t="s">
        <v>1535</v>
      </c>
      <c r="D102" s="6">
        <v>19</v>
      </c>
      <c r="E102" s="6">
        <v>6310</v>
      </c>
      <c r="G102" s="375">
        <v>7295</v>
      </c>
      <c r="H102" s="375">
        <v>7295</v>
      </c>
      <c r="I102" s="375">
        <v>7295</v>
      </c>
      <c r="J102" s="375">
        <v>7725.31</v>
      </c>
      <c r="K102" s="375">
        <v>5926.32</v>
      </c>
      <c r="L102" s="375">
        <v>5811.71</v>
      </c>
      <c r="M102" s="537">
        <f t="shared" si="6"/>
        <v>3.4695362542206931</v>
      </c>
      <c r="N102" s="537">
        <f t="shared" si="7"/>
        <v>3.5059249288944221</v>
      </c>
      <c r="O102" s="537">
        <f t="shared" si="8"/>
        <v>3.4171315789473686</v>
      </c>
      <c r="P102" s="537">
        <f t="shared" si="9"/>
        <v>3.5129830736842109</v>
      </c>
      <c r="Q102" s="537">
        <f t="shared" si="10"/>
        <v>2.2769545263157891</v>
      </c>
      <c r="R102" s="537">
        <f t="shared" si="11"/>
        <v>1.7863361263157898</v>
      </c>
    </row>
    <row r="103" spans="1:18">
      <c r="B103" s="436" t="s">
        <v>841</v>
      </c>
      <c r="F103" s="436" t="s">
        <v>1657</v>
      </c>
      <c r="G103" s="375">
        <f>H103</f>
        <v>15692.349999999999</v>
      </c>
      <c r="H103" s="375">
        <f>(I103+J103+K103+L103)/4</f>
        <v>15692.349999999999</v>
      </c>
      <c r="I103" s="375">
        <v>16457.37</v>
      </c>
      <c r="J103" s="375">
        <v>15992.26</v>
      </c>
      <c r="K103" s="375">
        <v>14601.93</v>
      </c>
      <c r="L103" s="375">
        <v>15717.84</v>
      </c>
      <c r="M103" s="537">
        <f t="shared" si="6"/>
        <v>7.4633553446086474</v>
      </c>
      <c r="N103" s="537">
        <f t="shared" si="7"/>
        <v>7.5416313993058779</v>
      </c>
      <c r="O103" s="537">
        <f t="shared" si="8"/>
        <v>7.7089785789473684</v>
      </c>
      <c r="P103" s="537">
        <f t="shared" si="9"/>
        <v>7.2722698105263159</v>
      </c>
      <c r="Q103" s="537">
        <f t="shared" si="10"/>
        <v>5.6102152105263166</v>
      </c>
      <c r="R103" s="537">
        <f t="shared" si="11"/>
        <v>4.8311676631578955</v>
      </c>
    </row>
    <row r="104" spans="1:18">
      <c r="A104" s="6">
        <v>44524426</v>
      </c>
      <c r="B104" s="436" t="s">
        <v>842</v>
      </c>
      <c r="C104" s="435" t="s">
        <v>1536</v>
      </c>
      <c r="D104" s="6">
        <v>3</v>
      </c>
      <c r="E104" s="6">
        <v>6400</v>
      </c>
      <c r="G104" s="375">
        <v>6108</v>
      </c>
      <c r="H104" s="375">
        <v>5367</v>
      </c>
      <c r="I104" s="375">
        <v>5739.47</v>
      </c>
      <c r="J104" s="375">
        <v>6107.5</v>
      </c>
      <c r="K104" s="375">
        <v>5010.55</v>
      </c>
      <c r="L104" s="375">
        <v>6032.73</v>
      </c>
      <c r="M104" s="537">
        <f t="shared" si="6"/>
        <v>2.904993480572994</v>
      </c>
      <c r="N104" s="537">
        <f t="shared" si="7"/>
        <v>2.5793418907986791</v>
      </c>
      <c r="O104" s="537">
        <f t="shared" si="8"/>
        <v>2.6884885789473687</v>
      </c>
      <c r="P104" s="537">
        <f t="shared" si="9"/>
        <v>2.7773052631578947</v>
      </c>
      <c r="Q104" s="537">
        <f t="shared" si="10"/>
        <v>1.9251060526315791</v>
      </c>
      <c r="R104" s="537">
        <f t="shared" si="11"/>
        <v>1.8542706947368424</v>
      </c>
    </row>
    <row r="105" spans="1:18">
      <c r="A105" s="6">
        <v>44524427</v>
      </c>
      <c r="B105" s="436" t="s">
        <v>843</v>
      </c>
      <c r="C105" s="435" t="s">
        <v>650</v>
      </c>
      <c r="D105" s="6">
        <v>30</v>
      </c>
      <c r="E105" s="6">
        <v>6400</v>
      </c>
      <c r="G105" s="375">
        <v>20027</v>
      </c>
      <c r="H105" s="375">
        <v>15094</v>
      </c>
      <c r="I105" s="375">
        <v>17230.21</v>
      </c>
      <c r="J105" s="375">
        <v>18698.39</v>
      </c>
      <c r="K105" s="375">
        <v>15734.78</v>
      </c>
      <c r="L105" s="375">
        <v>15521.59</v>
      </c>
      <c r="M105" s="537">
        <f t="shared" si="6"/>
        <v>9.5249352382834562</v>
      </c>
      <c r="N105" s="537">
        <f t="shared" si="7"/>
        <v>7.2540686602786026</v>
      </c>
      <c r="O105" s="537">
        <f t="shared" si="8"/>
        <v>8.0709931052631578</v>
      </c>
      <c r="P105" s="537">
        <f t="shared" si="9"/>
        <v>8.502846821052632</v>
      </c>
      <c r="Q105" s="537">
        <f t="shared" si="10"/>
        <v>6.0454681052631587</v>
      </c>
      <c r="R105" s="537">
        <f t="shared" si="11"/>
        <v>4.7708466105263172</v>
      </c>
    </row>
    <row r="106" spans="1:18">
      <c r="A106" s="6">
        <v>44524955</v>
      </c>
      <c r="B106" s="436" t="s">
        <v>844</v>
      </c>
      <c r="C106" s="435" t="s">
        <v>1537</v>
      </c>
      <c r="D106" s="6">
        <v>18</v>
      </c>
      <c r="E106" s="6">
        <v>6310</v>
      </c>
      <c r="G106" s="375">
        <v>5879</v>
      </c>
      <c r="H106" s="375">
        <v>5173</v>
      </c>
      <c r="I106" s="375">
        <v>5173</v>
      </c>
      <c r="J106" s="375">
        <v>5463.31</v>
      </c>
      <c r="K106" s="375">
        <v>3574.13</v>
      </c>
      <c r="L106" s="375">
        <v>3199.24</v>
      </c>
      <c r="M106" s="537">
        <f t="shared" si="6"/>
        <v>2.7960800052862855</v>
      </c>
      <c r="N106" s="537">
        <f t="shared" si="7"/>
        <v>2.4861068755546052</v>
      </c>
      <c r="O106" s="537">
        <f t="shared" si="8"/>
        <v>2.4231421052631577</v>
      </c>
      <c r="P106" s="537">
        <f t="shared" si="9"/>
        <v>2.4843683368421057</v>
      </c>
      <c r="Q106" s="537">
        <f t="shared" si="10"/>
        <v>1.3732183684210526</v>
      </c>
      <c r="R106" s="537">
        <f t="shared" si="11"/>
        <v>0.98334534736842116</v>
      </c>
    </row>
    <row r="107" spans="1:18">
      <c r="A107" s="6">
        <v>44524961</v>
      </c>
      <c r="B107" s="436" t="s">
        <v>845</v>
      </c>
      <c r="C107" s="435" t="s">
        <v>1538</v>
      </c>
      <c r="D107" s="6">
        <v>34</v>
      </c>
      <c r="E107" s="6">
        <v>6300</v>
      </c>
      <c r="G107" s="375">
        <v>10940</v>
      </c>
      <c r="H107" s="375">
        <v>19067</v>
      </c>
      <c r="I107" s="375">
        <v>18807.46</v>
      </c>
      <c r="J107" s="375">
        <v>19282.86</v>
      </c>
      <c r="K107" s="375">
        <v>17013.740000000002</v>
      </c>
      <c r="L107" s="375">
        <v>17797.55</v>
      </c>
      <c r="M107" s="537">
        <f t="shared" si="6"/>
        <v>5.2031153695921013</v>
      </c>
      <c r="N107" s="537">
        <f t="shared" si="7"/>
        <v>9.1634641013337834</v>
      </c>
      <c r="O107" s="537">
        <f t="shared" si="8"/>
        <v>8.8098102105263152</v>
      </c>
      <c r="P107" s="537">
        <f t="shared" si="9"/>
        <v>8.7686268631578965</v>
      </c>
      <c r="Q107" s="537">
        <f t="shared" si="10"/>
        <v>6.5368580000000005</v>
      </c>
      <c r="R107" s="537">
        <f t="shared" si="11"/>
        <v>5.470404842105264</v>
      </c>
    </row>
    <row r="108" spans="1:18">
      <c r="A108" s="6">
        <v>44525014</v>
      </c>
      <c r="B108" s="436" t="s">
        <v>846</v>
      </c>
      <c r="C108" s="435" t="s">
        <v>620</v>
      </c>
      <c r="E108" s="6">
        <v>6400</v>
      </c>
      <c r="G108" s="375">
        <v>6629</v>
      </c>
      <c r="H108" s="375">
        <v>7452</v>
      </c>
      <c r="I108" s="375">
        <v>12652.82</v>
      </c>
      <c r="J108" s="375">
        <v>15653.81</v>
      </c>
      <c r="K108" s="375">
        <v>12030.5</v>
      </c>
      <c r="L108" s="375">
        <v>12610.49</v>
      </c>
      <c r="M108" s="537">
        <f t="shared" si="6"/>
        <v>3.152783526967645</v>
      </c>
      <c r="N108" s="537">
        <f t="shared" si="7"/>
        <v>3.5813780082414306</v>
      </c>
      <c r="O108" s="537">
        <f t="shared" si="8"/>
        <v>5.926847263157895</v>
      </c>
      <c r="P108" s="537">
        <f t="shared" si="9"/>
        <v>7.1183641263157895</v>
      </c>
      <c r="Q108" s="537">
        <f t="shared" si="10"/>
        <v>4.6222447368421049</v>
      </c>
      <c r="R108" s="537">
        <f t="shared" si="11"/>
        <v>3.8760664000000005</v>
      </c>
    </row>
    <row r="109" spans="1:18">
      <c r="A109" s="6">
        <v>44525015</v>
      </c>
      <c r="B109" s="436" t="s">
        <v>847</v>
      </c>
      <c r="C109" s="435" t="s">
        <v>1539</v>
      </c>
      <c r="E109" s="6">
        <v>6400</v>
      </c>
      <c r="G109" s="375">
        <v>21201</v>
      </c>
      <c r="H109" s="375">
        <v>18141</v>
      </c>
      <c r="I109" s="375">
        <v>17956.86</v>
      </c>
      <c r="J109" s="375">
        <v>18777.52</v>
      </c>
      <c r="K109" s="375">
        <v>14782.73</v>
      </c>
      <c r="L109" s="375">
        <v>13416.22</v>
      </c>
      <c r="M109" s="537">
        <f t="shared" si="6"/>
        <v>10.083295150888677</v>
      </c>
      <c r="N109" s="537">
        <f t="shared" si="7"/>
        <v>8.7184351110450606</v>
      </c>
      <c r="O109" s="537">
        <f t="shared" si="8"/>
        <v>8.4113712631578945</v>
      </c>
      <c r="P109" s="537">
        <f t="shared" si="9"/>
        <v>8.5388301473684223</v>
      </c>
      <c r="Q109" s="537">
        <f t="shared" si="10"/>
        <v>5.6796804736842104</v>
      </c>
      <c r="R109" s="537">
        <f t="shared" si="11"/>
        <v>4.1237223578947368</v>
      </c>
    </row>
    <row r="110" spans="1:18">
      <c r="A110" s="6">
        <v>44525102</v>
      </c>
      <c r="B110" s="436" t="s">
        <v>848</v>
      </c>
      <c r="C110" s="435" t="s">
        <v>1540</v>
      </c>
      <c r="E110" s="6">
        <v>6470</v>
      </c>
      <c r="G110" s="375">
        <v>3203</v>
      </c>
      <c r="H110" s="375">
        <v>2932</v>
      </c>
      <c r="I110" s="375">
        <v>2914.42</v>
      </c>
      <c r="J110" s="375">
        <v>3034.16</v>
      </c>
      <c r="K110" s="375">
        <v>2817.39</v>
      </c>
      <c r="L110" s="375">
        <v>3000.64</v>
      </c>
      <c r="M110" s="537">
        <f t="shared" si="6"/>
        <v>1.5233618399271938</v>
      </c>
      <c r="N110" s="537">
        <f t="shared" si="7"/>
        <v>1.4090982716269289</v>
      </c>
      <c r="O110" s="537">
        <f t="shared" si="8"/>
        <v>1.3651756842105263</v>
      </c>
      <c r="P110" s="537">
        <f t="shared" si="9"/>
        <v>1.3797443368421052</v>
      </c>
      <c r="Q110" s="537">
        <f t="shared" si="10"/>
        <v>1.082470894736842</v>
      </c>
      <c r="R110" s="537">
        <f t="shared" si="11"/>
        <v>0.92230197894736843</v>
      </c>
    </row>
    <row r="111" spans="1:18">
      <c r="A111" s="6">
        <v>44525121</v>
      </c>
      <c r="B111" s="436" t="s">
        <v>849</v>
      </c>
      <c r="C111" s="435" t="s">
        <v>363</v>
      </c>
      <c r="E111" s="6">
        <v>6310</v>
      </c>
      <c r="G111" s="375">
        <v>623</v>
      </c>
      <c r="H111" s="375">
        <v>488</v>
      </c>
      <c r="I111" s="375">
        <v>385.9</v>
      </c>
      <c r="J111" s="375">
        <v>79.72</v>
      </c>
      <c r="K111" s="375">
        <v>130.65</v>
      </c>
      <c r="L111" s="375">
        <v>130.13999999999999</v>
      </c>
      <c r="M111" s="537">
        <f t="shared" si="6"/>
        <v>0.29630172534331622</v>
      </c>
      <c r="N111" s="537">
        <f t="shared" si="7"/>
        <v>0.23452931669643293</v>
      </c>
      <c r="O111" s="537">
        <f t="shared" si="8"/>
        <v>0.18076368421052633</v>
      </c>
      <c r="P111" s="537">
        <f t="shared" si="9"/>
        <v>3.6251621052631577E-2</v>
      </c>
      <c r="Q111" s="537">
        <f t="shared" si="10"/>
        <v>5.0197105263157897E-2</v>
      </c>
      <c r="R111" s="537">
        <f t="shared" si="11"/>
        <v>4.0000926315789477E-2</v>
      </c>
    </row>
    <row r="112" spans="1:18">
      <c r="A112" s="6">
        <v>44525122</v>
      </c>
      <c r="B112" s="436" t="s">
        <v>850</v>
      </c>
      <c r="C112" s="435" t="s">
        <v>695</v>
      </c>
      <c r="D112" s="6">
        <v>2</v>
      </c>
      <c r="E112" s="6">
        <v>6310</v>
      </c>
      <c r="G112" s="375">
        <v>74675</v>
      </c>
      <c r="H112" s="375">
        <v>75981</v>
      </c>
      <c r="I112" s="375">
        <v>70368.58</v>
      </c>
      <c r="J112" s="375">
        <v>72216.55</v>
      </c>
      <c r="K112" s="375">
        <v>66990.759999999995</v>
      </c>
      <c r="L112" s="375">
        <v>60803.25</v>
      </c>
      <c r="M112" s="537">
        <f t="shared" si="6"/>
        <v>35.515780642074056</v>
      </c>
      <c r="N112" s="537">
        <f t="shared" si="7"/>
        <v>36.51592625391735</v>
      </c>
      <c r="O112" s="537">
        <f t="shared" si="8"/>
        <v>32.962124315789474</v>
      </c>
      <c r="P112" s="537">
        <f t="shared" si="9"/>
        <v>32.839525894736845</v>
      </c>
      <c r="Q112" s="537">
        <f t="shared" si="10"/>
        <v>25.738555157894734</v>
      </c>
      <c r="R112" s="537">
        <f t="shared" si="11"/>
        <v>18.688998947368425</v>
      </c>
    </row>
    <row r="113" spans="1:18">
      <c r="A113" s="6">
        <v>44525178</v>
      </c>
      <c r="B113" s="436" t="s">
        <v>851</v>
      </c>
      <c r="C113" s="435" t="s">
        <v>1541</v>
      </c>
      <c r="D113" s="6">
        <v>3</v>
      </c>
      <c r="E113" s="6">
        <v>6400</v>
      </c>
      <c r="G113" s="375">
        <v>32010</v>
      </c>
      <c r="H113" s="375">
        <v>30699</v>
      </c>
      <c r="I113" s="375">
        <v>33167.629999999997</v>
      </c>
      <c r="J113" s="375">
        <v>36830</v>
      </c>
      <c r="K113" s="375">
        <v>38321.370000000003</v>
      </c>
      <c r="L113" s="375">
        <v>39971.07</v>
      </c>
      <c r="M113" s="537">
        <f t="shared" si="6"/>
        <v>15.224106305360435</v>
      </c>
      <c r="N113" s="537">
        <f t="shared" si="7"/>
        <v>14.753720273081544</v>
      </c>
      <c r="O113" s="537">
        <f t="shared" si="8"/>
        <v>15.536416157894736</v>
      </c>
      <c r="P113" s="537">
        <f t="shared" si="9"/>
        <v>16.747957894736842</v>
      </c>
      <c r="Q113" s="537">
        <f t="shared" si="10"/>
        <v>14.723473736842108</v>
      </c>
      <c r="R113" s="537">
        <f t="shared" si="11"/>
        <v>12.285844673684212</v>
      </c>
    </row>
    <row r="114" spans="1:18">
      <c r="A114" s="6">
        <v>44525179</v>
      </c>
      <c r="B114" s="436" t="s">
        <v>852</v>
      </c>
      <c r="C114" s="435" t="s">
        <v>358</v>
      </c>
      <c r="D114" s="6">
        <v>0</v>
      </c>
      <c r="E114" s="6">
        <v>6400</v>
      </c>
      <c r="G114" s="375">
        <v>24206</v>
      </c>
      <c r="H114" s="375">
        <v>17918</v>
      </c>
      <c r="I114" s="375">
        <v>19544</v>
      </c>
      <c r="J114" s="375">
        <v>21437.7</v>
      </c>
      <c r="K114" s="375">
        <v>23616.83</v>
      </c>
      <c r="L114" s="375">
        <v>19260.18</v>
      </c>
      <c r="M114" s="537">
        <f t="shared" si="6"/>
        <v>11.512487261091993</v>
      </c>
      <c r="N114" s="537">
        <f t="shared" si="7"/>
        <v>8.6112629028005845</v>
      </c>
      <c r="O114" s="537">
        <f t="shared" si="8"/>
        <v>9.1548210526315792</v>
      </c>
      <c r="P114" s="537">
        <f t="shared" si="9"/>
        <v>9.7485119999999998</v>
      </c>
      <c r="Q114" s="537">
        <f t="shared" si="10"/>
        <v>9.073834684210528</v>
      </c>
      <c r="R114" s="537">
        <f t="shared" si="11"/>
        <v>5.9199711157894752</v>
      </c>
    </row>
    <row r="115" spans="1:18">
      <c r="A115" s="6">
        <v>44525851</v>
      </c>
      <c r="B115" s="436" t="s">
        <v>853</v>
      </c>
      <c r="C115" s="435" t="s">
        <v>405</v>
      </c>
      <c r="D115" s="6">
        <v>35</v>
      </c>
      <c r="E115" s="6">
        <v>6400</v>
      </c>
      <c r="G115" s="375">
        <v>20784</v>
      </c>
      <c r="H115" s="375">
        <v>18888</v>
      </c>
      <c r="I115" s="375">
        <v>18586</v>
      </c>
      <c r="J115" s="547">
        <v>21829</v>
      </c>
      <c r="K115" s="375">
        <v>17175.09</v>
      </c>
      <c r="L115" s="375">
        <v>16323.4</v>
      </c>
      <c r="M115" s="537">
        <f t="shared" si="6"/>
        <v>9.8849679928338414</v>
      </c>
      <c r="N115" s="537">
        <f t="shared" si="7"/>
        <v>9.0774379790209512</v>
      </c>
      <c r="O115" s="537">
        <f t="shared" si="8"/>
        <v>8.7060736842105264</v>
      </c>
      <c r="P115" s="537">
        <f t="shared" si="9"/>
        <v>9.9264505263157901</v>
      </c>
      <c r="Q115" s="537">
        <f t="shared" si="10"/>
        <v>6.5988503684210524</v>
      </c>
      <c r="R115" s="537">
        <f t="shared" si="11"/>
        <v>5.0172976842105266</v>
      </c>
    </row>
    <row r="116" spans="1:18">
      <c r="A116" s="6">
        <v>44525852</v>
      </c>
      <c r="B116" s="436" t="s">
        <v>854</v>
      </c>
      <c r="C116" s="435" t="s">
        <v>1542</v>
      </c>
      <c r="D116" s="6">
        <v>0</v>
      </c>
      <c r="E116" s="6">
        <v>6400</v>
      </c>
      <c r="G116" s="375">
        <v>17663</v>
      </c>
      <c r="H116" s="375">
        <v>16386</v>
      </c>
      <c r="I116" s="375">
        <v>16662.259999999998</v>
      </c>
      <c r="J116" s="375">
        <v>16631.080000000002</v>
      </c>
      <c r="K116" s="375">
        <v>14433.86</v>
      </c>
      <c r="L116" s="375">
        <v>10629.89</v>
      </c>
      <c r="M116" s="537">
        <f t="shared" si="6"/>
        <v>8.4006057379438097</v>
      </c>
      <c r="N116" s="537">
        <f t="shared" si="7"/>
        <v>7.8749946380896505</v>
      </c>
      <c r="O116" s="537">
        <f t="shared" si="8"/>
        <v>7.8049533684210513</v>
      </c>
      <c r="P116" s="537">
        <f t="shared" si="9"/>
        <v>7.562764800000001</v>
      </c>
      <c r="Q116" s="537">
        <f t="shared" si="10"/>
        <v>5.5456409473684216</v>
      </c>
      <c r="R116" s="537">
        <f t="shared" si="11"/>
        <v>3.2672925052631583</v>
      </c>
    </row>
    <row r="117" spans="1:18">
      <c r="A117" s="6">
        <v>44525853</v>
      </c>
      <c r="B117" s="436" t="s">
        <v>855</v>
      </c>
      <c r="C117" s="435" t="s">
        <v>713</v>
      </c>
      <c r="E117" s="6">
        <v>6400</v>
      </c>
      <c r="G117" s="375">
        <v>9787</v>
      </c>
      <c r="H117" s="375">
        <v>10493</v>
      </c>
      <c r="I117" s="375">
        <v>12363</v>
      </c>
      <c r="J117" s="375">
        <v>9413.98</v>
      </c>
      <c r="K117" s="375">
        <v>7902.15</v>
      </c>
      <c r="L117" s="375">
        <v>7603.88</v>
      </c>
      <c r="M117" s="537">
        <f t="shared" si="6"/>
        <v>4.654743155593958</v>
      </c>
      <c r="N117" s="537">
        <f t="shared" si="7"/>
        <v>5.0428609018353905</v>
      </c>
      <c r="O117" s="537">
        <f t="shared" si="8"/>
        <v>5.7910894736842105</v>
      </c>
      <c r="P117" s="537">
        <f t="shared" si="9"/>
        <v>4.2808835368421052</v>
      </c>
      <c r="Q117" s="537">
        <f t="shared" si="10"/>
        <v>3.0360892105263155</v>
      </c>
      <c r="R117" s="537">
        <f t="shared" si="11"/>
        <v>2.3371925894736845</v>
      </c>
    </row>
    <row r="118" spans="1:18">
      <c r="A118" s="6">
        <v>44525855</v>
      </c>
      <c r="B118" s="436" t="s">
        <v>856</v>
      </c>
      <c r="C118" s="435" t="s">
        <v>1543</v>
      </c>
      <c r="D118" s="6">
        <v>15</v>
      </c>
      <c r="E118" s="6">
        <v>6470</v>
      </c>
      <c r="G118" s="375">
        <v>8179</v>
      </c>
      <c r="H118" s="375">
        <v>7785</v>
      </c>
      <c r="I118" s="375">
        <v>8179.01</v>
      </c>
      <c r="J118" s="375">
        <v>8264.39</v>
      </c>
      <c r="K118" s="375">
        <v>7632.45</v>
      </c>
      <c r="L118" s="375">
        <v>8061.05</v>
      </c>
      <c r="M118" s="537">
        <f t="shared" si="6"/>
        <v>3.8899708051091224</v>
      </c>
      <c r="N118" s="537">
        <f t="shared" si="7"/>
        <v>3.7414154313150205</v>
      </c>
      <c r="O118" s="537">
        <f t="shared" si="8"/>
        <v>3.8312204736842106</v>
      </c>
      <c r="P118" s="537">
        <f t="shared" si="9"/>
        <v>3.7581226105263159</v>
      </c>
      <c r="Q118" s="537">
        <f t="shared" si="10"/>
        <v>2.9324676315789473</v>
      </c>
      <c r="R118" s="537">
        <f t="shared" si="11"/>
        <v>2.4777122105263159</v>
      </c>
    </row>
    <row r="119" spans="1:18">
      <c r="A119" s="6">
        <v>44525898</v>
      </c>
      <c r="B119" s="436" t="s">
        <v>857</v>
      </c>
      <c r="C119" s="435" t="s">
        <v>1544</v>
      </c>
      <c r="D119" s="6">
        <v>76</v>
      </c>
      <c r="E119" s="6">
        <v>6310</v>
      </c>
      <c r="G119" s="375">
        <v>7386</v>
      </c>
      <c r="H119" s="375">
        <v>7386</v>
      </c>
      <c r="I119" s="375">
        <v>7386</v>
      </c>
      <c r="J119" s="375">
        <v>7520.01</v>
      </c>
      <c r="K119" s="375">
        <v>6004.09</v>
      </c>
      <c r="L119" s="375">
        <v>7936.43</v>
      </c>
      <c r="M119" s="537">
        <f t="shared" si="6"/>
        <v>3.512816281518031</v>
      </c>
      <c r="N119" s="537">
        <f t="shared" si="7"/>
        <v>3.5496588793439616</v>
      </c>
      <c r="O119" s="537">
        <f t="shared" si="8"/>
        <v>3.4597578947368421</v>
      </c>
      <c r="P119" s="537">
        <f t="shared" si="9"/>
        <v>3.4196256000000003</v>
      </c>
      <c r="Q119" s="537">
        <f t="shared" si="10"/>
        <v>2.3068345789473685</v>
      </c>
      <c r="R119" s="537">
        <f t="shared" si="11"/>
        <v>2.4394079578947374</v>
      </c>
    </row>
    <row r="120" spans="1:18">
      <c r="A120" s="6">
        <v>44526092</v>
      </c>
      <c r="B120" s="436" t="s">
        <v>858</v>
      </c>
      <c r="C120" s="435" t="s">
        <v>1545</v>
      </c>
      <c r="D120" s="6">
        <v>0</v>
      </c>
      <c r="E120" s="6">
        <v>6400</v>
      </c>
      <c r="G120" s="375">
        <v>22359</v>
      </c>
      <c r="H120" s="375">
        <v>19938</v>
      </c>
      <c r="I120" s="375">
        <v>20125.47</v>
      </c>
      <c r="J120" s="375">
        <v>20238.580000000002</v>
      </c>
      <c r="K120" s="375">
        <v>20373.54</v>
      </c>
      <c r="L120" s="375">
        <v>21024.37</v>
      </c>
      <c r="M120" s="537">
        <f t="shared" si="6"/>
        <v>10.634045388364697</v>
      </c>
      <c r="N120" s="537">
        <f t="shared" si="7"/>
        <v>9.5820604842079486</v>
      </c>
      <c r="O120" s="537">
        <f t="shared" si="8"/>
        <v>9.4271938421052646</v>
      </c>
      <c r="P120" s="537">
        <f t="shared" si="9"/>
        <v>9.2032279578947396</v>
      </c>
      <c r="Q120" s="537">
        <f t="shared" si="10"/>
        <v>7.8277285263157896</v>
      </c>
      <c r="R120" s="537">
        <f t="shared" si="11"/>
        <v>6.4622274105263164</v>
      </c>
    </row>
    <row r="121" spans="1:18">
      <c r="A121" s="6">
        <v>44526442</v>
      </c>
      <c r="B121" s="436" t="s">
        <v>859</v>
      </c>
      <c r="C121" s="435" t="s">
        <v>1546</v>
      </c>
      <c r="D121" s="6">
        <v>2</v>
      </c>
      <c r="E121" s="6">
        <v>6470</v>
      </c>
      <c r="G121" s="375">
        <v>8167</v>
      </c>
      <c r="H121" s="375">
        <v>7498</v>
      </c>
      <c r="I121" s="375">
        <v>7413.25</v>
      </c>
      <c r="J121" s="375">
        <v>8070.47</v>
      </c>
      <c r="K121" s="375">
        <v>7421.86</v>
      </c>
      <c r="L121" s="375">
        <v>7536.93</v>
      </c>
      <c r="M121" s="537">
        <f t="shared" si="6"/>
        <v>3.8842635487622204</v>
      </c>
      <c r="N121" s="537">
        <f t="shared" si="7"/>
        <v>3.6034852798972414</v>
      </c>
      <c r="O121" s="537">
        <f t="shared" si="8"/>
        <v>3.4725223684210524</v>
      </c>
      <c r="P121" s="537">
        <f t="shared" si="9"/>
        <v>3.6699400421052637</v>
      </c>
      <c r="Q121" s="537">
        <f t="shared" si="10"/>
        <v>2.8515567368421051</v>
      </c>
      <c r="R121" s="537">
        <f t="shared" si="11"/>
        <v>2.3166142736842112</v>
      </c>
    </row>
    <row r="122" spans="1:18">
      <c r="A122" s="6">
        <v>44526515</v>
      </c>
      <c r="B122" s="436" t="s">
        <v>860</v>
      </c>
      <c r="C122" s="435" t="s">
        <v>1547</v>
      </c>
      <c r="E122" s="6">
        <v>6430</v>
      </c>
      <c r="G122" s="375">
        <v>18926</v>
      </c>
      <c r="H122" s="375">
        <v>17917</v>
      </c>
      <c r="I122" s="375">
        <v>19234.29</v>
      </c>
      <c r="J122" s="375">
        <v>19587.91</v>
      </c>
      <c r="K122" s="375">
        <v>18958.96</v>
      </c>
      <c r="L122" s="375">
        <v>19595.990000000002</v>
      </c>
      <c r="M122" s="537">
        <f t="shared" si="6"/>
        <v>9.0012944684552192</v>
      </c>
      <c r="N122" s="537">
        <f t="shared" si="7"/>
        <v>8.6107823099385019</v>
      </c>
      <c r="O122" s="537">
        <f t="shared" si="8"/>
        <v>9.0097463684210535</v>
      </c>
      <c r="P122" s="537">
        <f t="shared" si="9"/>
        <v>8.9073443368421046</v>
      </c>
      <c r="Q122" s="537">
        <f t="shared" si="10"/>
        <v>7.2842320000000003</v>
      </c>
      <c r="R122" s="537">
        <f t="shared" si="11"/>
        <v>6.0231885052631586</v>
      </c>
    </row>
    <row r="123" spans="1:18">
      <c r="A123" s="6">
        <v>44526525</v>
      </c>
      <c r="B123" s="436" t="s">
        <v>861</v>
      </c>
      <c r="C123" s="435" t="s">
        <v>1548</v>
      </c>
      <c r="E123" s="6">
        <v>6430</v>
      </c>
      <c r="G123" s="375">
        <v>3295</v>
      </c>
      <c r="H123" s="375">
        <v>3142</v>
      </c>
      <c r="I123" s="375">
        <v>3123.71</v>
      </c>
      <c r="J123" s="375">
        <v>2987.54</v>
      </c>
      <c r="K123" s="375">
        <v>2703.5</v>
      </c>
      <c r="L123" s="375">
        <v>2784.95</v>
      </c>
      <c r="M123" s="537">
        <f t="shared" si="6"/>
        <v>1.5671174719201073</v>
      </c>
      <c r="N123" s="537">
        <f t="shared" si="7"/>
        <v>1.5100227726643283</v>
      </c>
      <c r="O123" s="537">
        <f t="shared" si="8"/>
        <v>1.4632115263157894</v>
      </c>
      <c r="P123" s="537">
        <f t="shared" si="9"/>
        <v>1.358544505263158</v>
      </c>
      <c r="Q123" s="537">
        <f t="shared" si="10"/>
        <v>1.0387131578947368</v>
      </c>
      <c r="R123" s="537">
        <f t="shared" si="11"/>
        <v>0.85600568421052636</v>
      </c>
    </row>
    <row r="124" spans="1:18">
      <c r="A124" s="6">
        <v>44526688</v>
      </c>
      <c r="B124" s="436" t="s">
        <v>862</v>
      </c>
      <c r="C124" s="435" t="s">
        <v>1549</v>
      </c>
      <c r="E124" s="6">
        <v>6400</v>
      </c>
      <c r="G124" s="375">
        <v>44928</v>
      </c>
      <c r="H124" s="375">
        <v>3456</v>
      </c>
      <c r="I124" s="375">
        <v>3938.15</v>
      </c>
      <c r="J124" s="375">
        <v>3614.13</v>
      </c>
      <c r="K124" s="375">
        <v>3390.83</v>
      </c>
      <c r="L124" s="375">
        <v>3792.75</v>
      </c>
      <c r="M124" s="537">
        <f t="shared" si="6"/>
        <v>21.367967762800177</v>
      </c>
      <c r="N124" s="537">
        <f t="shared" si="7"/>
        <v>1.6609289313583444</v>
      </c>
      <c r="O124" s="537">
        <f t="shared" si="8"/>
        <v>1.8447123684210529</v>
      </c>
      <c r="P124" s="537">
        <f t="shared" si="9"/>
        <v>1.6434780631578949</v>
      </c>
      <c r="Q124" s="537">
        <f t="shared" si="10"/>
        <v>1.3027925789473682</v>
      </c>
      <c r="R124" s="537">
        <f t="shared" si="11"/>
        <v>1.1657715789473686</v>
      </c>
    </row>
    <row r="125" spans="1:18">
      <c r="A125" s="6">
        <v>44527213</v>
      </c>
      <c r="B125" s="436" t="s">
        <v>863</v>
      </c>
      <c r="C125" s="435" t="s">
        <v>1550</v>
      </c>
      <c r="D125" s="6">
        <v>0</v>
      </c>
      <c r="E125" s="6">
        <v>6400</v>
      </c>
      <c r="G125" s="375">
        <v>10335</v>
      </c>
      <c r="H125" s="375">
        <v>9205</v>
      </c>
      <c r="I125" s="375">
        <v>8653.09</v>
      </c>
      <c r="J125" s="375">
        <v>9041.25</v>
      </c>
      <c r="K125" s="375">
        <v>8497.85</v>
      </c>
      <c r="L125" s="375">
        <v>8779.27</v>
      </c>
      <c r="M125" s="537">
        <f t="shared" si="6"/>
        <v>4.9153745287691377</v>
      </c>
      <c r="N125" s="537">
        <f t="shared" si="7"/>
        <v>4.4238572954726738</v>
      </c>
      <c r="O125" s="537">
        <f t="shared" si="8"/>
        <v>4.0532895263157895</v>
      </c>
      <c r="P125" s="537">
        <f t="shared" si="9"/>
        <v>4.1113894736842109</v>
      </c>
      <c r="Q125" s="537">
        <f t="shared" si="10"/>
        <v>3.2649634210526317</v>
      </c>
      <c r="R125" s="537">
        <f t="shared" si="11"/>
        <v>2.6984703578947373</v>
      </c>
    </row>
    <row r="126" spans="1:18">
      <c r="A126" s="6">
        <v>44527408</v>
      </c>
      <c r="B126" s="436" t="s">
        <v>864</v>
      </c>
      <c r="C126" s="435" t="s">
        <v>1551</v>
      </c>
      <c r="D126" s="6">
        <v>14</v>
      </c>
      <c r="E126" s="6">
        <v>6300</v>
      </c>
      <c r="G126" s="375">
        <v>27287</v>
      </c>
      <c r="H126" s="375">
        <v>28012</v>
      </c>
      <c r="I126" s="375">
        <v>29508.560000000001</v>
      </c>
      <c r="J126" s="375">
        <v>29875.58</v>
      </c>
      <c r="K126" s="375">
        <v>23835.02</v>
      </c>
      <c r="L126" s="375">
        <v>24354.93</v>
      </c>
      <c r="M126" s="537">
        <f t="shared" si="6"/>
        <v>12.977825328159019</v>
      </c>
      <c r="N126" s="537">
        <f t="shared" si="7"/>
        <v>13.462367252664915</v>
      </c>
      <c r="O126" s="537">
        <f t="shared" si="8"/>
        <v>13.822430736842106</v>
      </c>
      <c r="P126" s="537">
        <f t="shared" si="9"/>
        <v>13.58552690526316</v>
      </c>
      <c r="Q126" s="537">
        <f t="shared" si="10"/>
        <v>9.1576655789473698</v>
      </c>
      <c r="R126" s="537">
        <f t="shared" si="11"/>
        <v>7.4859363789473701</v>
      </c>
    </row>
    <row r="127" spans="1:18">
      <c r="A127" s="6">
        <v>44527432</v>
      </c>
      <c r="B127" s="436" t="s">
        <v>865</v>
      </c>
      <c r="C127" s="435" t="s">
        <v>408</v>
      </c>
      <c r="D127" s="6">
        <v>0</v>
      </c>
      <c r="E127" s="6">
        <v>6400</v>
      </c>
      <c r="G127" s="375">
        <v>46745</v>
      </c>
      <c r="H127" s="375">
        <v>40512</v>
      </c>
      <c r="I127" s="375">
        <v>38199.22</v>
      </c>
      <c r="J127" s="375">
        <v>37815.129999999997</v>
      </c>
      <c r="K127" s="375">
        <v>32992.28</v>
      </c>
      <c r="L127" s="375">
        <v>27309.66</v>
      </c>
      <c r="M127" s="537">
        <f t="shared" si="6"/>
        <v>22.232141494660219</v>
      </c>
      <c r="N127" s="537">
        <f t="shared" si="7"/>
        <v>19.469778028700595</v>
      </c>
      <c r="O127" s="537">
        <f t="shared" si="8"/>
        <v>17.893318842105266</v>
      </c>
      <c r="P127" s="537">
        <f t="shared" si="9"/>
        <v>17.195932800000001</v>
      </c>
      <c r="Q127" s="537">
        <f t="shared" si="10"/>
        <v>12.675981263157896</v>
      </c>
      <c r="R127" s="537">
        <f t="shared" si="11"/>
        <v>8.3941270736842117</v>
      </c>
    </row>
    <row r="128" spans="1:18">
      <c r="A128" s="6">
        <v>44527672</v>
      </c>
      <c r="B128" s="436" t="s">
        <v>866</v>
      </c>
      <c r="C128" s="435" t="s">
        <v>417</v>
      </c>
      <c r="D128" s="6">
        <v>2</v>
      </c>
      <c r="E128" s="6">
        <v>6400</v>
      </c>
      <c r="G128" s="375">
        <v>14145</v>
      </c>
      <c r="H128" s="375">
        <v>9721</v>
      </c>
      <c r="I128" s="375">
        <v>10611.36</v>
      </c>
      <c r="J128" s="375">
        <v>11811.94</v>
      </c>
      <c r="K128" s="375">
        <v>9618.49</v>
      </c>
      <c r="L128" s="375">
        <v>8013.27</v>
      </c>
      <c r="M128" s="537">
        <f t="shared" si="6"/>
        <v>6.7274284189104456</v>
      </c>
      <c r="N128" s="537">
        <f t="shared" si="7"/>
        <v>4.6718432123074267</v>
      </c>
      <c r="O128" s="537">
        <f t="shared" si="8"/>
        <v>4.9705844210526315</v>
      </c>
      <c r="P128" s="537">
        <f t="shared" si="9"/>
        <v>5.3713242947368425</v>
      </c>
      <c r="Q128" s="537">
        <f t="shared" si="10"/>
        <v>3.6955251052631577</v>
      </c>
      <c r="R128" s="537">
        <f t="shared" si="11"/>
        <v>2.4630261473684212</v>
      </c>
    </row>
    <row r="129" spans="1:18">
      <c r="A129" s="6">
        <v>44527890</v>
      </c>
      <c r="B129" s="436" t="s">
        <v>867</v>
      </c>
      <c r="C129" s="435" t="s">
        <v>1552</v>
      </c>
      <c r="E129" s="6">
        <v>6400</v>
      </c>
      <c r="G129" s="375">
        <v>30998</v>
      </c>
      <c r="H129" s="375">
        <v>25062</v>
      </c>
      <c r="I129" s="375">
        <v>25645.67</v>
      </c>
      <c r="J129" s="375">
        <v>28653.47</v>
      </c>
      <c r="K129" s="375">
        <v>22767.57</v>
      </c>
      <c r="L129" s="375">
        <v>21105.33</v>
      </c>
      <c r="M129" s="537">
        <f t="shared" si="6"/>
        <v>14.742794353438386</v>
      </c>
      <c r="N129" s="537">
        <f t="shared" si="7"/>
        <v>12.044618309520494</v>
      </c>
      <c r="O129" s="537">
        <f t="shared" si="8"/>
        <v>12.012971736842106</v>
      </c>
      <c r="P129" s="537">
        <f t="shared" si="9"/>
        <v>13.029788463157896</v>
      </c>
      <c r="Q129" s="537">
        <f t="shared" si="10"/>
        <v>8.7475400526315799</v>
      </c>
      <c r="R129" s="537">
        <f t="shared" si="11"/>
        <v>6.4871119578947383</v>
      </c>
    </row>
    <row r="130" spans="1:18">
      <c r="A130" s="6">
        <v>44528013</v>
      </c>
      <c r="B130" s="436" t="s">
        <v>868</v>
      </c>
      <c r="C130" s="435" t="s">
        <v>1553</v>
      </c>
      <c r="E130" s="6">
        <v>6430</v>
      </c>
      <c r="G130" s="375">
        <v>7587</v>
      </c>
      <c r="H130" s="375">
        <v>7594</v>
      </c>
      <c r="I130" s="375">
        <v>5374</v>
      </c>
      <c r="J130" s="375">
        <v>7279.49</v>
      </c>
      <c r="K130" s="375">
        <v>6809.84</v>
      </c>
      <c r="L130" s="375">
        <v>7664.88</v>
      </c>
      <c r="M130" s="537">
        <f t="shared" si="6"/>
        <v>3.6084128253286356</v>
      </c>
      <c r="N130" s="537">
        <f t="shared" si="7"/>
        <v>3.6496221946571956</v>
      </c>
      <c r="O130" s="537">
        <f t="shared" si="8"/>
        <v>2.5172947368421053</v>
      </c>
      <c r="P130" s="537">
        <f t="shared" si="9"/>
        <v>3.3102522947368422</v>
      </c>
      <c r="Q130" s="537">
        <f t="shared" si="10"/>
        <v>2.6164122105263159</v>
      </c>
      <c r="R130" s="537">
        <f t="shared" si="11"/>
        <v>2.3559420631578951</v>
      </c>
    </row>
    <row r="131" spans="1:18">
      <c r="A131" s="6">
        <v>44528333</v>
      </c>
      <c r="B131" s="436" t="s">
        <v>869</v>
      </c>
      <c r="C131" s="435" t="s">
        <v>1554</v>
      </c>
      <c r="E131" s="6">
        <v>6430</v>
      </c>
      <c r="G131" s="375">
        <v>4268</v>
      </c>
      <c r="H131" s="375">
        <v>5918</v>
      </c>
      <c r="I131" s="375">
        <v>5901.86</v>
      </c>
      <c r="J131" s="375">
        <v>4068.17</v>
      </c>
      <c r="K131" s="375">
        <v>4402.42</v>
      </c>
      <c r="L131" s="375">
        <v>5028.62</v>
      </c>
      <c r="M131" s="537">
        <f t="shared" si="6"/>
        <v>2.0298808407147249</v>
      </c>
      <c r="N131" s="537">
        <f t="shared" si="7"/>
        <v>2.8441485578063315</v>
      </c>
      <c r="O131" s="537">
        <f t="shared" si="8"/>
        <v>2.7645554736842102</v>
      </c>
      <c r="P131" s="537">
        <f t="shared" si="9"/>
        <v>1.8499467789473685</v>
      </c>
      <c r="Q131" s="537">
        <f t="shared" si="10"/>
        <v>1.691456105263158</v>
      </c>
      <c r="R131" s="537">
        <f t="shared" si="11"/>
        <v>1.5456389894736844</v>
      </c>
    </row>
    <row r="132" spans="1:18" ht="11.25" customHeight="1">
      <c r="A132" s="6">
        <v>44528650</v>
      </c>
      <c r="B132" s="436" t="s">
        <v>870</v>
      </c>
      <c r="C132" s="435" t="s">
        <v>1555</v>
      </c>
      <c r="E132" s="6">
        <v>6430</v>
      </c>
      <c r="G132" s="375">
        <v>15344</v>
      </c>
      <c r="H132" s="375">
        <v>15317</v>
      </c>
      <c r="I132" s="375">
        <v>14567.99</v>
      </c>
      <c r="J132" s="375">
        <v>15705.87</v>
      </c>
      <c r="K132" s="375">
        <v>14610.58</v>
      </c>
      <c r="L132" s="375">
        <v>16133.37</v>
      </c>
      <c r="M132" s="537">
        <f t="shared" si="6"/>
        <v>7.2976784489050459</v>
      </c>
      <c r="N132" s="537">
        <f t="shared" si="7"/>
        <v>7.3612408685230797</v>
      </c>
      <c r="O132" s="537">
        <f t="shared" si="8"/>
        <v>6.8239532105263159</v>
      </c>
      <c r="P132" s="537">
        <f t="shared" si="9"/>
        <v>7.1420377263157899</v>
      </c>
      <c r="Q132" s="537">
        <f t="shared" si="10"/>
        <v>5.6135386315789475</v>
      </c>
      <c r="R132" s="537">
        <f t="shared" si="11"/>
        <v>4.958888463157896</v>
      </c>
    </row>
    <row r="133" spans="1:18" ht="11.25" customHeight="1">
      <c r="B133" s="436" t="s">
        <v>871</v>
      </c>
      <c r="F133" s="436" t="s">
        <v>1662</v>
      </c>
      <c r="I133" s="375">
        <v>14273.62</v>
      </c>
      <c r="J133" s="375">
        <v>26433.03</v>
      </c>
      <c r="K133" s="375">
        <v>27091.21</v>
      </c>
      <c r="L133" s="375">
        <v>28435.51</v>
      </c>
      <c r="M133" s="537">
        <f t="shared" si="6"/>
        <v>0</v>
      </c>
      <c r="N133" s="537">
        <f t="shared" si="7"/>
        <v>0</v>
      </c>
      <c r="O133" s="537">
        <f t="shared" si="8"/>
        <v>6.6860641052631591</v>
      </c>
      <c r="P133" s="537">
        <f t="shared" si="9"/>
        <v>12.020072589473683</v>
      </c>
      <c r="Q133" s="537">
        <f t="shared" si="10"/>
        <v>10.408728052631579</v>
      </c>
      <c r="R133" s="537">
        <f t="shared" si="11"/>
        <v>8.7401778105263173</v>
      </c>
    </row>
    <row r="134" spans="1:18">
      <c r="A134" s="6">
        <v>44529106</v>
      </c>
      <c r="B134" s="436" t="s">
        <v>872</v>
      </c>
      <c r="C134" s="435" t="s">
        <v>624</v>
      </c>
      <c r="E134" s="6">
        <v>6400</v>
      </c>
      <c r="G134" s="375">
        <v>30096</v>
      </c>
      <c r="H134" s="375">
        <v>26428</v>
      </c>
      <c r="I134" s="375">
        <v>21577</v>
      </c>
      <c r="J134" s="375">
        <v>21012.52</v>
      </c>
      <c r="K134" s="375">
        <v>17706.3</v>
      </c>
      <c r="L134" s="375">
        <v>18276.080000000002</v>
      </c>
      <c r="M134" s="537">
        <f t="shared" ref="M134:M197" si="12">$M$4*G134/1000000</f>
        <v>14.313798918029605</v>
      </c>
      <c r="N134" s="537">
        <f t="shared" ref="N134:N197" si="13">$N$4*H134/1000000</f>
        <v>12.701108159125674</v>
      </c>
      <c r="O134" s="537">
        <f t="shared" ref="O134:O197" si="14">$O$4*I134/1000000</f>
        <v>10.10712105263158</v>
      </c>
      <c r="P134" s="537">
        <f t="shared" ref="P134:P197" si="15">$P$4*J134/1000000</f>
        <v>9.555166989473685</v>
      </c>
      <c r="Q134" s="537">
        <f t="shared" ref="Q134:Q197" si="16">$Q$4*K134/1000000</f>
        <v>6.8029468421052632</v>
      </c>
      <c r="R134" s="537">
        <f t="shared" ref="R134:R197" si="17">$R$4*L134/1000000</f>
        <v>5.6174898526315804</v>
      </c>
    </row>
    <row r="135" spans="1:18">
      <c r="A135" s="6">
        <v>44529108</v>
      </c>
      <c r="B135" s="436" t="s">
        <v>873</v>
      </c>
      <c r="C135" s="435" t="s">
        <v>1556</v>
      </c>
      <c r="D135" s="6">
        <v>2</v>
      </c>
      <c r="E135" s="6">
        <v>6430</v>
      </c>
      <c r="G135" s="375">
        <v>19932</v>
      </c>
      <c r="H135" s="375">
        <v>17791</v>
      </c>
      <c r="I135" s="375">
        <v>19009.099999999999</v>
      </c>
      <c r="J135" s="375">
        <v>21244.16</v>
      </c>
      <c r="K135" s="375">
        <v>17963.45</v>
      </c>
      <c r="L135" s="375">
        <v>19352.29</v>
      </c>
      <c r="M135" s="537">
        <f t="shared" si="12"/>
        <v>9.4797527922038167</v>
      </c>
      <c r="N135" s="537">
        <f t="shared" si="13"/>
        <v>8.5502276093160603</v>
      </c>
      <c r="O135" s="537">
        <f t="shared" si="14"/>
        <v>8.9042626315789466</v>
      </c>
      <c r="P135" s="537">
        <f t="shared" si="15"/>
        <v>9.6605022315789473</v>
      </c>
      <c r="Q135" s="537">
        <f t="shared" si="16"/>
        <v>6.9017465789473693</v>
      </c>
      <c r="R135" s="537">
        <f t="shared" si="17"/>
        <v>5.948282821052632</v>
      </c>
    </row>
    <row r="136" spans="1:18">
      <c r="A136" s="6">
        <v>44529509</v>
      </c>
      <c r="B136" s="436" t="s">
        <v>874</v>
      </c>
      <c r="C136" s="435" t="s">
        <v>740</v>
      </c>
      <c r="D136" s="6">
        <v>5</v>
      </c>
      <c r="E136" s="6">
        <v>6400</v>
      </c>
      <c r="G136" s="375">
        <v>17267</v>
      </c>
      <c r="H136" s="375">
        <v>15399</v>
      </c>
      <c r="I136" s="375">
        <v>14994.43</v>
      </c>
      <c r="J136" s="375">
        <v>15221.43</v>
      </c>
      <c r="K136" s="375">
        <v>14848.4</v>
      </c>
      <c r="L136" s="375">
        <v>16007.37</v>
      </c>
      <c r="M136" s="537">
        <f t="shared" si="12"/>
        <v>8.2122662784960525</v>
      </c>
      <c r="N136" s="537">
        <f t="shared" si="13"/>
        <v>7.4006494832138738</v>
      </c>
      <c r="O136" s="537">
        <f t="shared" si="14"/>
        <v>7.0237066842105271</v>
      </c>
      <c r="P136" s="537">
        <f t="shared" si="15"/>
        <v>6.9217450105263163</v>
      </c>
      <c r="Q136" s="537">
        <f t="shared" si="16"/>
        <v>5.7049115789473683</v>
      </c>
      <c r="R136" s="537">
        <f t="shared" si="17"/>
        <v>4.9201600421052643</v>
      </c>
    </row>
    <row r="137" spans="1:18">
      <c r="A137" s="6">
        <v>44529595</v>
      </c>
      <c r="B137" s="436" t="s">
        <v>875</v>
      </c>
      <c r="C137" s="435" t="s">
        <v>1557</v>
      </c>
      <c r="E137" s="6">
        <v>6430</v>
      </c>
      <c r="G137" s="375">
        <v>23489</v>
      </c>
      <c r="H137" s="375">
        <v>20912</v>
      </c>
      <c r="I137" s="375">
        <v>21252.6</v>
      </c>
      <c r="J137" s="375">
        <v>20537.650000000001</v>
      </c>
      <c r="K137" s="375">
        <v>17377.84</v>
      </c>
      <c r="L137" s="375">
        <v>18524.09</v>
      </c>
      <c r="M137" s="537">
        <f t="shared" si="12"/>
        <v>11.171478694364612</v>
      </c>
      <c r="N137" s="537">
        <f t="shared" si="13"/>
        <v>10.050157931876651</v>
      </c>
      <c r="O137" s="537">
        <f t="shared" si="14"/>
        <v>9.9551652631578946</v>
      </c>
      <c r="P137" s="537">
        <f t="shared" si="15"/>
        <v>9.3392261052631582</v>
      </c>
      <c r="Q137" s="537">
        <f t="shared" si="16"/>
        <v>6.6767490526315791</v>
      </c>
      <c r="R137" s="537">
        <f t="shared" si="17"/>
        <v>5.6937202947368428</v>
      </c>
    </row>
    <row r="138" spans="1:18">
      <c r="A138" s="6">
        <v>44529627</v>
      </c>
      <c r="B138" s="436" t="s">
        <v>876</v>
      </c>
      <c r="C138" s="435" t="s">
        <v>408</v>
      </c>
      <c r="D138" s="6">
        <v>0</v>
      </c>
      <c r="E138" s="6">
        <v>6400</v>
      </c>
      <c r="G138" s="375">
        <v>18237</v>
      </c>
      <c r="H138" s="375">
        <v>18443</v>
      </c>
      <c r="I138" s="375">
        <v>16494.07</v>
      </c>
      <c r="J138" s="375">
        <v>16851.25</v>
      </c>
      <c r="K138" s="375">
        <v>14893.22</v>
      </c>
      <c r="L138" s="375">
        <v>12062.87</v>
      </c>
      <c r="M138" s="537">
        <f t="shared" si="12"/>
        <v>8.6736028332039439</v>
      </c>
      <c r="N138" s="537">
        <f t="shared" si="13"/>
        <v>8.8635741553940832</v>
      </c>
      <c r="O138" s="537">
        <f t="shared" si="14"/>
        <v>7.726169631578947</v>
      </c>
      <c r="P138" s="537">
        <f t="shared" si="15"/>
        <v>7.6628842105263164</v>
      </c>
      <c r="Q138" s="537">
        <f t="shared" si="16"/>
        <v>5.722131894736842</v>
      </c>
      <c r="R138" s="537">
        <f t="shared" si="17"/>
        <v>3.7077453052631584</v>
      </c>
    </row>
    <row r="139" spans="1:18">
      <c r="A139" s="6">
        <v>44530103</v>
      </c>
      <c r="B139" s="436" t="s">
        <v>877</v>
      </c>
      <c r="C139" s="435" t="s">
        <v>1558</v>
      </c>
      <c r="E139" s="6">
        <v>6300</v>
      </c>
      <c r="G139" s="375">
        <v>2972</v>
      </c>
      <c r="H139" s="375">
        <v>2560</v>
      </c>
      <c r="I139" s="375">
        <v>2918.66</v>
      </c>
      <c r="J139" s="375">
        <v>2852.53</v>
      </c>
      <c r="K139" s="375">
        <v>2383.86</v>
      </c>
      <c r="L139" s="375">
        <v>2372.39</v>
      </c>
      <c r="M139" s="537">
        <f t="shared" si="12"/>
        <v>1.4134971552493352</v>
      </c>
      <c r="N139" s="537">
        <f t="shared" si="13"/>
        <v>1.2303177269321071</v>
      </c>
      <c r="O139" s="537">
        <f t="shared" si="14"/>
        <v>1.3671617894736843</v>
      </c>
      <c r="P139" s="537">
        <f t="shared" si="15"/>
        <v>1.2971504842105266</v>
      </c>
      <c r="Q139" s="537">
        <f t="shared" si="16"/>
        <v>0.91590410526315802</v>
      </c>
      <c r="R139" s="537">
        <f t="shared" si="17"/>
        <v>0.72919776842105277</v>
      </c>
    </row>
    <row r="140" spans="1:18">
      <c r="A140" s="6">
        <v>44530104</v>
      </c>
      <c r="B140" s="436" t="s">
        <v>878</v>
      </c>
      <c r="C140" s="435" t="s">
        <v>1559</v>
      </c>
      <c r="E140" s="6">
        <v>6430</v>
      </c>
      <c r="G140" s="375">
        <v>5397</v>
      </c>
      <c r="H140" s="375">
        <v>4920</v>
      </c>
      <c r="I140" s="375">
        <v>4435.38</v>
      </c>
      <c r="J140" s="375">
        <v>4412.93</v>
      </c>
      <c r="K140" s="375">
        <v>4160.72</v>
      </c>
      <c r="L140" s="375">
        <v>4581.63</v>
      </c>
      <c r="M140" s="537">
        <f t="shared" si="12"/>
        <v>2.5668385420190649</v>
      </c>
      <c r="N140" s="537">
        <f t="shared" si="13"/>
        <v>2.3645168814476429</v>
      </c>
      <c r="O140" s="537">
        <f t="shared" si="14"/>
        <v>2.0776253684210526</v>
      </c>
      <c r="P140" s="537">
        <f t="shared" si="15"/>
        <v>2.0067218526315793</v>
      </c>
      <c r="Q140" s="537">
        <f t="shared" si="16"/>
        <v>1.5985924210526317</v>
      </c>
      <c r="R140" s="537">
        <f t="shared" si="17"/>
        <v>1.4082483789473685</v>
      </c>
    </row>
    <row r="141" spans="1:18">
      <c r="A141" s="6">
        <v>44530190</v>
      </c>
      <c r="B141" s="436" t="s">
        <v>879</v>
      </c>
      <c r="C141" s="435" t="s">
        <v>1560</v>
      </c>
      <c r="D141" s="6">
        <v>1</v>
      </c>
      <c r="E141" s="6">
        <v>6400</v>
      </c>
      <c r="G141" s="375">
        <v>5377</v>
      </c>
      <c r="H141" s="375">
        <v>4367</v>
      </c>
      <c r="I141" s="375">
        <v>4184.66</v>
      </c>
      <c r="J141" s="375">
        <v>4214.3</v>
      </c>
      <c r="K141" s="375">
        <v>4248</v>
      </c>
      <c r="L141" s="375">
        <v>5065.0200000000004</v>
      </c>
      <c r="M141" s="537">
        <f t="shared" si="12"/>
        <v>2.5573264481075619</v>
      </c>
      <c r="N141" s="537">
        <f t="shared" si="13"/>
        <v>2.0987490287158246</v>
      </c>
      <c r="O141" s="537">
        <f t="shared" si="14"/>
        <v>1.9601828421052632</v>
      </c>
      <c r="P141" s="537">
        <f t="shared" si="15"/>
        <v>1.9163974736842109</v>
      </c>
      <c r="Q141" s="537">
        <f t="shared" si="16"/>
        <v>1.6321263157894736</v>
      </c>
      <c r="R141" s="537">
        <f t="shared" si="17"/>
        <v>1.5568272000000005</v>
      </c>
    </row>
    <row r="142" spans="1:18">
      <c r="A142" s="6">
        <v>44530285</v>
      </c>
      <c r="B142" s="436" t="s">
        <v>880</v>
      </c>
      <c r="C142" s="435" t="s">
        <v>413</v>
      </c>
      <c r="D142" s="6">
        <v>9</v>
      </c>
      <c r="E142" s="6">
        <v>6430</v>
      </c>
      <c r="G142" s="375">
        <v>9704</v>
      </c>
      <c r="H142" s="375">
        <v>10609</v>
      </c>
      <c r="I142" s="375">
        <v>9555.64</v>
      </c>
      <c r="J142" s="375">
        <v>8601.82</v>
      </c>
      <c r="K142" s="375">
        <v>9437.9599999999991</v>
      </c>
      <c r="L142" s="375">
        <v>9933.33</v>
      </c>
      <c r="M142" s="537">
        <f t="shared" si="12"/>
        <v>4.6152679658612197</v>
      </c>
      <c r="N142" s="537">
        <f t="shared" si="13"/>
        <v>5.098609673837001</v>
      </c>
      <c r="O142" s="537">
        <f t="shared" si="14"/>
        <v>4.4760629473684208</v>
      </c>
      <c r="P142" s="537">
        <f t="shared" si="15"/>
        <v>3.9115644631578945</v>
      </c>
      <c r="Q142" s="537">
        <f t="shared" si="16"/>
        <v>3.6261635789473683</v>
      </c>
      <c r="R142" s="537">
        <f t="shared" si="17"/>
        <v>3.0531919578947373</v>
      </c>
    </row>
    <row r="143" spans="1:18">
      <c r="A143" s="6">
        <v>44530341</v>
      </c>
      <c r="B143" s="436" t="s">
        <v>881</v>
      </c>
      <c r="C143" s="435" t="s">
        <v>1561</v>
      </c>
      <c r="E143" s="6">
        <v>6470</v>
      </c>
      <c r="G143" s="375">
        <v>1629</v>
      </c>
      <c r="H143" s="375">
        <v>1890</v>
      </c>
      <c r="I143" s="375">
        <v>1485.82</v>
      </c>
      <c r="J143" s="375">
        <v>1679.71</v>
      </c>
      <c r="K143" s="375">
        <v>1539.45</v>
      </c>
      <c r="L143" s="375">
        <v>1603.57</v>
      </c>
      <c r="M143" s="537">
        <f t="shared" si="12"/>
        <v>0.77476004909191343</v>
      </c>
      <c r="N143" s="537">
        <f t="shared" si="13"/>
        <v>0.90832050933659458</v>
      </c>
      <c r="O143" s="537">
        <f t="shared" si="14"/>
        <v>0.69598936842105263</v>
      </c>
      <c r="P143" s="537">
        <f t="shared" si="15"/>
        <v>0.76382602105263164</v>
      </c>
      <c r="Q143" s="537">
        <f t="shared" si="16"/>
        <v>0.59147289473684217</v>
      </c>
      <c r="R143" s="537">
        <f t="shared" si="17"/>
        <v>0.49288677894736843</v>
      </c>
    </row>
    <row r="144" spans="1:18">
      <c r="B144" s="436" t="s">
        <v>882</v>
      </c>
      <c r="F144" s="436" t="s">
        <v>1657</v>
      </c>
      <c r="G144" s="375">
        <f>H144</f>
        <v>17588.142500000002</v>
      </c>
      <c r="H144" s="375">
        <f>(I144+J144+K144+L144)/4</f>
        <v>17588.142500000002</v>
      </c>
      <c r="I144" s="375">
        <v>17253.93</v>
      </c>
      <c r="J144" s="375">
        <v>18006.87</v>
      </c>
      <c r="K144" s="375">
        <v>17734.41</v>
      </c>
      <c r="L144" s="375">
        <v>17357.36</v>
      </c>
      <c r="M144" s="537">
        <f t="shared" si="12"/>
        <v>8.3650031594447949</v>
      </c>
      <c r="N144" s="537">
        <f t="shared" si="13"/>
        <v>8.4527357427960901</v>
      </c>
      <c r="O144" s="537">
        <f t="shared" si="14"/>
        <v>8.0821040526315802</v>
      </c>
      <c r="P144" s="537">
        <f t="shared" si="15"/>
        <v>8.1883871999999993</v>
      </c>
      <c r="Q144" s="537">
        <f t="shared" si="16"/>
        <v>6.8137470000000002</v>
      </c>
      <c r="R144" s="537">
        <f t="shared" si="17"/>
        <v>5.3351043368421056</v>
      </c>
    </row>
    <row r="145" spans="1:18">
      <c r="A145" s="6">
        <v>44530713</v>
      </c>
      <c r="B145" s="436" t="s">
        <v>883</v>
      </c>
      <c r="C145" s="435" t="s">
        <v>522</v>
      </c>
      <c r="E145" s="6">
        <v>6300</v>
      </c>
      <c r="G145" s="375">
        <v>23371</v>
      </c>
      <c r="H145" s="375">
        <v>31725</v>
      </c>
      <c r="I145" s="375">
        <v>29155.119999999999</v>
      </c>
      <c r="J145" s="375">
        <v>30677.64</v>
      </c>
      <c r="K145" s="375">
        <v>24762.15</v>
      </c>
      <c r="L145" s="375">
        <v>25557.75</v>
      </c>
      <c r="M145" s="537">
        <f t="shared" si="12"/>
        <v>11.115357340286746</v>
      </c>
      <c r="N145" s="537">
        <f t="shared" si="13"/>
        <v>15.246808549578553</v>
      </c>
      <c r="O145" s="537">
        <f t="shared" si="14"/>
        <v>13.656872</v>
      </c>
      <c r="P145" s="537">
        <f t="shared" si="15"/>
        <v>13.950253136842106</v>
      </c>
      <c r="Q145" s="537">
        <f t="shared" si="16"/>
        <v>9.5138786842105283</v>
      </c>
      <c r="R145" s="537">
        <f t="shared" si="17"/>
        <v>7.8556452631578955</v>
      </c>
    </row>
    <row r="146" spans="1:18">
      <c r="A146" s="6">
        <v>44530731</v>
      </c>
      <c r="B146" s="436" t="s">
        <v>884</v>
      </c>
      <c r="C146" s="435" t="s">
        <v>1562</v>
      </c>
      <c r="E146" s="6">
        <v>6430</v>
      </c>
      <c r="G146" s="375">
        <v>8613</v>
      </c>
      <c r="H146" s="375">
        <v>8208</v>
      </c>
      <c r="I146" s="375">
        <v>7601.28</v>
      </c>
      <c r="J146" s="375">
        <v>7353.34</v>
      </c>
      <c r="K146" s="375">
        <v>6595.55</v>
      </c>
      <c r="L146" s="375">
        <v>7465.35</v>
      </c>
      <c r="M146" s="537">
        <f t="shared" si="12"/>
        <v>4.0963832429887352</v>
      </c>
      <c r="N146" s="537">
        <f t="shared" si="13"/>
        <v>3.9447062119760683</v>
      </c>
      <c r="O146" s="537">
        <f t="shared" si="14"/>
        <v>3.5605995789473686</v>
      </c>
      <c r="P146" s="537">
        <f t="shared" si="15"/>
        <v>3.3438346105263159</v>
      </c>
      <c r="Q146" s="537">
        <f t="shared" si="16"/>
        <v>2.5340797368421053</v>
      </c>
      <c r="R146" s="537">
        <f t="shared" si="17"/>
        <v>2.2946128421052632</v>
      </c>
    </row>
    <row r="147" spans="1:18">
      <c r="A147" s="6">
        <v>44530802</v>
      </c>
      <c r="B147" s="436" t="s">
        <v>885</v>
      </c>
      <c r="C147" s="435" t="s">
        <v>1563</v>
      </c>
      <c r="D147" s="6">
        <v>2</v>
      </c>
      <c r="E147" s="6">
        <v>6430</v>
      </c>
      <c r="G147" s="375">
        <v>9089</v>
      </c>
      <c r="H147" s="375">
        <v>9000</v>
      </c>
      <c r="I147" s="375">
        <v>8997.2000000000007</v>
      </c>
      <c r="J147" s="375">
        <v>9445.61</v>
      </c>
      <c r="K147" s="375">
        <v>8302.35</v>
      </c>
      <c r="L147" s="375">
        <v>9525.75</v>
      </c>
      <c r="M147" s="537">
        <f t="shared" si="12"/>
        <v>4.3227710780825053</v>
      </c>
      <c r="N147" s="537">
        <f t="shared" si="13"/>
        <v>4.3253357587456893</v>
      </c>
      <c r="O147" s="537">
        <f t="shared" si="14"/>
        <v>4.2144778947368424</v>
      </c>
      <c r="P147" s="537">
        <f t="shared" si="15"/>
        <v>4.2952668631578952</v>
      </c>
      <c r="Q147" s="537">
        <f t="shared" si="16"/>
        <v>3.1898502631578949</v>
      </c>
      <c r="R147" s="537">
        <f t="shared" si="17"/>
        <v>2.9279147368421055</v>
      </c>
    </row>
    <row r="148" spans="1:18">
      <c r="A148" s="6">
        <v>44530970</v>
      </c>
      <c r="B148" s="436" t="s">
        <v>886</v>
      </c>
      <c r="C148" s="435" t="s">
        <v>540</v>
      </c>
      <c r="E148" s="6">
        <v>6300</v>
      </c>
      <c r="G148" s="375">
        <v>27488</v>
      </c>
      <c r="H148" s="375">
        <v>24382</v>
      </c>
      <c r="I148" s="375">
        <v>25582.98</v>
      </c>
      <c r="J148" s="375">
        <v>25219.98</v>
      </c>
      <c r="K148" s="375">
        <v>23879.96</v>
      </c>
      <c r="L148" s="375">
        <v>23276.5</v>
      </c>
      <c r="M148" s="537">
        <f t="shared" si="12"/>
        <v>13.073421871969623</v>
      </c>
      <c r="N148" s="537">
        <f t="shared" si="13"/>
        <v>11.717815163304154</v>
      </c>
      <c r="O148" s="537">
        <f t="shared" si="14"/>
        <v>11.983606421052631</v>
      </c>
      <c r="P148" s="537">
        <f t="shared" si="15"/>
        <v>11.468454063157896</v>
      </c>
      <c r="Q148" s="537">
        <f t="shared" si="16"/>
        <v>9.1749320000000001</v>
      </c>
      <c r="R148" s="537">
        <f t="shared" si="17"/>
        <v>7.1544610526315804</v>
      </c>
    </row>
    <row r="149" spans="1:18">
      <c r="A149" s="6">
        <v>44531312</v>
      </c>
      <c r="B149" s="436" t="s">
        <v>887</v>
      </c>
      <c r="C149" s="435" t="s">
        <v>1564</v>
      </c>
      <c r="D149" s="6">
        <v>0</v>
      </c>
      <c r="E149" s="6">
        <v>6400</v>
      </c>
      <c r="G149" s="375">
        <v>6657</v>
      </c>
      <c r="H149" s="375">
        <v>7924</v>
      </c>
      <c r="I149" s="375">
        <v>7741.16</v>
      </c>
      <c r="J149" s="375">
        <v>6459.48</v>
      </c>
      <c r="K149" s="375">
        <v>7440.76</v>
      </c>
      <c r="L149" s="375">
        <v>8853.64</v>
      </c>
      <c r="M149" s="537">
        <f t="shared" si="12"/>
        <v>3.1661004584437493</v>
      </c>
      <c r="N149" s="537">
        <f t="shared" si="13"/>
        <v>3.8082178391445378</v>
      </c>
      <c r="O149" s="537">
        <f t="shared" si="14"/>
        <v>3.6261223157894737</v>
      </c>
      <c r="P149" s="537">
        <f t="shared" si="15"/>
        <v>2.9373635368421049</v>
      </c>
      <c r="Q149" s="537">
        <f t="shared" si="16"/>
        <v>2.8588183157894735</v>
      </c>
      <c r="R149" s="537">
        <f t="shared" si="17"/>
        <v>2.721329347368421</v>
      </c>
    </row>
    <row r="150" spans="1:18">
      <c r="A150" s="6">
        <v>44531367</v>
      </c>
      <c r="B150" s="436" t="s">
        <v>888</v>
      </c>
      <c r="C150" s="435" t="s">
        <v>1565</v>
      </c>
      <c r="E150" s="6">
        <v>6430</v>
      </c>
      <c r="G150" s="375">
        <v>5759</v>
      </c>
      <c r="H150" s="375">
        <v>5264</v>
      </c>
      <c r="I150" s="375">
        <v>5364.37</v>
      </c>
      <c r="J150" s="375">
        <v>5104.08</v>
      </c>
      <c r="K150" s="375">
        <v>3991.2</v>
      </c>
      <c r="L150" s="375">
        <v>3074.72</v>
      </c>
      <c r="M150" s="537">
        <f t="shared" si="12"/>
        <v>2.7390074418172676</v>
      </c>
      <c r="N150" s="537">
        <f t="shared" si="13"/>
        <v>2.5298408260041452</v>
      </c>
      <c r="O150" s="537">
        <f t="shared" si="14"/>
        <v>2.5127838421052635</v>
      </c>
      <c r="P150" s="537">
        <f t="shared" si="15"/>
        <v>2.3210132210526315</v>
      </c>
      <c r="Q150" s="537">
        <f t="shared" si="16"/>
        <v>1.5334610526315788</v>
      </c>
      <c r="R150" s="537">
        <f t="shared" si="17"/>
        <v>0.94507183157894736</v>
      </c>
    </row>
    <row r="151" spans="1:18">
      <c r="A151" s="6">
        <v>44532043</v>
      </c>
      <c r="B151" s="436" t="s">
        <v>889</v>
      </c>
      <c r="C151" s="435" t="s">
        <v>1566</v>
      </c>
      <c r="E151" s="6">
        <v>6400</v>
      </c>
      <c r="G151" s="375">
        <v>9023</v>
      </c>
      <c r="H151" s="375">
        <v>8349</v>
      </c>
      <c r="I151" s="375">
        <v>6381.06</v>
      </c>
      <c r="J151" s="375">
        <v>6422.13</v>
      </c>
      <c r="K151" s="375">
        <v>4877.82</v>
      </c>
      <c r="L151" s="375">
        <v>4645.88</v>
      </c>
      <c r="M151" s="537">
        <f t="shared" si="12"/>
        <v>4.2913811681745448</v>
      </c>
      <c r="N151" s="537">
        <f t="shared" si="13"/>
        <v>4.0124698055297507</v>
      </c>
      <c r="O151" s="537">
        <f t="shared" si="14"/>
        <v>2.9890228421052636</v>
      </c>
      <c r="P151" s="537">
        <f t="shared" si="15"/>
        <v>2.9203791157894741</v>
      </c>
      <c r="Q151" s="537">
        <f t="shared" si="16"/>
        <v>1.874109789473684</v>
      </c>
      <c r="R151" s="537">
        <f t="shared" si="17"/>
        <v>1.4279968000000003</v>
      </c>
    </row>
    <row r="152" spans="1:18">
      <c r="A152" s="6">
        <v>44532153</v>
      </c>
      <c r="B152" s="436" t="s">
        <v>890</v>
      </c>
      <c r="C152" s="435" t="s">
        <v>1496</v>
      </c>
      <c r="D152" s="6">
        <v>15</v>
      </c>
      <c r="E152" s="6">
        <v>6470</v>
      </c>
      <c r="G152" s="375">
        <v>49119</v>
      </c>
      <c r="H152" s="375">
        <v>33229</v>
      </c>
      <c r="I152" s="375">
        <v>20437.29</v>
      </c>
      <c r="J152" s="375">
        <v>19029.240000000002</v>
      </c>
      <c r="K152" s="375">
        <v>15087.86</v>
      </c>
      <c r="L152" s="375">
        <v>13778.31</v>
      </c>
      <c r="M152" s="537">
        <f t="shared" si="12"/>
        <v>23.361227041955612</v>
      </c>
      <c r="N152" s="537">
        <f t="shared" si="13"/>
        <v>15.969620214151167</v>
      </c>
      <c r="O152" s="537">
        <f t="shared" si="14"/>
        <v>9.5732568947368435</v>
      </c>
      <c r="P152" s="537">
        <f t="shared" si="15"/>
        <v>8.6532965052631585</v>
      </c>
      <c r="Q152" s="537">
        <f t="shared" si="16"/>
        <v>5.7969146315789475</v>
      </c>
      <c r="R152" s="537">
        <f t="shared" si="17"/>
        <v>4.2350173894736844</v>
      </c>
    </row>
    <row r="153" spans="1:18">
      <c r="A153" s="6">
        <v>44532239</v>
      </c>
      <c r="B153" s="436" t="s">
        <v>891</v>
      </c>
      <c r="C153" s="435" t="s">
        <v>1567</v>
      </c>
      <c r="D153" s="6">
        <v>17</v>
      </c>
      <c r="E153" s="6">
        <v>6430</v>
      </c>
      <c r="G153" s="375">
        <v>8721</v>
      </c>
      <c r="H153" s="375">
        <v>7430</v>
      </c>
      <c r="I153" s="375">
        <v>8721.84</v>
      </c>
      <c r="J153" s="375">
        <v>10457.450000000001</v>
      </c>
      <c r="K153" s="375">
        <v>9701.74</v>
      </c>
      <c r="L153" s="375">
        <v>6986.45</v>
      </c>
      <c r="M153" s="537">
        <f t="shared" si="12"/>
        <v>4.1477485501108511</v>
      </c>
      <c r="N153" s="537">
        <f t="shared" si="13"/>
        <v>3.5708049652756078</v>
      </c>
      <c r="O153" s="537">
        <f t="shared" si="14"/>
        <v>4.0854934736842106</v>
      </c>
      <c r="P153" s="537">
        <f t="shared" si="15"/>
        <v>4.7553877894736845</v>
      </c>
      <c r="Q153" s="537">
        <f t="shared" si="16"/>
        <v>3.7275106315789475</v>
      </c>
      <c r="R153" s="537">
        <f t="shared" si="17"/>
        <v>2.1474141052631581</v>
      </c>
    </row>
    <row r="154" spans="1:18">
      <c r="A154" s="6">
        <v>44532247</v>
      </c>
      <c r="B154" s="436" t="s">
        <v>892</v>
      </c>
      <c r="C154" s="435" t="s">
        <v>431</v>
      </c>
      <c r="D154" s="6">
        <v>4</v>
      </c>
      <c r="E154" s="6">
        <v>6470</v>
      </c>
      <c r="G154" s="375">
        <v>11630</v>
      </c>
      <c r="H154" s="375">
        <v>17786</v>
      </c>
      <c r="I154" s="375">
        <v>15745.34</v>
      </c>
      <c r="J154" s="375">
        <v>15903.36</v>
      </c>
      <c r="K154" s="375">
        <v>12337.54</v>
      </c>
      <c r="L154" s="375">
        <v>11184.79</v>
      </c>
      <c r="M154" s="537">
        <f t="shared" si="12"/>
        <v>5.5312826095389518</v>
      </c>
      <c r="N154" s="537">
        <f t="shared" si="13"/>
        <v>8.5478246450056474</v>
      </c>
      <c r="O154" s="537">
        <f t="shared" si="14"/>
        <v>7.3754487368421051</v>
      </c>
      <c r="P154" s="537">
        <f t="shared" si="15"/>
        <v>7.2318437052631586</v>
      </c>
      <c r="Q154" s="537">
        <f t="shared" si="16"/>
        <v>4.7402127368421061</v>
      </c>
      <c r="R154" s="537">
        <f t="shared" si="17"/>
        <v>3.4378512421052636</v>
      </c>
    </row>
    <row r="155" spans="1:18">
      <c r="A155" s="6">
        <v>44532250</v>
      </c>
      <c r="B155" s="436" t="s">
        <v>893</v>
      </c>
      <c r="C155" s="435" t="s">
        <v>1568</v>
      </c>
      <c r="E155" s="6">
        <v>6430</v>
      </c>
      <c r="G155" s="375">
        <v>4319</v>
      </c>
      <c r="H155" s="375">
        <v>4808</v>
      </c>
      <c r="I155" s="375">
        <v>5062.17</v>
      </c>
      <c r="J155" s="375">
        <v>4904.3900000000003</v>
      </c>
      <c r="K155" s="375">
        <v>3757.98</v>
      </c>
      <c r="L155" s="375">
        <v>3876.71</v>
      </c>
      <c r="M155" s="537">
        <f t="shared" si="12"/>
        <v>2.0541366801890573</v>
      </c>
      <c r="N155" s="537">
        <f t="shared" si="13"/>
        <v>2.3106904808943636</v>
      </c>
      <c r="O155" s="537">
        <f t="shared" si="14"/>
        <v>2.3712270000000002</v>
      </c>
      <c r="P155" s="537">
        <f t="shared" si="15"/>
        <v>2.230206821052632</v>
      </c>
      <c r="Q155" s="537">
        <f t="shared" si="16"/>
        <v>1.4438554736842106</v>
      </c>
      <c r="R155" s="537">
        <f t="shared" si="17"/>
        <v>1.1915782315789476</v>
      </c>
    </row>
    <row r="156" spans="1:18">
      <c r="A156" s="6">
        <v>44532823</v>
      </c>
      <c r="B156" s="536" t="s">
        <v>1569</v>
      </c>
      <c r="C156" s="435" t="s">
        <v>1541</v>
      </c>
      <c r="D156" s="6">
        <v>9</v>
      </c>
      <c r="E156" s="6">
        <v>6400</v>
      </c>
      <c r="F156" s="536"/>
      <c r="G156" s="375">
        <v>2810</v>
      </c>
      <c r="H156" s="375">
        <v>2072</v>
      </c>
      <c r="I156" s="375">
        <v>1862</v>
      </c>
      <c r="J156" s="547">
        <v>1863</v>
      </c>
      <c r="K156" s="548">
        <v>1863</v>
      </c>
      <c r="L156" s="375">
        <v>1863</v>
      </c>
      <c r="M156" s="537">
        <f t="shared" si="12"/>
        <v>1.3364491945661614</v>
      </c>
      <c r="N156" s="537">
        <f t="shared" si="13"/>
        <v>0.9957884102356741</v>
      </c>
      <c r="O156" s="537">
        <f t="shared" si="14"/>
        <v>0.87219999999999998</v>
      </c>
      <c r="P156" s="537">
        <f t="shared" si="15"/>
        <v>0.84717473684210531</v>
      </c>
      <c r="Q156" s="537">
        <f t="shared" si="16"/>
        <v>0.7157842105263158</v>
      </c>
      <c r="R156" s="537">
        <f t="shared" si="17"/>
        <v>0.57262736842105266</v>
      </c>
    </row>
    <row r="157" spans="1:18">
      <c r="A157" s="6">
        <v>44532824</v>
      </c>
      <c r="B157" s="536" t="s">
        <v>1570</v>
      </c>
      <c r="C157" s="435" t="s">
        <v>377</v>
      </c>
      <c r="E157" s="6">
        <v>6400</v>
      </c>
      <c r="F157" s="536"/>
      <c r="G157" s="375">
        <v>2350</v>
      </c>
      <c r="H157" s="375">
        <v>1948</v>
      </c>
      <c r="I157" s="375">
        <v>1751</v>
      </c>
      <c r="J157" s="547">
        <v>1753</v>
      </c>
      <c r="K157" s="548">
        <v>1752</v>
      </c>
      <c r="L157" s="375">
        <v>1752</v>
      </c>
      <c r="M157" s="537">
        <f t="shared" si="12"/>
        <v>1.1176710346015939</v>
      </c>
      <c r="N157" s="537">
        <f t="shared" si="13"/>
        <v>0.93619489533740019</v>
      </c>
      <c r="O157" s="537">
        <f t="shared" si="14"/>
        <v>0.82020526315789477</v>
      </c>
      <c r="P157" s="537">
        <f t="shared" si="15"/>
        <v>0.79715368421052646</v>
      </c>
      <c r="Q157" s="537">
        <f t="shared" si="16"/>
        <v>0.67313684210526314</v>
      </c>
      <c r="R157" s="537">
        <f t="shared" si="17"/>
        <v>0.53850947368421054</v>
      </c>
    </row>
    <row r="158" spans="1:18">
      <c r="A158" s="6">
        <v>44533080</v>
      </c>
      <c r="B158" s="436" t="s">
        <v>894</v>
      </c>
      <c r="C158" s="435" t="s">
        <v>420</v>
      </c>
      <c r="D158" s="6">
        <v>0</v>
      </c>
      <c r="E158" s="6">
        <v>6400</v>
      </c>
      <c r="G158" s="375">
        <v>23236</v>
      </c>
      <c r="H158" s="375">
        <v>20340</v>
      </c>
      <c r="I158" s="375">
        <v>19805.310000000001</v>
      </c>
      <c r="J158" s="375">
        <v>20388.38</v>
      </c>
      <c r="K158" s="375">
        <v>18690.990000000002</v>
      </c>
      <c r="L158" s="375">
        <v>14893.43</v>
      </c>
      <c r="M158" s="537">
        <f t="shared" si="12"/>
        <v>11.051150706384099</v>
      </c>
      <c r="N158" s="537">
        <f t="shared" si="13"/>
        <v>9.7752588147652553</v>
      </c>
      <c r="O158" s="537">
        <f t="shared" si="14"/>
        <v>9.2772241578947376</v>
      </c>
      <c r="P158" s="537">
        <f t="shared" si="15"/>
        <v>9.2713475368421054</v>
      </c>
      <c r="Q158" s="537">
        <f t="shared" si="16"/>
        <v>7.1812751052631585</v>
      </c>
      <c r="R158" s="537">
        <f t="shared" si="17"/>
        <v>4.5777700631578959</v>
      </c>
    </row>
    <row r="159" spans="1:18">
      <c r="A159" s="6">
        <v>44533105</v>
      </c>
      <c r="B159" s="436" t="s">
        <v>895</v>
      </c>
      <c r="C159" s="435" t="s">
        <v>1571</v>
      </c>
      <c r="D159" s="6">
        <v>2</v>
      </c>
      <c r="E159" s="6">
        <v>6400</v>
      </c>
      <c r="G159" s="375">
        <v>18861</v>
      </c>
      <c r="H159" s="375">
        <v>21204</v>
      </c>
      <c r="I159" s="375">
        <v>26361</v>
      </c>
      <c r="J159" s="375">
        <v>22307.83</v>
      </c>
      <c r="K159" s="375">
        <v>20897.59</v>
      </c>
      <c r="L159" s="375">
        <v>19005.53</v>
      </c>
      <c r="M159" s="537">
        <f t="shared" si="12"/>
        <v>8.9703801632428348</v>
      </c>
      <c r="N159" s="537">
        <f t="shared" si="13"/>
        <v>10.190491047604842</v>
      </c>
      <c r="O159" s="537">
        <f t="shared" si="14"/>
        <v>12.348047368421053</v>
      </c>
      <c r="P159" s="537">
        <f t="shared" si="15"/>
        <v>10.144192168421053</v>
      </c>
      <c r="Q159" s="537">
        <f t="shared" si="16"/>
        <v>8.0290740526315787</v>
      </c>
      <c r="R159" s="537">
        <f t="shared" si="17"/>
        <v>5.8416997473684216</v>
      </c>
    </row>
    <row r="160" spans="1:18">
      <c r="A160" s="6">
        <v>44533155</v>
      </c>
      <c r="B160" s="436" t="s">
        <v>896</v>
      </c>
      <c r="C160" s="435" t="s">
        <v>1572</v>
      </c>
      <c r="D160" s="6">
        <v>0</v>
      </c>
      <c r="E160" s="6">
        <v>6400</v>
      </c>
      <c r="G160" s="375">
        <v>7946</v>
      </c>
      <c r="H160" s="375">
        <v>6056</v>
      </c>
      <c r="I160" s="375">
        <v>5932.16</v>
      </c>
      <c r="J160" s="375">
        <v>5480.86</v>
      </c>
      <c r="K160" s="375">
        <v>5327.49</v>
      </c>
      <c r="L160" s="375">
        <v>5522.9</v>
      </c>
      <c r="M160" s="537">
        <f t="shared" si="12"/>
        <v>3.7791549110401128</v>
      </c>
      <c r="N160" s="537">
        <f t="shared" si="13"/>
        <v>2.9104703727737657</v>
      </c>
      <c r="O160" s="537">
        <f t="shared" si="14"/>
        <v>2.7787486315789476</v>
      </c>
      <c r="P160" s="537">
        <f t="shared" si="15"/>
        <v>2.4923489684210525</v>
      </c>
      <c r="Q160" s="537">
        <f t="shared" si="16"/>
        <v>2.0468777368421049</v>
      </c>
      <c r="R160" s="537">
        <f t="shared" si="17"/>
        <v>1.6975650526315791</v>
      </c>
    </row>
    <row r="161" spans="1:18">
      <c r="A161" s="6">
        <v>44533232</v>
      </c>
      <c r="B161" s="436" t="s">
        <v>897</v>
      </c>
      <c r="C161" s="435" t="s">
        <v>1573</v>
      </c>
      <c r="D161" s="6">
        <v>11</v>
      </c>
      <c r="E161" s="6">
        <v>6310</v>
      </c>
      <c r="G161" s="375">
        <v>57168</v>
      </c>
      <c r="H161" s="375">
        <v>51282</v>
      </c>
      <c r="I161" s="375">
        <v>52306.46</v>
      </c>
      <c r="J161" s="375">
        <v>52767.95</v>
      </c>
      <c r="K161" s="375">
        <v>37622.35</v>
      </c>
      <c r="L161" s="375">
        <v>36978.1</v>
      </c>
      <c r="M161" s="537">
        <f t="shared" si="12"/>
        <v>27.189369236639969</v>
      </c>
      <c r="N161" s="537">
        <f t="shared" si="13"/>
        <v>24.645763153332933</v>
      </c>
      <c r="O161" s="537">
        <f t="shared" si="14"/>
        <v>24.50144705263158</v>
      </c>
      <c r="P161" s="537">
        <f t="shared" si="15"/>
        <v>23.995530947368422</v>
      </c>
      <c r="Q161" s="537">
        <f t="shared" si="16"/>
        <v>14.454902894736842</v>
      </c>
      <c r="R161" s="537">
        <f t="shared" si="17"/>
        <v>11.365900210526318</v>
      </c>
    </row>
    <row r="162" spans="1:18">
      <c r="A162" s="6">
        <v>44533236</v>
      </c>
      <c r="B162" s="436" t="s">
        <v>898</v>
      </c>
      <c r="C162" s="435" t="s">
        <v>1574</v>
      </c>
      <c r="D162" s="6">
        <v>19</v>
      </c>
      <c r="E162" s="6">
        <v>6440</v>
      </c>
      <c r="G162" s="375">
        <v>11729</v>
      </c>
      <c r="H162" s="375">
        <v>10949</v>
      </c>
      <c r="I162" s="375">
        <v>10924.42</v>
      </c>
      <c r="J162" s="375">
        <v>10575.52</v>
      </c>
      <c r="K162" s="375">
        <v>8875.9500000000007</v>
      </c>
      <c r="L162" s="375">
        <v>10657.74</v>
      </c>
      <c r="M162" s="537">
        <f t="shared" si="12"/>
        <v>5.578367474400892</v>
      </c>
      <c r="N162" s="537">
        <f t="shared" si="13"/>
        <v>5.2620112469451712</v>
      </c>
      <c r="O162" s="537">
        <f t="shared" si="14"/>
        <v>5.1172283157894745</v>
      </c>
      <c r="P162" s="537">
        <f t="shared" si="15"/>
        <v>4.8090785684210529</v>
      </c>
      <c r="Q162" s="537">
        <f t="shared" si="16"/>
        <v>3.4102334210526317</v>
      </c>
      <c r="R162" s="537">
        <f t="shared" si="17"/>
        <v>3.2758527157894739</v>
      </c>
    </row>
    <row r="163" spans="1:18">
      <c r="A163" s="6">
        <v>44533240</v>
      </c>
      <c r="B163" s="436" t="s">
        <v>899</v>
      </c>
      <c r="C163" s="435" t="s">
        <v>1575</v>
      </c>
      <c r="E163" s="6">
        <v>6400</v>
      </c>
      <c r="F163" s="436" t="s">
        <v>1672</v>
      </c>
      <c r="G163" s="375">
        <v>12096</v>
      </c>
      <c r="H163" s="375">
        <v>8613</v>
      </c>
      <c r="I163" s="375">
        <v>1784</v>
      </c>
      <c r="J163" s="375">
        <v>0</v>
      </c>
      <c r="K163" s="375">
        <v>0</v>
      </c>
      <c r="L163" s="375">
        <v>0</v>
      </c>
      <c r="M163" s="537">
        <f t="shared" si="12"/>
        <v>5.752914397676971</v>
      </c>
      <c r="N163" s="537">
        <f t="shared" si="13"/>
        <v>4.139346321119624</v>
      </c>
      <c r="O163" s="537">
        <f t="shared" si="14"/>
        <v>0.83566315789473689</v>
      </c>
      <c r="P163" s="537">
        <f t="shared" si="15"/>
        <v>0</v>
      </c>
      <c r="Q163" s="537">
        <f t="shared" si="16"/>
        <v>0</v>
      </c>
      <c r="R163" s="537">
        <f t="shared" si="17"/>
        <v>0</v>
      </c>
    </row>
    <row r="164" spans="1:18">
      <c r="A164" s="6">
        <v>44533263</v>
      </c>
      <c r="B164" s="436" t="s">
        <v>900</v>
      </c>
      <c r="C164" s="435" t="s">
        <v>1576</v>
      </c>
      <c r="D164" s="6">
        <v>14</v>
      </c>
      <c r="E164" s="6">
        <v>6440</v>
      </c>
      <c r="G164" s="375">
        <v>9945</v>
      </c>
      <c r="H164" s="375">
        <v>9793</v>
      </c>
      <c r="I164" s="375">
        <v>8635.23</v>
      </c>
      <c r="J164" s="375">
        <v>9036.73</v>
      </c>
      <c r="K164" s="375">
        <v>8057.31</v>
      </c>
      <c r="L164" s="375">
        <v>8534.39</v>
      </c>
      <c r="M164" s="537">
        <f t="shared" si="12"/>
        <v>4.7298886974948307</v>
      </c>
      <c r="N164" s="537">
        <f t="shared" si="13"/>
        <v>4.7064458983773925</v>
      </c>
      <c r="O164" s="537">
        <f t="shared" si="14"/>
        <v>4.044923526315789</v>
      </c>
      <c r="P164" s="537">
        <f t="shared" si="15"/>
        <v>4.1093340631578945</v>
      </c>
      <c r="Q164" s="537">
        <f t="shared" si="16"/>
        <v>3.0957033157894736</v>
      </c>
      <c r="R164" s="537">
        <f t="shared" si="17"/>
        <v>2.6232019789473684</v>
      </c>
    </row>
    <row r="165" spans="1:18">
      <c r="A165" s="6">
        <v>44533587</v>
      </c>
      <c r="B165" s="436" t="s">
        <v>901</v>
      </c>
      <c r="C165" s="435" t="s">
        <v>1577</v>
      </c>
      <c r="D165" s="6">
        <v>34</v>
      </c>
      <c r="E165" s="6">
        <v>6470</v>
      </c>
      <c r="G165" s="375">
        <v>22696</v>
      </c>
      <c r="H165" s="375">
        <v>21037</v>
      </c>
      <c r="I165" s="375">
        <v>20622</v>
      </c>
      <c r="J165" s="375">
        <v>21694.69</v>
      </c>
      <c r="K165" s="375">
        <v>18079.97</v>
      </c>
      <c r="L165" s="375">
        <v>17685.240000000002</v>
      </c>
      <c r="M165" s="537">
        <f t="shared" si="12"/>
        <v>10.794324170773521</v>
      </c>
      <c r="N165" s="537">
        <f t="shared" si="13"/>
        <v>10.110232039637006</v>
      </c>
      <c r="O165" s="537">
        <f t="shared" si="14"/>
        <v>9.6597789473684212</v>
      </c>
      <c r="P165" s="537">
        <f t="shared" si="15"/>
        <v>9.8653748210526313</v>
      </c>
      <c r="Q165" s="537">
        <f t="shared" si="16"/>
        <v>6.9465147894736843</v>
      </c>
      <c r="R165" s="537">
        <f t="shared" si="17"/>
        <v>5.4358842947368435</v>
      </c>
    </row>
    <row r="166" spans="1:18">
      <c r="A166" s="6">
        <v>44533854</v>
      </c>
      <c r="B166" s="436" t="s">
        <v>902</v>
      </c>
      <c r="C166" s="435" t="s">
        <v>1578</v>
      </c>
      <c r="E166" s="6">
        <v>6470</v>
      </c>
      <c r="G166" s="375">
        <v>2784</v>
      </c>
      <c r="H166" s="375">
        <v>2784</v>
      </c>
      <c r="I166" s="375">
        <v>2784</v>
      </c>
      <c r="J166" s="375">
        <v>2884.54</v>
      </c>
      <c r="K166" s="375">
        <v>2515.5</v>
      </c>
      <c r="L166" s="375">
        <v>2483.17</v>
      </c>
      <c r="M166" s="537">
        <f t="shared" si="12"/>
        <v>1.3240834724812074</v>
      </c>
      <c r="N166" s="537">
        <f t="shared" si="13"/>
        <v>1.3379705280386665</v>
      </c>
      <c r="O166" s="537">
        <f t="shared" si="14"/>
        <v>1.3040842105263157</v>
      </c>
      <c r="P166" s="537">
        <f t="shared" si="15"/>
        <v>1.3117066105263158</v>
      </c>
      <c r="Q166" s="537">
        <f t="shared" si="16"/>
        <v>0.96648157894736841</v>
      </c>
      <c r="R166" s="537">
        <f t="shared" si="17"/>
        <v>0.76324804210526331</v>
      </c>
    </row>
    <row r="167" spans="1:18">
      <c r="A167" s="6">
        <v>44533975</v>
      </c>
      <c r="B167" s="436" t="s">
        <v>903</v>
      </c>
      <c r="C167" s="435" t="s">
        <v>1579</v>
      </c>
      <c r="D167" s="6">
        <v>9</v>
      </c>
      <c r="E167" s="6">
        <v>6310</v>
      </c>
      <c r="G167" s="375">
        <v>2941</v>
      </c>
      <c r="H167" s="375">
        <v>2941</v>
      </c>
      <c r="I167" s="375">
        <v>2941</v>
      </c>
      <c r="J167" s="375">
        <v>3221.57</v>
      </c>
      <c r="K167" s="375">
        <v>2799.86</v>
      </c>
      <c r="L167" s="375">
        <v>3253.23</v>
      </c>
      <c r="M167" s="537">
        <f t="shared" si="12"/>
        <v>1.3987534096865055</v>
      </c>
      <c r="N167" s="537">
        <f t="shared" si="13"/>
        <v>1.4134236073856745</v>
      </c>
      <c r="O167" s="537">
        <f t="shared" si="14"/>
        <v>1.3776263157894737</v>
      </c>
      <c r="P167" s="537">
        <f t="shared" si="15"/>
        <v>1.4649665684210527</v>
      </c>
      <c r="Q167" s="537">
        <f t="shared" si="16"/>
        <v>1.0757356842105263</v>
      </c>
      <c r="R167" s="537">
        <f t="shared" si="17"/>
        <v>0.99994016842105271</v>
      </c>
    </row>
    <row r="168" spans="1:18">
      <c r="B168" s="436" t="s">
        <v>904</v>
      </c>
      <c r="F168" s="436" t="s">
        <v>1657</v>
      </c>
      <c r="G168" s="375">
        <f>H168</f>
        <v>3798.1174999999998</v>
      </c>
      <c r="H168" s="375">
        <f>(I168+J168+K168+L168)/4</f>
        <v>3798.1174999999998</v>
      </c>
      <c r="I168" s="375">
        <v>4434.5</v>
      </c>
      <c r="J168" s="375">
        <v>4548.07</v>
      </c>
      <c r="K168" s="375">
        <v>3997.58</v>
      </c>
      <c r="L168" s="375">
        <v>2212.3200000000002</v>
      </c>
      <c r="M168" s="537">
        <f t="shared" si="12"/>
        <v>1.8064025173461358</v>
      </c>
      <c r="N168" s="537">
        <f t="shared" si="13"/>
        <v>1.8253481598519752</v>
      </c>
      <c r="O168" s="537">
        <f t="shared" si="14"/>
        <v>2.0772131578947368</v>
      </c>
      <c r="P168" s="537">
        <f t="shared" si="15"/>
        <v>2.0681749894736843</v>
      </c>
      <c r="Q168" s="537">
        <f t="shared" si="16"/>
        <v>1.5359123157894736</v>
      </c>
      <c r="R168" s="537">
        <f t="shared" si="17"/>
        <v>0.67999730526315805</v>
      </c>
    </row>
    <row r="169" spans="1:18">
      <c r="A169" s="6">
        <v>44534303</v>
      </c>
      <c r="B169" s="436" t="s">
        <v>905</v>
      </c>
      <c r="C169" s="435" t="s">
        <v>1580</v>
      </c>
      <c r="E169" s="6">
        <v>6400</v>
      </c>
      <c r="G169" s="375">
        <v>30630</v>
      </c>
      <c r="H169" s="375">
        <v>30630</v>
      </c>
      <c r="I169" s="375">
        <v>28679.77</v>
      </c>
      <c r="J169" s="375">
        <v>27837.58</v>
      </c>
      <c r="K169" s="375">
        <v>20785.66</v>
      </c>
      <c r="L169" s="375">
        <v>18176.7</v>
      </c>
      <c r="M169" s="537">
        <f t="shared" si="12"/>
        <v>14.567771825466734</v>
      </c>
      <c r="N169" s="537">
        <f t="shared" si="13"/>
        <v>14.720559365597827</v>
      </c>
      <c r="O169" s="537">
        <f t="shared" si="14"/>
        <v>13.434208052631579</v>
      </c>
      <c r="P169" s="537">
        <f t="shared" si="15"/>
        <v>12.658773221052634</v>
      </c>
      <c r="Q169" s="537">
        <f t="shared" si="16"/>
        <v>7.9860693684210524</v>
      </c>
      <c r="R169" s="537">
        <f t="shared" si="17"/>
        <v>5.5869435789473689</v>
      </c>
    </row>
    <row r="170" spans="1:18">
      <c r="A170" s="6">
        <v>44534681</v>
      </c>
      <c r="B170" s="436" t="s">
        <v>906</v>
      </c>
      <c r="C170" s="435" t="s">
        <v>1581</v>
      </c>
      <c r="D170" s="6">
        <v>0</v>
      </c>
      <c r="E170" s="6">
        <v>6400</v>
      </c>
      <c r="G170" s="375">
        <v>5993</v>
      </c>
      <c r="H170" s="375">
        <v>5041</v>
      </c>
      <c r="I170" s="375">
        <v>5369.46</v>
      </c>
      <c r="J170" s="375">
        <v>4623.26</v>
      </c>
      <c r="K170" s="375">
        <v>2752.24</v>
      </c>
      <c r="L170" s="375">
        <v>4480.3</v>
      </c>
      <c r="M170" s="537">
        <f t="shared" si="12"/>
        <v>2.850298940581852</v>
      </c>
      <c r="N170" s="537">
        <f t="shared" si="13"/>
        <v>2.4226686177596686</v>
      </c>
      <c r="O170" s="537">
        <f t="shared" si="14"/>
        <v>2.5151681052631578</v>
      </c>
      <c r="P170" s="537">
        <f t="shared" si="15"/>
        <v>2.102366652631579</v>
      </c>
      <c r="Q170" s="537">
        <f t="shared" si="16"/>
        <v>1.0574395789473683</v>
      </c>
      <c r="R170" s="537">
        <f t="shared" si="17"/>
        <v>1.3771027368421054</v>
      </c>
    </row>
    <row r="171" spans="1:18">
      <c r="A171" s="6">
        <v>44534945</v>
      </c>
      <c r="B171" s="436" t="s">
        <v>907</v>
      </c>
      <c r="C171" s="435" t="s">
        <v>1582</v>
      </c>
      <c r="D171" s="6">
        <v>21</v>
      </c>
      <c r="E171" s="6">
        <v>6430</v>
      </c>
      <c r="G171" s="375">
        <v>6951</v>
      </c>
      <c r="H171" s="375">
        <v>7627</v>
      </c>
      <c r="I171" s="375">
        <v>6988.91</v>
      </c>
      <c r="J171" s="375">
        <v>7215.97</v>
      </c>
      <c r="K171" s="375">
        <v>6872.29</v>
      </c>
      <c r="L171" s="375">
        <v>7912.29</v>
      </c>
      <c r="M171" s="537">
        <f t="shared" si="12"/>
        <v>3.3059282389428426</v>
      </c>
      <c r="N171" s="537">
        <f t="shared" si="13"/>
        <v>3.6654817591059294</v>
      </c>
      <c r="O171" s="537">
        <f t="shared" si="14"/>
        <v>3.2737525789473687</v>
      </c>
      <c r="P171" s="537">
        <f t="shared" si="15"/>
        <v>3.281367410526316</v>
      </c>
      <c r="Q171" s="537">
        <f t="shared" si="16"/>
        <v>2.6404061578947369</v>
      </c>
      <c r="R171" s="537">
        <f t="shared" si="17"/>
        <v>2.4319880842105266</v>
      </c>
    </row>
    <row r="172" spans="1:18">
      <c r="A172" s="6">
        <v>44535163</v>
      </c>
      <c r="B172" s="436" t="s">
        <v>908</v>
      </c>
      <c r="C172" s="435" t="s">
        <v>1583</v>
      </c>
      <c r="E172" s="6">
        <v>6320</v>
      </c>
      <c r="G172" s="375">
        <v>3255</v>
      </c>
      <c r="H172" s="375">
        <v>3404</v>
      </c>
      <c r="I172" s="375">
        <v>3647.95</v>
      </c>
      <c r="J172" s="375">
        <v>3285.34</v>
      </c>
      <c r="K172" s="375">
        <v>2932.63</v>
      </c>
      <c r="L172" s="375">
        <v>3566.2</v>
      </c>
      <c r="M172" s="537">
        <f t="shared" si="12"/>
        <v>1.5480932840971013</v>
      </c>
      <c r="N172" s="537">
        <f t="shared" si="13"/>
        <v>1.6359381025300361</v>
      </c>
      <c r="O172" s="537">
        <f t="shared" si="14"/>
        <v>1.7087765789473683</v>
      </c>
      <c r="P172" s="537">
        <f t="shared" si="15"/>
        <v>1.4939651368421054</v>
      </c>
      <c r="Q172" s="537">
        <f t="shared" si="16"/>
        <v>1.1267473157894736</v>
      </c>
      <c r="R172" s="537">
        <f t="shared" si="17"/>
        <v>1.0961372631578947</v>
      </c>
    </row>
    <row r="173" spans="1:18">
      <c r="A173" s="6">
        <v>44535164</v>
      </c>
      <c r="B173" s="436" t="s">
        <v>909</v>
      </c>
      <c r="C173" s="435" t="s">
        <v>1584</v>
      </c>
      <c r="D173" s="6">
        <v>0</v>
      </c>
      <c r="E173" s="6">
        <v>6320</v>
      </c>
      <c r="G173" s="375">
        <v>21575</v>
      </c>
      <c r="H173" s="375">
        <v>18156</v>
      </c>
      <c r="I173" s="375">
        <v>18617.099999999999</v>
      </c>
      <c r="J173" s="375">
        <v>18846.580000000002</v>
      </c>
      <c r="K173" s="375">
        <v>12934.33</v>
      </c>
      <c r="L173" s="375">
        <v>10411.41</v>
      </c>
      <c r="M173" s="537">
        <f t="shared" si="12"/>
        <v>10.261171307033782</v>
      </c>
      <c r="N173" s="537">
        <f t="shared" si="13"/>
        <v>8.7256440039763028</v>
      </c>
      <c r="O173" s="537">
        <f t="shared" si="14"/>
        <v>8.720641578947367</v>
      </c>
      <c r="P173" s="537">
        <f t="shared" si="15"/>
        <v>8.5702342736842105</v>
      </c>
      <c r="Q173" s="537">
        <f t="shared" si="16"/>
        <v>4.9695057368421054</v>
      </c>
      <c r="R173" s="537">
        <f t="shared" si="17"/>
        <v>3.2001386526315794</v>
      </c>
    </row>
    <row r="174" spans="1:18">
      <c r="A174" s="6">
        <v>44535198</v>
      </c>
      <c r="B174" s="436" t="s">
        <v>910</v>
      </c>
      <c r="C174" s="435" t="s">
        <v>55</v>
      </c>
      <c r="D174" s="6">
        <v>87</v>
      </c>
      <c r="E174" s="6">
        <v>6440</v>
      </c>
      <c r="G174" s="375">
        <v>14389</v>
      </c>
      <c r="H174" s="375">
        <v>14969</v>
      </c>
      <c r="I174" s="375">
        <v>13623.46</v>
      </c>
      <c r="J174" s="375">
        <v>13787.85</v>
      </c>
      <c r="K174" s="375">
        <v>10664.58</v>
      </c>
      <c r="L174" s="375">
        <v>11061.66</v>
      </c>
      <c r="M174" s="537">
        <f t="shared" si="12"/>
        <v>6.8434759646307803</v>
      </c>
      <c r="N174" s="537">
        <f t="shared" si="13"/>
        <v>7.1939945525182454</v>
      </c>
      <c r="O174" s="537">
        <f t="shared" si="14"/>
        <v>6.3815154736842103</v>
      </c>
      <c r="P174" s="537">
        <f t="shared" si="15"/>
        <v>6.2698433684210535</v>
      </c>
      <c r="Q174" s="537">
        <f t="shared" si="16"/>
        <v>4.0974438947368421</v>
      </c>
      <c r="R174" s="537">
        <f t="shared" si="17"/>
        <v>3.4000049684210532</v>
      </c>
    </row>
    <row r="175" spans="1:18">
      <c r="B175" s="436" t="s">
        <v>911</v>
      </c>
      <c r="F175" s="436" t="s">
        <v>1657</v>
      </c>
      <c r="G175" s="375">
        <f>H175</f>
        <v>7313.2049999999999</v>
      </c>
      <c r="H175" s="375">
        <f>(I175+J175+K175+L175)/4</f>
        <v>7313.2049999999999</v>
      </c>
      <c r="I175" s="375">
        <v>7061.52</v>
      </c>
      <c r="J175" s="375">
        <v>8215.99</v>
      </c>
      <c r="K175" s="375">
        <v>7472.11</v>
      </c>
      <c r="L175" s="375">
        <v>6503.2</v>
      </c>
      <c r="M175" s="537">
        <f t="shared" si="12"/>
        <v>3.4781946377036381</v>
      </c>
      <c r="N175" s="537">
        <f t="shared" si="13"/>
        <v>3.5146741219486404</v>
      </c>
      <c r="O175" s="537">
        <f t="shared" si="14"/>
        <v>3.307764631578948</v>
      </c>
      <c r="P175" s="537">
        <f t="shared" si="15"/>
        <v>3.7361133473684212</v>
      </c>
      <c r="Q175" s="537">
        <f t="shared" si="16"/>
        <v>2.8708633157894736</v>
      </c>
      <c r="R175" s="537">
        <f t="shared" si="17"/>
        <v>1.9988783157894738</v>
      </c>
    </row>
    <row r="176" spans="1:18">
      <c r="A176" s="6">
        <v>44535427</v>
      </c>
      <c r="C176" s="435" t="s">
        <v>1585</v>
      </c>
      <c r="E176" s="6">
        <v>6440</v>
      </c>
      <c r="F176" s="436" t="s">
        <v>1663</v>
      </c>
      <c r="G176" s="375">
        <v>203</v>
      </c>
      <c r="H176" s="375">
        <v>113</v>
      </c>
      <c r="I176" s="375">
        <v>289</v>
      </c>
      <c r="J176" s="375">
        <v>400</v>
      </c>
      <c r="K176" s="375">
        <v>400</v>
      </c>
      <c r="L176" s="375">
        <v>400</v>
      </c>
      <c r="M176" s="537">
        <f t="shared" si="12"/>
        <v>9.654775320175471E-2</v>
      </c>
      <c r="N176" s="537">
        <f t="shared" si="13"/>
        <v>5.4306993415362534E-2</v>
      </c>
      <c r="O176" s="537">
        <f t="shared" si="14"/>
        <v>0.13537368421052631</v>
      </c>
      <c r="P176" s="537">
        <f t="shared" si="15"/>
        <v>0.18189473684210528</v>
      </c>
      <c r="Q176" s="537">
        <f t="shared" si="16"/>
        <v>0.15368421052631578</v>
      </c>
      <c r="R176" s="537">
        <f t="shared" si="17"/>
        <v>0.12294736842105264</v>
      </c>
    </row>
    <row r="177" spans="1:18">
      <c r="A177" s="6">
        <v>44535995</v>
      </c>
      <c r="B177" s="436" t="s">
        <v>912</v>
      </c>
      <c r="C177" s="435" t="s">
        <v>1586</v>
      </c>
      <c r="E177" s="6">
        <v>6430</v>
      </c>
      <c r="G177" s="375">
        <v>5119</v>
      </c>
      <c r="H177" s="375">
        <v>5738</v>
      </c>
      <c r="I177" s="375">
        <v>4772.03</v>
      </c>
      <c r="J177" s="375">
        <v>5913.54</v>
      </c>
      <c r="K177" s="375">
        <v>6244.72</v>
      </c>
      <c r="L177" s="375">
        <v>6228.3</v>
      </c>
      <c r="M177" s="537">
        <f t="shared" si="12"/>
        <v>2.4346204366491744</v>
      </c>
      <c r="N177" s="537">
        <f t="shared" si="13"/>
        <v>2.7576418426314184</v>
      </c>
      <c r="O177" s="537">
        <f t="shared" si="14"/>
        <v>2.2353193157894737</v>
      </c>
      <c r="P177" s="537">
        <f t="shared" si="15"/>
        <v>2.6891045052631579</v>
      </c>
      <c r="Q177" s="537">
        <f t="shared" si="16"/>
        <v>2.399287157894737</v>
      </c>
      <c r="R177" s="537">
        <f t="shared" si="17"/>
        <v>1.9143827368421056</v>
      </c>
    </row>
    <row r="178" spans="1:18">
      <c r="A178" s="6">
        <v>44536436</v>
      </c>
      <c r="B178" s="436" t="s">
        <v>913</v>
      </c>
      <c r="C178" s="435" t="s">
        <v>430</v>
      </c>
      <c r="D178" s="6">
        <v>6</v>
      </c>
      <c r="E178" s="6">
        <v>6400</v>
      </c>
      <c r="G178" s="375">
        <v>7614</v>
      </c>
      <c r="H178" s="375">
        <v>7511</v>
      </c>
      <c r="I178" s="375">
        <v>6735.67</v>
      </c>
      <c r="J178" s="375">
        <v>6382.87</v>
      </c>
      <c r="K178" s="375">
        <v>6685.99</v>
      </c>
      <c r="L178" s="375">
        <v>7235.75</v>
      </c>
      <c r="M178" s="537">
        <f t="shared" si="12"/>
        <v>3.6212541521091643</v>
      </c>
      <c r="N178" s="537">
        <f t="shared" si="13"/>
        <v>3.6097329871043184</v>
      </c>
      <c r="O178" s="537">
        <f t="shared" si="14"/>
        <v>3.1551296315789474</v>
      </c>
      <c r="P178" s="537">
        <f t="shared" si="15"/>
        <v>2.9025261473684214</v>
      </c>
      <c r="Q178" s="537">
        <f t="shared" si="16"/>
        <v>2.5688277368421053</v>
      </c>
      <c r="R178" s="537">
        <f t="shared" si="17"/>
        <v>2.2240410526315793</v>
      </c>
    </row>
    <row r="179" spans="1:18">
      <c r="A179" s="6">
        <v>44536437</v>
      </c>
      <c r="B179" s="436" t="s">
        <v>914</v>
      </c>
      <c r="C179" s="435" t="s">
        <v>1587</v>
      </c>
      <c r="D179" s="6">
        <v>0</v>
      </c>
      <c r="E179" s="6">
        <v>6440</v>
      </c>
      <c r="G179" s="375">
        <v>331</v>
      </c>
      <c r="H179" s="375">
        <v>351</v>
      </c>
      <c r="I179" s="375">
        <v>319.76</v>
      </c>
      <c r="J179" s="375">
        <v>324.98</v>
      </c>
      <c r="K179" s="375">
        <v>283.12</v>
      </c>
      <c r="L179" s="375">
        <v>302.98</v>
      </c>
      <c r="M179" s="537">
        <f t="shared" si="12"/>
        <v>0.15742515423537345</v>
      </c>
      <c r="N179" s="537">
        <f t="shared" si="13"/>
        <v>0.16868809459108186</v>
      </c>
      <c r="O179" s="537">
        <f t="shared" si="14"/>
        <v>0.14978231578947368</v>
      </c>
      <c r="P179" s="537">
        <f t="shared" si="15"/>
        <v>0.14778037894736845</v>
      </c>
      <c r="Q179" s="537">
        <f t="shared" si="16"/>
        <v>0.10877768421052632</v>
      </c>
      <c r="R179" s="537">
        <f t="shared" si="17"/>
        <v>9.3126484210526342E-2</v>
      </c>
    </row>
    <row r="180" spans="1:18">
      <c r="A180" s="6">
        <v>44536558</v>
      </c>
      <c r="B180" s="436" t="s">
        <v>915</v>
      </c>
      <c r="C180" s="435" t="s">
        <v>1588</v>
      </c>
      <c r="D180" s="6">
        <v>4</v>
      </c>
      <c r="E180" s="6">
        <v>6400</v>
      </c>
      <c r="G180" s="375">
        <v>16282</v>
      </c>
      <c r="H180" s="375">
        <v>16448</v>
      </c>
      <c r="I180" s="375">
        <v>15701</v>
      </c>
      <c r="J180" s="375">
        <v>14764.14</v>
      </c>
      <c r="K180" s="375">
        <v>14724.69</v>
      </c>
      <c r="L180" s="375">
        <v>14233.51</v>
      </c>
      <c r="M180" s="537">
        <f t="shared" si="12"/>
        <v>7.7437956533545327</v>
      </c>
      <c r="N180" s="537">
        <f t="shared" si="13"/>
        <v>7.904791395538787</v>
      </c>
      <c r="O180" s="537">
        <f t="shared" si="14"/>
        <v>7.3546789473684218</v>
      </c>
      <c r="P180" s="537">
        <f t="shared" si="15"/>
        <v>6.7137983999999999</v>
      </c>
      <c r="Q180" s="537">
        <f t="shared" si="16"/>
        <v>5.6573808947368427</v>
      </c>
      <c r="R180" s="537">
        <f t="shared" si="17"/>
        <v>4.3749314947368427</v>
      </c>
    </row>
    <row r="181" spans="1:18">
      <c r="A181" s="6">
        <v>44537126</v>
      </c>
      <c r="B181" s="436" t="s">
        <v>916</v>
      </c>
      <c r="C181" s="435" t="s">
        <v>1589</v>
      </c>
      <c r="D181" s="6">
        <v>8</v>
      </c>
      <c r="E181" s="6">
        <v>6300</v>
      </c>
      <c r="G181" s="375">
        <v>1402</v>
      </c>
      <c r="H181" s="375">
        <v>1279</v>
      </c>
      <c r="I181" s="375">
        <v>1358.58</v>
      </c>
      <c r="J181" s="375">
        <v>1571.54</v>
      </c>
      <c r="K181" s="375">
        <v>1333.05</v>
      </c>
      <c r="L181" s="375">
        <v>1461.93</v>
      </c>
      <c r="M181" s="537">
        <f t="shared" si="12"/>
        <v>0.66679778319635519</v>
      </c>
      <c r="N181" s="537">
        <f t="shared" si="13"/>
        <v>0.61467827060397062</v>
      </c>
      <c r="O181" s="537">
        <f t="shared" si="14"/>
        <v>0.63638747368421056</v>
      </c>
      <c r="P181" s="537">
        <f t="shared" si="15"/>
        <v>0.71463713684210528</v>
      </c>
      <c r="Q181" s="537">
        <f t="shared" si="16"/>
        <v>0.51217184210526312</v>
      </c>
      <c r="R181" s="537">
        <f t="shared" si="17"/>
        <v>0.44935111578947373</v>
      </c>
    </row>
    <row r="182" spans="1:18">
      <c r="A182" s="6">
        <v>44537127</v>
      </c>
      <c r="B182" s="436" t="s">
        <v>917</v>
      </c>
      <c r="C182" s="435" t="s">
        <v>1590</v>
      </c>
      <c r="E182" s="6">
        <v>6300</v>
      </c>
      <c r="G182" s="375">
        <v>1272</v>
      </c>
      <c r="H182" s="375">
        <v>1059</v>
      </c>
      <c r="I182" s="375">
        <v>1164.99</v>
      </c>
      <c r="J182" s="375">
        <v>1225.03</v>
      </c>
      <c r="K182" s="375">
        <v>1061.6600000000001</v>
      </c>
      <c r="L182" s="375">
        <v>1216.06</v>
      </c>
      <c r="M182" s="537">
        <f t="shared" si="12"/>
        <v>0.60496917277158624</v>
      </c>
      <c r="N182" s="537">
        <f t="shared" si="13"/>
        <v>0.50894784094574275</v>
      </c>
      <c r="O182" s="537">
        <f t="shared" si="14"/>
        <v>0.54570584210526318</v>
      </c>
      <c r="P182" s="537">
        <f t="shared" si="15"/>
        <v>0.55706627368421047</v>
      </c>
      <c r="Q182" s="537">
        <f t="shared" si="16"/>
        <v>0.40790094736842109</v>
      </c>
      <c r="R182" s="537">
        <f t="shared" si="17"/>
        <v>0.37377844210526318</v>
      </c>
    </row>
    <row r="183" spans="1:18">
      <c r="A183" s="6">
        <v>44537379</v>
      </c>
      <c r="B183" s="436" t="s">
        <v>918</v>
      </c>
      <c r="C183" s="435" t="s">
        <v>1591</v>
      </c>
      <c r="E183" s="6">
        <v>6320</v>
      </c>
      <c r="G183" s="375">
        <v>552</v>
      </c>
      <c r="H183" s="375">
        <v>546</v>
      </c>
      <c r="I183" s="375">
        <v>603.99</v>
      </c>
      <c r="J183" s="375">
        <v>714.01</v>
      </c>
      <c r="K183" s="375">
        <v>733.1</v>
      </c>
      <c r="L183" s="375">
        <v>681.93</v>
      </c>
      <c r="M183" s="537">
        <f t="shared" si="12"/>
        <v>0.26253379195748078</v>
      </c>
      <c r="N183" s="537">
        <f t="shared" si="13"/>
        <v>0.26240370269723845</v>
      </c>
      <c r="O183" s="537">
        <f t="shared" si="14"/>
        <v>0.28292163157894734</v>
      </c>
      <c r="P183" s="537">
        <f t="shared" si="15"/>
        <v>0.32468665263157898</v>
      </c>
      <c r="Q183" s="537">
        <f t="shared" si="16"/>
        <v>0.2816647368421053</v>
      </c>
      <c r="R183" s="537">
        <f t="shared" si="17"/>
        <v>0.20960374736842105</v>
      </c>
    </row>
    <row r="184" spans="1:18">
      <c r="A184" s="6">
        <v>44537389</v>
      </c>
      <c r="B184" s="436" t="s">
        <v>919</v>
      </c>
      <c r="C184" s="435" t="s">
        <v>532</v>
      </c>
      <c r="E184" s="6">
        <v>6470</v>
      </c>
      <c r="G184" s="375">
        <v>13897</v>
      </c>
      <c r="H184" s="375">
        <v>14279</v>
      </c>
      <c r="I184" s="375">
        <v>14484.35</v>
      </c>
      <c r="J184" s="375">
        <v>14804.42</v>
      </c>
      <c r="K184" s="375">
        <v>14737.69</v>
      </c>
      <c r="L184" s="375">
        <v>15326.05</v>
      </c>
      <c r="M184" s="537">
        <f t="shared" si="12"/>
        <v>6.6094784544078093</v>
      </c>
      <c r="N184" s="537">
        <f t="shared" si="13"/>
        <v>6.8623854776810767</v>
      </c>
      <c r="O184" s="537">
        <f t="shared" si="14"/>
        <v>6.7847744736842115</v>
      </c>
      <c r="P184" s="537">
        <f t="shared" si="15"/>
        <v>6.7321152</v>
      </c>
      <c r="Q184" s="537">
        <f t="shared" si="16"/>
        <v>5.6623756315789473</v>
      </c>
      <c r="R184" s="537">
        <f t="shared" si="17"/>
        <v>4.7107437894736846</v>
      </c>
    </row>
    <row r="185" spans="1:18">
      <c r="A185" s="6">
        <v>44537420</v>
      </c>
      <c r="B185" s="436" t="s">
        <v>920</v>
      </c>
      <c r="C185" s="435" t="s">
        <v>1592</v>
      </c>
      <c r="E185" s="6">
        <v>6430</v>
      </c>
      <c r="G185" s="375">
        <v>5017</v>
      </c>
      <c r="H185" s="375">
        <v>4833</v>
      </c>
      <c r="I185" s="375">
        <v>5226</v>
      </c>
      <c r="J185" s="375">
        <v>4968.1099999999997</v>
      </c>
      <c r="K185" s="375">
        <v>4632.09</v>
      </c>
      <c r="L185" s="375">
        <v>5280.01</v>
      </c>
      <c r="M185" s="537">
        <f t="shared" si="12"/>
        <v>2.3861087577005096</v>
      </c>
      <c r="N185" s="537">
        <f t="shared" si="13"/>
        <v>2.3227053024464346</v>
      </c>
      <c r="O185" s="537">
        <f t="shared" si="14"/>
        <v>2.4479684210526313</v>
      </c>
      <c r="P185" s="537">
        <f t="shared" si="15"/>
        <v>2.259182652631579</v>
      </c>
      <c r="Q185" s="537">
        <f t="shared" si="16"/>
        <v>1.7796977368421054</v>
      </c>
      <c r="R185" s="537">
        <f t="shared" si="17"/>
        <v>1.6229083368421056</v>
      </c>
    </row>
    <row r="186" spans="1:18">
      <c r="A186" s="6">
        <v>44537609</v>
      </c>
      <c r="B186" s="436" t="s">
        <v>921</v>
      </c>
      <c r="C186" s="435" t="s">
        <v>1593</v>
      </c>
      <c r="D186" s="6">
        <v>48</v>
      </c>
      <c r="E186" s="6">
        <v>6320</v>
      </c>
      <c r="G186" s="375">
        <v>26419</v>
      </c>
      <c r="H186" s="375">
        <v>23143</v>
      </c>
      <c r="I186" s="375">
        <v>23947.38</v>
      </c>
      <c r="J186" s="375">
        <v>27089.79</v>
      </c>
      <c r="K186" s="375">
        <v>20872.240000000002</v>
      </c>
      <c r="L186" s="375">
        <v>18841.46</v>
      </c>
      <c r="M186" s="537">
        <f t="shared" si="12"/>
        <v>12.565000452399792</v>
      </c>
      <c r="N186" s="537">
        <f t="shared" si="13"/>
        <v>11.122360607183497</v>
      </c>
      <c r="O186" s="537">
        <f t="shared" si="14"/>
        <v>11.217456947368422</v>
      </c>
      <c r="P186" s="537">
        <f t="shared" si="15"/>
        <v>12.318725557894739</v>
      </c>
      <c r="Q186" s="537">
        <f t="shared" si="16"/>
        <v>8.0193343157894734</v>
      </c>
      <c r="R186" s="537">
        <f t="shared" si="17"/>
        <v>5.7912698105263161</v>
      </c>
    </row>
    <row r="187" spans="1:18">
      <c r="A187" s="6">
        <v>44537621</v>
      </c>
      <c r="B187" s="436" t="s">
        <v>922</v>
      </c>
      <c r="C187" s="435" t="s">
        <v>1594</v>
      </c>
      <c r="D187" s="6">
        <v>0</v>
      </c>
      <c r="E187" s="6">
        <v>6400</v>
      </c>
      <c r="G187" s="375">
        <v>24147</v>
      </c>
      <c r="H187" s="375">
        <v>23049</v>
      </c>
      <c r="I187" s="375">
        <v>22247.68</v>
      </c>
      <c r="J187" s="375">
        <v>24170.54</v>
      </c>
      <c r="K187" s="375">
        <v>21822.27</v>
      </c>
      <c r="L187" s="375">
        <v>16850.75</v>
      </c>
      <c r="M187" s="537">
        <f t="shared" si="12"/>
        <v>11.484426584053059</v>
      </c>
      <c r="N187" s="537">
        <f t="shared" si="13"/>
        <v>11.077184878147708</v>
      </c>
      <c r="O187" s="537">
        <f t="shared" si="14"/>
        <v>10.421281684210525</v>
      </c>
      <c r="P187" s="537">
        <f t="shared" si="15"/>
        <v>10.991235031578949</v>
      </c>
      <c r="Q187" s="537">
        <f t="shared" si="16"/>
        <v>8.3843458421052635</v>
      </c>
      <c r="R187" s="537">
        <f t="shared" si="17"/>
        <v>5.1793884210526322</v>
      </c>
    </row>
    <row r="188" spans="1:18">
      <c r="A188" s="6">
        <v>44537893</v>
      </c>
      <c r="B188" s="436" t="s">
        <v>923</v>
      </c>
      <c r="C188" s="435" t="s">
        <v>1595</v>
      </c>
      <c r="D188" s="6">
        <v>99</v>
      </c>
      <c r="E188" s="6">
        <v>6300</v>
      </c>
      <c r="G188" s="375">
        <v>29586</v>
      </c>
      <c r="H188" s="375">
        <v>33176</v>
      </c>
      <c r="I188" s="375">
        <v>29463.73</v>
      </c>
      <c r="J188" s="375">
        <v>28441.43</v>
      </c>
      <c r="K188" s="375">
        <v>25003.46</v>
      </c>
      <c r="L188" s="375">
        <v>28174.07</v>
      </c>
      <c r="M188" s="537">
        <f t="shared" si="12"/>
        <v>14.071240523286281</v>
      </c>
      <c r="N188" s="537">
        <f t="shared" si="13"/>
        <v>15.944148792460775</v>
      </c>
      <c r="O188" s="537">
        <f t="shared" si="14"/>
        <v>13.801431421052632</v>
      </c>
      <c r="P188" s="537">
        <f t="shared" si="15"/>
        <v>12.933366063157896</v>
      </c>
      <c r="Q188" s="537">
        <f t="shared" si="16"/>
        <v>9.6065925263157901</v>
      </c>
      <c r="R188" s="537">
        <f t="shared" si="17"/>
        <v>8.6598194105263158</v>
      </c>
    </row>
    <row r="189" spans="1:18">
      <c r="A189" s="6">
        <v>44538312</v>
      </c>
      <c r="B189" s="436" t="s">
        <v>924</v>
      </c>
      <c r="C189" s="435" t="s">
        <v>1596</v>
      </c>
      <c r="E189" s="6">
        <v>6430</v>
      </c>
      <c r="G189" s="375">
        <v>32192</v>
      </c>
      <c r="H189" s="375">
        <v>48565</v>
      </c>
      <c r="I189" s="375">
        <v>50602.78</v>
      </c>
      <c r="J189" s="375">
        <v>47157.279999999999</v>
      </c>
      <c r="K189" s="375">
        <v>38749.99</v>
      </c>
      <c r="L189" s="375">
        <v>36180.370000000003</v>
      </c>
      <c r="M189" s="537">
        <f t="shared" si="12"/>
        <v>15.310666359955112</v>
      </c>
      <c r="N189" s="537">
        <f t="shared" si="13"/>
        <v>23.339992347053819</v>
      </c>
      <c r="O189" s="537">
        <f t="shared" si="14"/>
        <v>23.703407473684209</v>
      </c>
      <c r="P189" s="537">
        <f t="shared" si="15"/>
        <v>21.444152589473685</v>
      </c>
      <c r="Q189" s="537">
        <f t="shared" si="16"/>
        <v>14.888154052631577</v>
      </c>
      <c r="R189" s="537">
        <f t="shared" si="17"/>
        <v>11.120703200000003</v>
      </c>
    </row>
    <row r="190" spans="1:18">
      <c r="A190" s="6">
        <v>44538367</v>
      </c>
      <c r="B190" s="436" t="s">
        <v>925</v>
      </c>
      <c r="C190" s="435" t="s">
        <v>1597</v>
      </c>
      <c r="D190" s="6">
        <v>0</v>
      </c>
      <c r="E190" s="6">
        <v>6400</v>
      </c>
      <c r="G190" s="375">
        <v>35309</v>
      </c>
      <c r="H190" s="375">
        <v>30170</v>
      </c>
      <c r="I190" s="375">
        <v>31982.51</v>
      </c>
      <c r="J190" s="375">
        <v>32780</v>
      </c>
      <c r="K190" s="375">
        <v>29806.18</v>
      </c>
      <c r="L190" s="375">
        <v>27730.42</v>
      </c>
      <c r="M190" s="537">
        <f t="shared" si="12"/>
        <v>16.793126196062843</v>
      </c>
      <c r="N190" s="537">
        <f t="shared" si="13"/>
        <v>14.499486649039714</v>
      </c>
      <c r="O190" s="537">
        <f t="shared" si="14"/>
        <v>14.981280999999999</v>
      </c>
      <c r="P190" s="537">
        <f t="shared" si="15"/>
        <v>14.906273684210527</v>
      </c>
      <c r="Q190" s="537">
        <f t="shared" si="16"/>
        <v>11.451848105263158</v>
      </c>
      <c r="R190" s="537">
        <f t="shared" si="17"/>
        <v>8.5234554105263172</v>
      </c>
    </row>
    <row r="191" spans="1:18">
      <c r="A191" s="6">
        <v>44538527</v>
      </c>
      <c r="B191" s="436" t="s">
        <v>926</v>
      </c>
      <c r="C191" s="435" t="s">
        <v>1598</v>
      </c>
      <c r="E191" s="6">
        <v>6310</v>
      </c>
      <c r="G191" s="375">
        <v>38065</v>
      </c>
      <c r="H191" s="375">
        <v>35190</v>
      </c>
      <c r="I191" s="375">
        <v>37235.69</v>
      </c>
      <c r="J191" s="375">
        <v>37773.82</v>
      </c>
      <c r="K191" s="375">
        <v>32022.48</v>
      </c>
      <c r="L191" s="375">
        <v>33111.379999999997</v>
      </c>
      <c r="M191" s="537">
        <f t="shared" si="12"/>
        <v>18.103892737067945</v>
      </c>
      <c r="N191" s="537">
        <f t="shared" si="13"/>
        <v>16.912062816695641</v>
      </c>
      <c r="O191" s="537">
        <f t="shared" si="14"/>
        <v>17.44198110526316</v>
      </c>
      <c r="P191" s="537">
        <f t="shared" si="15"/>
        <v>17.177147621052633</v>
      </c>
      <c r="Q191" s="537">
        <f t="shared" si="16"/>
        <v>12.303373894736842</v>
      </c>
      <c r="R191" s="537">
        <f t="shared" si="17"/>
        <v>10.177392589473685</v>
      </c>
    </row>
    <row r="192" spans="1:18">
      <c r="B192" s="436" t="s">
        <v>927</v>
      </c>
      <c r="F192" s="436" t="s">
        <v>1657</v>
      </c>
      <c r="G192" s="375">
        <f>H192</f>
        <v>10616.77</v>
      </c>
      <c r="H192" s="375">
        <f>(I192+J192+K192+L192)/4</f>
        <v>10616.77</v>
      </c>
      <c r="I192" s="375">
        <v>11434.52</v>
      </c>
      <c r="J192" s="375">
        <v>11320.31</v>
      </c>
      <c r="K192" s="375">
        <v>10479.74</v>
      </c>
      <c r="L192" s="375">
        <v>9232.51</v>
      </c>
      <c r="M192" s="537">
        <f t="shared" si="12"/>
        <v>5.0493856638413472</v>
      </c>
      <c r="N192" s="537">
        <f t="shared" si="13"/>
        <v>5.1023438803753853</v>
      </c>
      <c r="O192" s="537">
        <f t="shared" si="14"/>
        <v>5.3561698947368424</v>
      </c>
      <c r="P192" s="537">
        <f t="shared" si="15"/>
        <v>5.1477620210526318</v>
      </c>
      <c r="Q192" s="537">
        <f t="shared" si="16"/>
        <v>4.0264264210526317</v>
      </c>
      <c r="R192" s="537">
        <f t="shared" si="17"/>
        <v>2.8377820210526319</v>
      </c>
    </row>
    <row r="193" spans="1:18">
      <c r="A193" s="6">
        <v>44538727</v>
      </c>
      <c r="C193" s="435" t="s">
        <v>1599</v>
      </c>
      <c r="D193" s="6">
        <v>3</v>
      </c>
      <c r="E193" s="6">
        <v>6300</v>
      </c>
      <c r="F193" s="436" t="s">
        <v>1664</v>
      </c>
      <c r="G193" s="375">
        <v>3321</v>
      </c>
      <c r="H193" s="375">
        <v>3470</v>
      </c>
      <c r="I193" s="375">
        <v>2728</v>
      </c>
      <c r="J193" s="547">
        <v>5677</v>
      </c>
      <c r="K193" s="375">
        <f>J193</f>
        <v>5677</v>
      </c>
      <c r="L193" s="375">
        <f>K193</f>
        <v>5677</v>
      </c>
      <c r="M193" s="537">
        <f t="shared" si="12"/>
        <v>1.5794831940050611</v>
      </c>
      <c r="N193" s="537">
        <f t="shared" si="13"/>
        <v>1.6676572314275044</v>
      </c>
      <c r="O193" s="537">
        <f t="shared" si="14"/>
        <v>1.2778526315789474</v>
      </c>
      <c r="P193" s="537">
        <f t="shared" si="15"/>
        <v>2.5815410526315787</v>
      </c>
      <c r="Q193" s="537">
        <f t="shared" si="16"/>
        <v>2.181163157894737</v>
      </c>
      <c r="R193" s="537">
        <f t="shared" si="17"/>
        <v>1.7449305263157897</v>
      </c>
    </row>
    <row r="194" spans="1:18">
      <c r="A194" s="6">
        <v>44538851</v>
      </c>
      <c r="C194" s="435" t="s">
        <v>1600</v>
      </c>
      <c r="D194" s="6">
        <v>0</v>
      </c>
      <c r="E194" s="6">
        <v>6400</v>
      </c>
      <c r="F194" s="436" t="s">
        <v>1665</v>
      </c>
      <c r="G194" s="375">
        <v>12124</v>
      </c>
      <c r="H194" s="375">
        <v>10819</v>
      </c>
      <c r="I194" s="375">
        <v>12172</v>
      </c>
      <c r="J194" s="547">
        <v>11572</v>
      </c>
      <c r="K194" s="375">
        <f>J194</f>
        <v>11572</v>
      </c>
      <c r="L194" s="375">
        <f>K194</f>
        <v>11572</v>
      </c>
      <c r="M194" s="537">
        <f t="shared" si="12"/>
        <v>5.7662313291530749</v>
      </c>
      <c r="N194" s="537">
        <f t="shared" si="13"/>
        <v>5.1995341748744011</v>
      </c>
      <c r="O194" s="537">
        <f t="shared" si="14"/>
        <v>5.7016210526315794</v>
      </c>
      <c r="P194" s="537">
        <f t="shared" si="15"/>
        <v>5.2622147368421048</v>
      </c>
      <c r="Q194" s="537">
        <f t="shared" si="16"/>
        <v>4.4460842105263154</v>
      </c>
      <c r="R194" s="537">
        <f t="shared" si="17"/>
        <v>3.5568673684210532</v>
      </c>
    </row>
    <row r="195" spans="1:18">
      <c r="A195" s="6">
        <v>44539045</v>
      </c>
      <c r="B195" s="436" t="s">
        <v>928</v>
      </c>
      <c r="C195" s="435" t="s">
        <v>1541</v>
      </c>
      <c r="E195" s="6">
        <v>6400</v>
      </c>
      <c r="G195" s="375">
        <v>29823</v>
      </c>
      <c r="H195" s="375">
        <v>27489</v>
      </c>
      <c r="I195" s="375">
        <v>27150.89</v>
      </c>
      <c r="J195" s="375">
        <v>28561.16</v>
      </c>
      <c r="K195" s="375">
        <v>28870.07</v>
      </c>
      <c r="L195" s="375">
        <v>29354.58</v>
      </c>
      <c r="M195" s="537">
        <f t="shared" si="12"/>
        <v>14.183958836137592</v>
      </c>
      <c r="N195" s="537">
        <f t="shared" si="13"/>
        <v>13.211017185795583</v>
      </c>
      <c r="O195" s="537">
        <f t="shared" si="14"/>
        <v>12.71804847368421</v>
      </c>
      <c r="P195" s="537">
        <f t="shared" si="15"/>
        <v>12.987811705263159</v>
      </c>
      <c r="Q195" s="537">
        <f t="shared" si="16"/>
        <v>11.092184789473684</v>
      </c>
      <c r="R195" s="537">
        <f t="shared" si="17"/>
        <v>9.0226709052631602</v>
      </c>
    </row>
    <row r="196" spans="1:18">
      <c r="A196" s="6">
        <v>44539093</v>
      </c>
      <c r="B196" s="436" t="s">
        <v>929</v>
      </c>
      <c r="C196" s="435" t="s">
        <v>547</v>
      </c>
      <c r="D196" s="6">
        <v>0</v>
      </c>
      <c r="E196" s="6">
        <v>6400</v>
      </c>
      <c r="G196" s="375">
        <v>8925</v>
      </c>
      <c r="H196" s="375">
        <v>9948</v>
      </c>
      <c r="I196" s="375">
        <v>9832.1200000000008</v>
      </c>
      <c r="J196" s="375">
        <v>9942.59</v>
      </c>
      <c r="K196" s="375">
        <v>9934.43</v>
      </c>
      <c r="L196" s="375">
        <v>8761.58</v>
      </c>
      <c r="M196" s="537">
        <f t="shared" si="12"/>
        <v>4.2447719080081816</v>
      </c>
      <c r="N196" s="537">
        <f t="shared" si="13"/>
        <v>4.7809377920002349</v>
      </c>
      <c r="O196" s="537">
        <f t="shared" si="14"/>
        <v>4.6055720000000013</v>
      </c>
      <c r="P196" s="537">
        <f t="shared" si="15"/>
        <v>4.5212619789473685</v>
      </c>
      <c r="Q196" s="537">
        <f t="shared" si="16"/>
        <v>3.8169125789473686</v>
      </c>
      <c r="R196" s="537">
        <f t="shared" si="17"/>
        <v>2.6930330105263161</v>
      </c>
    </row>
    <row r="197" spans="1:18">
      <c r="A197" s="6">
        <v>44539356</v>
      </c>
      <c r="B197" s="436" t="s">
        <v>930</v>
      </c>
      <c r="C197" s="435" t="s">
        <v>101</v>
      </c>
      <c r="E197" s="6">
        <v>6430</v>
      </c>
      <c r="G197" s="375">
        <v>2470</v>
      </c>
      <c r="H197" s="375">
        <v>2963</v>
      </c>
      <c r="I197" s="375">
        <v>2427.7399999999998</v>
      </c>
      <c r="J197" s="375">
        <v>2778.29</v>
      </c>
      <c r="K197" s="375">
        <v>2540.73</v>
      </c>
      <c r="L197" s="375">
        <v>2867.18</v>
      </c>
      <c r="M197" s="537">
        <f t="shared" si="12"/>
        <v>1.1747435980706116</v>
      </c>
      <c r="N197" s="537">
        <f t="shared" si="13"/>
        <v>1.4239966503514974</v>
      </c>
      <c r="O197" s="537">
        <f t="shared" si="14"/>
        <v>1.1372045263157895</v>
      </c>
      <c r="P197" s="537">
        <f t="shared" si="15"/>
        <v>1.2633908210526317</v>
      </c>
      <c r="Q197" s="537">
        <f t="shared" si="16"/>
        <v>0.97617521052631584</v>
      </c>
      <c r="R197" s="537">
        <f t="shared" si="17"/>
        <v>0.88128058947368437</v>
      </c>
    </row>
    <row r="198" spans="1:18">
      <c r="A198" s="6">
        <v>44539526</v>
      </c>
      <c r="B198" s="436" t="s">
        <v>931</v>
      </c>
      <c r="C198" s="435" t="s">
        <v>1601</v>
      </c>
      <c r="E198" s="6">
        <v>6310</v>
      </c>
      <c r="G198" s="375">
        <v>14156</v>
      </c>
      <c r="H198" s="375">
        <v>13018</v>
      </c>
      <c r="I198" s="375">
        <v>13434.28</v>
      </c>
      <c r="J198" s="375">
        <v>13517.3</v>
      </c>
      <c r="K198" s="375">
        <v>10186.08</v>
      </c>
      <c r="L198" s="375">
        <v>10890.6</v>
      </c>
      <c r="M198" s="537">
        <f t="shared" ref="M198:M261" si="18">$M$4*G198/1000000</f>
        <v>6.7326600705617725</v>
      </c>
      <c r="N198" s="537">
        <f t="shared" ref="N198:N261" si="19">$N$4*H198/1000000</f>
        <v>6.2563578785945975</v>
      </c>
      <c r="O198" s="537">
        <f t="shared" ref="O198:O261" si="20">$O$4*I198/1000000</f>
        <v>6.2928995789473694</v>
      </c>
      <c r="P198" s="537">
        <f t="shared" ref="P198:P261" si="21">$P$4*J198/1000000</f>
        <v>6.1468143157894737</v>
      </c>
      <c r="Q198" s="537">
        <f t="shared" ref="Q198:Q261" si="22">$Q$4*K198/1000000</f>
        <v>3.9135991578947369</v>
      </c>
      <c r="R198" s="537">
        <f t="shared" ref="R198:R261" si="23">$R$4*L198/1000000</f>
        <v>3.3474265263157901</v>
      </c>
    </row>
    <row r="199" spans="1:18">
      <c r="A199" s="6">
        <v>44539661</v>
      </c>
      <c r="B199" s="436" t="s">
        <v>932</v>
      </c>
      <c r="C199" s="435" t="s">
        <v>1602</v>
      </c>
      <c r="E199" s="6">
        <v>6470</v>
      </c>
      <c r="G199" s="375">
        <v>19316</v>
      </c>
      <c r="H199" s="375">
        <v>26620</v>
      </c>
      <c r="I199" s="375">
        <v>26148.15</v>
      </c>
      <c r="J199" s="375">
        <v>26581.51</v>
      </c>
      <c r="K199" s="375">
        <v>23144.05</v>
      </c>
      <c r="L199" s="375">
        <v>23198.02</v>
      </c>
      <c r="M199" s="537">
        <f t="shared" si="18"/>
        <v>9.1867802997295271</v>
      </c>
      <c r="N199" s="537">
        <f t="shared" si="19"/>
        <v>12.793381988645582</v>
      </c>
      <c r="O199" s="537">
        <f t="shared" si="20"/>
        <v>12.248343947368422</v>
      </c>
      <c r="P199" s="537">
        <f t="shared" si="21"/>
        <v>12.087591915789474</v>
      </c>
      <c r="Q199" s="537">
        <f t="shared" si="22"/>
        <v>8.8921876315789472</v>
      </c>
      <c r="R199" s="537">
        <f t="shared" si="23"/>
        <v>7.1303387789473689</v>
      </c>
    </row>
    <row r="200" spans="1:18">
      <c r="A200" s="6">
        <v>44539788</v>
      </c>
      <c r="B200" s="436" t="s">
        <v>933</v>
      </c>
      <c r="C200" s="435" t="s">
        <v>1603</v>
      </c>
      <c r="E200" s="6">
        <v>6470</v>
      </c>
      <c r="G200" s="375">
        <v>1171</v>
      </c>
      <c r="H200" s="375">
        <v>2297</v>
      </c>
      <c r="I200" s="375">
        <v>2499.34</v>
      </c>
      <c r="J200" s="375">
        <v>2280.86</v>
      </c>
      <c r="K200" s="375">
        <v>1866.47</v>
      </c>
      <c r="L200" s="375">
        <v>1561.01</v>
      </c>
      <c r="M200" s="537">
        <f t="shared" si="18"/>
        <v>0.55693309851849637</v>
      </c>
      <c r="N200" s="537">
        <f t="shared" si="19"/>
        <v>1.1039218042043164</v>
      </c>
      <c r="O200" s="537">
        <f t="shared" si="20"/>
        <v>1.1707434736842106</v>
      </c>
      <c r="P200" s="537">
        <f t="shared" si="21"/>
        <v>1.0371910736842107</v>
      </c>
      <c r="Q200" s="537">
        <f t="shared" si="22"/>
        <v>0.71711742105263154</v>
      </c>
      <c r="R200" s="537">
        <f t="shared" si="23"/>
        <v>0.47980517894736846</v>
      </c>
    </row>
    <row r="201" spans="1:18">
      <c r="B201" s="536" t="s">
        <v>1604</v>
      </c>
      <c r="F201" s="536" t="s">
        <v>1666</v>
      </c>
      <c r="G201" s="548">
        <v>2500</v>
      </c>
      <c r="H201" s="548">
        <v>2500</v>
      </c>
      <c r="I201" s="548">
        <v>2500</v>
      </c>
      <c r="J201" s="548">
        <v>2500</v>
      </c>
      <c r="K201" s="548">
        <v>2500</v>
      </c>
      <c r="L201" s="375">
        <v>2500</v>
      </c>
      <c r="M201" s="537">
        <f t="shared" si="18"/>
        <v>1.189011738937866</v>
      </c>
      <c r="N201" s="537">
        <f t="shared" si="19"/>
        <v>1.2014821552071357</v>
      </c>
      <c r="O201" s="537">
        <f t="shared" si="20"/>
        <v>1.1710526315789473</v>
      </c>
      <c r="P201" s="537">
        <f t="shared" si="21"/>
        <v>1.1368421052631579</v>
      </c>
      <c r="Q201" s="537">
        <f t="shared" si="22"/>
        <v>0.96052631578947367</v>
      </c>
      <c r="R201" s="537">
        <f t="shared" si="23"/>
        <v>0.768421052631579</v>
      </c>
    </row>
    <row r="202" spans="1:18">
      <c r="B202" s="436" t="s">
        <v>934</v>
      </c>
      <c r="F202" s="436" t="s">
        <v>1657</v>
      </c>
      <c r="G202" s="375">
        <f>H202</f>
        <v>39112.402499999997</v>
      </c>
      <c r="H202" s="375">
        <f>(I202+J202+K202+L202)/4</f>
        <v>39112.402499999997</v>
      </c>
      <c r="I202" s="375">
        <v>37998.67</v>
      </c>
      <c r="J202" s="375">
        <v>39131.18</v>
      </c>
      <c r="K202" s="375">
        <v>39681.019999999997</v>
      </c>
      <c r="L202" s="375">
        <v>39638.74</v>
      </c>
      <c r="M202" s="537">
        <f t="shared" si="18"/>
        <v>18.602042284225092</v>
      </c>
      <c r="N202" s="537">
        <f t="shared" si="19"/>
        <v>18.797141460411584</v>
      </c>
      <c r="O202" s="537">
        <f t="shared" si="20"/>
        <v>17.799377</v>
      </c>
      <c r="P202" s="537">
        <f t="shared" si="21"/>
        <v>17.794389221052633</v>
      </c>
      <c r="Q202" s="537">
        <f t="shared" si="22"/>
        <v>15.245865578947367</v>
      </c>
      <c r="R202" s="537">
        <f t="shared" si="23"/>
        <v>12.18369692631579</v>
      </c>
    </row>
    <row r="203" spans="1:18">
      <c r="A203" s="6">
        <v>44541799</v>
      </c>
      <c r="C203" s="435" t="s">
        <v>1545</v>
      </c>
      <c r="E203" s="6">
        <v>6400</v>
      </c>
      <c r="G203" s="375">
        <v>-2</v>
      </c>
      <c r="H203" s="375">
        <v>1</v>
      </c>
      <c r="M203" s="537">
        <f t="shared" si="18"/>
        <v>-9.5120939115029277E-4</v>
      </c>
      <c r="N203" s="537">
        <f t="shared" si="19"/>
        <v>4.8059286208285433E-4</v>
      </c>
      <c r="O203" s="537">
        <f t="shared" si="20"/>
        <v>0</v>
      </c>
      <c r="P203" s="537">
        <f t="shared" si="21"/>
        <v>0</v>
      </c>
      <c r="Q203" s="537">
        <f t="shared" si="22"/>
        <v>0</v>
      </c>
      <c r="R203" s="537">
        <f t="shared" si="23"/>
        <v>0</v>
      </c>
    </row>
    <row r="204" spans="1:18">
      <c r="A204" s="6">
        <v>44546889</v>
      </c>
      <c r="B204" s="436" t="s">
        <v>935</v>
      </c>
      <c r="C204" s="435" t="s">
        <v>1605</v>
      </c>
      <c r="E204" s="6">
        <v>6470</v>
      </c>
      <c r="G204" s="375">
        <v>10072</v>
      </c>
      <c r="H204" s="375">
        <v>14597</v>
      </c>
      <c r="I204" s="375">
        <v>14458.83</v>
      </c>
      <c r="J204" s="375">
        <v>15234.99</v>
      </c>
      <c r="K204" s="375">
        <v>12599.13</v>
      </c>
      <c r="L204" s="375">
        <v>11314.18</v>
      </c>
      <c r="M204" s="537">
        <f t="shared" si="18"/>
        <v>4.7902904938328739</v>
      </c>
      <c r="N204" s="537">
        <f t="shared" si="19"/>
        <v>7.0152140078234249</v>
      </c>
      <c r="O204" s="537">
        <f t="shared" si="20"/>
        <v>6.7728203684210522</v>
      </c>
      <c r="P204" s="537">
        <f t="shared" si="21"/>
        <v>6.9279112421052629</v>
      </c>
      <c r="Q204" s="537">
        <f t="shared" si="22"/>
        <v>4.8407183684210526</v>
      </c>
      <c r="R204" s="537">
        <f t="shared" si="23"/>
        <v>3.4776216421052637</v>
      </c>
    </row>
    <row r="205" spans="1:18">
      <c r="A205" s="6">
        <v>44547357</v>
      </c>
      <c r="B205" s="436" t="s">
        <v>936</v>
      </c>
      <c r="C205" s="435" t="s">
        <v>1602</v>
      </c>
      <c r="D205" s="6">
        <v>21</v>
      </c>
      <c r="E205" s="6">
        <v>6470</v>
      </c>
      <c r="G205" s="375">
        <v>11207</v>
      </c>
      <c r="H205" s="375">
        <v>16344</v>
      </c>
      <c r="I205" s="375">
        <v>16663.34</v>
      </c>
      <c r="J205" s="375">
        <v>17294.32</v>
      </c>
      <c r="K205" s="375">
        <v>13822.15</v>
      </c>
      <c r="L205" s="375">
        <v>13642.26</v>
      </c>
      <c r="M205" s="537">
        <f t="shared" si="18"/>
        <v>5.330101823310665</v>
      </c>
      <c r="N205" s="537">
        <f t="shared" si="19"/>
        <v>7.8548097378821709</v>
      </c>
      <c r="O205" s="537">
        <f t="shared" si="20"/>
        <v>7.8054592631578945</v>
      </c>
      <c r="P205" s="537">
        <f t="shared" si="21"/>
        <v>7.8643644631578953</v>
      </c>
      <c r="Q205" s="537">
        <f t="shared" si="22"/>
        <v>5.3106155263157895</v>
      </c>
      <c r="R205" s="537">
        <f t="shared" si="23"/>
        <v>4.1931999157894744</v>
      </c>
    </row>
    <row r="206" spans="1:18">
      <c r="A206" s="6">
        <v>44547375</v>
      </c>
      <c r="B206" s="436" t="s">
        <v>937</v>
      </c>
      <c r="C206" s="435" t="s">
        <v>1446</v>
      </c>
      <c r="D206" s="6">
        <v>0</v>
      </c>
      <c r="E206" s="6">
        <v>6440</v>
      </c>
      <c r="G206" s="375">
        <v>12171</v>
      </c>
      <c r="H206" s="375">
        <v>12573</v>
      </c>
      <c r="I206" s="375">
        <v>11230.6</v>
      </c>
      <c r="J206" s="375">
        <v>10896.22</v>
      </c>
      <c r="K206" s="375">
        <v>9072.48</v>
      </c>
      <c r="L206" s="375">
        <v>8757.5400000000009</v>
      </c>
      <c r="M206" s="537">
        <f t="shared" si="18"/>
        <v>5.7885847498451062</v>
      </c>
      <c r="N206" s="537">
        <f t="shared" si="19"/>
        <v>6.0424940549677277</v>
      </c>
      <c r="O206" s="537">
        <f t="shared" si="20"/>
        <v>5.2606494736842109</v>
      </c>
      <c r="P206" s="537">
        <f t="shared" si="21"/>
        <v>4.9549126736842108</v>
      </c>
      <c r="Q206" s="537">
        <f t="shared" si="22"/>
        <v>3.4857423157894738</v>
      </c>
      <c r="R206" s="537">
        <f t="shared" si="23"/>
        <v>2.6917912421052637</v>
      </c>
    </row>
    <row r="207" spans="1:18">
      <c r="A207" s="6">
        <v>44547379</v>
      </c>
      <c r="B207" s="436" t="s">
        <v>938</v>
      </c>
      <c r="C207" s="435" t="s">
        <v>1606</v>
      </c>
      <c r="D207" s="6">
        <v>6</v>
      </c>
      <c r="E207" s="6">
        <v>6400</v>
      </c>
      <c r="G207" s="375">
        <v>18020</v>
      </c>
      <c r="H207" s="375">
        <v>18020</v>
      </c>
      <c r="I207" s="375">
        <v>18020</v>
      </c>
      <c r="J207" s="375">
        <v>17030.810000000001</v>
      </c>
      <c r="K207" s="375">
        <v>16555.22</v>
      </c>
      <c r="L207" s="375">
        <v>15932.31</v>
      </c>
      <c r="M207" s="537">
        <f t="shared" si="18"/>
        <v>8.5703966142641388</v>
      </c>
      <c r="N207" s="537">
        <f t="shared" si="19"/>
        <v>8.6602833747330337</v>
      </c>
      <c r="O207" s="537">
        <f t="shared" si="20"/>
        <v>8.4409473684210532</v>
      </c>
      <c r="P207" s="537">
        <f t="shared" si="21"/>
        <v>7.7445367578947373</v>
      </c>
      <c r="Q207" s="537">
        <f t="shared" si="22"/>
        <v>6.3606897894736845</v>
      </c>
      <c r="R207" s="537">
        <f t="shared" si="23"/>
        <v>4.8970889684210528</v>
      </c>
    </row>
    <row r="208" spans="1:18">
      <c r="B208" s="436" t="s">
        <v>939</v>
      </c>
      <c r="F208" s="436" t="s">
        <v>1657</v>
      </c>
      <c r="G208" s="375">
        <f>H208</f>
        <v>6711.0874999999996</v>
      </c>
      <c r="H208" s="375">
        <f>(I208+J208+K208+L208)/4</f>
        <v>6711.0874999999996</v>
      </c>
      <c r="I208" s="375">
        <v>6906.82</v>
      </c>
      <c r="J208" s="375">
        <v>6954.04</v>
      </c>
      <c r="K208" s="375">
        <v>6805.96</v>
      </c>
      <c r="L208" s="375">
        <v>6177.53</v>
      </c>
      <c r="M208" s="537">
        <f t="shared" si="18"/>
        <v>3.1918247274156699</v>
      </c>
      <c r="N208" s="537">
        <f t="shared" si="19"/>
        <v>3.2253007493134671</v>
      </c>
      <c r="O208" s="537">
        <f t="shared" si="20"/>
        <v>3.2352998947368423</v>
      </c>
      <c r="P208" s="537">
        <f t="shared" si="21"/>
        <v>3.1622581894736843</v>
      </c>
      <c r="Q208" s="537">
        <f t="shared" si="22"/>
        <v>2.6149214736842108</v>
      </c>
      <c r="R208" s="537">
        <f t="shared" si="23"/>
        <v>1.8987776421052633</v>
      </c>
    </row>
    <row r="209" spans="1:18">
      <c r="A209" s="6">
        <v>44547520</v>
      </c>
      <c r="B209" s="436" t="s">
        <v>940</v>
      </c>
      <c r="C209" s="435" t="s">
        <v>1557</v>
      </c>
      <c r="D209" s="6">
        <v>2</v>
      </c>
      <c r="E209" s="6">
        <v>6440</v>
      </c>
      <c r="G209" s="375">
        <v>17321</v>
      </c>
      <c r="H209" s="375">
        <v>17757</v>
      </c>
      <c r="I209" s="375">
        <v>15767.76</v>
      </c>
      <c r="J209" s="375">
        <v>14300.99</v>
      </c>
      <c r="K209" s="375">
        <v>11246.97</v>
      </c>
      <c r="L209" s="375">
        <v>11174.4</v>
      </c>
      <c r="M209" s="537">
        <f t="shared" si="18"/>
        <v>8.23794893205711</v>
      </c>
      <c r="N209" s="537">
        <f t="shared" si="19"/>
        <v>8.5338874520052457</v>
      </c>
      <c r="O209" s="537">
        <f t="shared" si="20"/>
        <v>7.3859507368421049</v>
      </c>
      <c r="P209" s="537">
        <f t="shared" si="21"/>
        <v>6.503187031578948</v>
      </c>
      <c r="Q209" s="537">
        <f t="shared" si="22"/>
        <v>4.3212042631578944</v>
      </c>
      <c r="R209" s="537">
        <f t="shared" si="23"/>
        <v>3.434657684210527</v>
      </c>
    </row>
    <row r="210" spans="1:18">
      <c r="A210" s="6">
        <v>44547831</v>
      </c>
      <c r="B210" s="436" t="s">
        <v>941</v>
      </c>
      <c r="C210" s="435" t="s">
        <v>1506</v>
      </c>
      <c r="E210" s="6">
        <v>6430</v>
      </c>
      <c r="G210" s="375">
        <v>4328</v>
      </c>
      <c r="H210" s="375">
        <v>4079</v>
      </c>
      <c r="I210" s="375">
        <v>4355.41</v>
      </c>
      <c r="J210" s="375">
        <v>4243.04</v>
      </c>
      <c r="K210" s="375">
        <v>4222.79</v>
      </c>
      <c r="L210" s="375">
        <v>4885.88</v>
      </c>
      <c r="M210" s="537">
        <f t="shared" si="18"/>
        <v>2.0584171224492334</v>
      </c>
      <c r="N210" s="537">
        <f t="shared" si="19"/>
        <v>1.9603382844359627</v>
      </c>
      <c r="O210" s="537">
        <f t="shared" si="20"/>
        <v>2.0401657368421051</v>
      </c>
      <c r="P210" s="537">
        <f t="shared" si="21"/>
        <v>1.9294666105263159</v>
      </c>
      <c r="Q210" s="537">
        <f t="shared" si="22"/>
        <v>1.6224403684210527</v>
      </c>
      <c r="R210" s="537">
        <f t="shared" si="23"/>
        <v>1.5017652210526318</v>
      </c>
    </row>
    <row r="211" spans="1:18">
      <c r="A211" s="6">
        <v>44548361</v>
      </c>
      <c r="B211" s="436" t="s">
        <v>942</v>
      </c>
      <c r="C211" s="435" t="s">
        <v>351</v>
      </c>
      <c r="D211" s="6">
        <v>91</v>
      </c>
      <c r="E211" s="6">
        <v>6440</v>
      </c>
      <c r="G211" s="375">
        <v>22631</v>
      </c>
      <c r="H211" s="375">
        <v>24059</v>
      </c>
      <c r="I211" s="375">
        <v>21602.36</v>
      </c>
      <c r="J211" s="375">
        <v>22073.599999999999</v>
      </c>
      <c r="K211" s="375">
        <v>13722.02</v>
      </c>
      <c r="L211" s="375">
        <v>9917.75</v>
      </c>
      <c r="M211" s="537">
        <f t="shared" si="18"/>
        <v>10.763409865561137</v>
      </c>
      <c r="N211" s="537">
        <f t="shared" si="19"/>
        <v>11.562583668851392</v>
      </c>
      <c r="O211" s="537">
        <f t="shared" si="20"/>
        <v>10.119000210526316</v>
      </c>
      <c r="P211" s="537">
        <f t="shared" si="21"/>
        <v>10.037679157894736</v>
      </c>
      <c r="Q211" s="537">
        <f t="shared" si="22"/>
        <v>5.27214452631579</v>
      </c>
      <c r="R211" s="537">
        <f t="shared" si="23"/>
        <v>3.0484031578947373</v>
      </c>
    </row>
    <row r="212" spans="1:18">
      <c r="A212" s="6">
        <v>44550088</v>
      </c>
      <c r="B212" s="436" t="s">
        <v>943</v>
      </c>
      <c r="C212" s="435" t="s">
        <v>1607</v>
      </c>
      <c r="E212" s="6">
        <v>6400</v>
      </c>
      <c r="G212" s="375">
        <v>10347</v>
      </c>
      <c r="H212" s="375">
        <v>7875</v>
      </c>
      <c r="I212" s="375">
        <v>18601.849999999999</v>
      </c>
      <c r="J212" s="375">
        <v>20289.18</v>
      </c>
      <c r="K212" s="375">
        <v>19547.150000000001</v>
      </c>
      <c r="L212" s="375">
        <v>19086.18</v>
      </c>
      <c r="M212" s="537">
        <f t="shared" si="18"/>
        <v>4.9210817851160389</v>
      </c>
      <c r="N212" s="537">
        <f t="shared" si="19"/>
        <v>3.7846687889024779</v>
      </c>
      <c r="O212" s="537">
        <f t="shared" si="20"/>
        <v>8.7134981578947368</v>
      </c>
      <c r="P212" s="537">
        <f t="shared" si="21"/>
        <v>9.2262376421052643</v>
      </c>
      <c r="Q212" s="537">
        <f t="shared" si="22"/>
        <v>7.5102207894736841</v>
      </c>
      <c r="R212" s="537">
        <f t="shared" si="23"/>
        <v>5.8664890105263163</v>
      </c>
    </row>
    <row r="213" spans="1:18">
      <c r="A213" s="6">
        <v>44551287</v>
      </c>
      <c r="C213" s="435" t="s">
        <v>1545</v>
      </c>
      <c r="E213" s="6">
        <v>6400</v>
      </c>
      <c r="G213" s="375">
        <v>4768</v>
      </c>
      <c r="H213" s="375">
        <v>4747</v>
      </c>
      <c r="I213" s="375">
        <v>4294</v>
      </c>
      <c r="J213" s="375">
        <v>5393</v>
      </c>
      <c r="K213" s="375">
        <v>5889</v>
      </c>
      <c r="L213" s="375">
        <v>6200</v>
      </c>
      <c r="M213" s="537">
        <f t="shared" si="18"/>
        <v>2.2676831885022977</v>
      </c>
      <c r="N213" s="537">
        <f t="shared" si="19"/>
        <v>2.2813743163073097</v>
      </c>
      <c r="O213" s="537">
        <f t="shared" si="20"/>
        <v>2.0114000000000001</v>
      </c>
      <c r="P213" s="537">
        <f t="shared" si="21"/>
        <v>2.4523957894736843</v>
      </c>
      <c r="Q213" s="537">
        <f t="shared" si="22"/>
        <v>2.262615789473684</v>
      </c>
      <c r="R213" s="537">
        <f t="shared" si="23"/>
        <v>1.9056842105263159</v>
      </c>
    </row>
    <row r="214" spans="1:18">
      <c r="A214" s="6">
        <v>44551344</v>
      </c>
      <c r="C214" s="435" t="s">
        <v>1497</v>
      </c>
      <c r="E214" s="6">
        <v>6430</v>
      </c>
      <c r="G214" s="375">
        <v>14687</v>
      </c>
      <c r="H214" s="375">
        <v>13617</v>
      </c>
      <c r="I214" s="375">
        <v>14308</v>
      </c>
      <c r="J214" s="375">
        <v>14742</v>
      </c>
      <c r="K214" s="375">
        <v>13051</v>
      </c>
      <c r="L214" s="375">
        <v>14089</v>
      </c>
      <c r="M214" s="537">
        <f t="shared" si="18"/>
        <v>6.9852061639121743</v>
      </c>
      <c r="N214" s="537">
        <f t="shared" si="19"/>
        <v>6.5442330029822271</v>
      </c>
      <c r="O214" s="537">
        <f t="shared" si="20"/>
        <v>6.7021684210526322</v>
      </c>
      <c r="P214" s="537">
        <f t="shared" si="21"/>
        <v>6.7037305263157894</v>
      </c>
      <c r="Q214" s="537">
        <f t="shared" si="22"/>
        <v>5.0143315789473677</v>
      </c>
      <c r="R214" s="537">
        <f t="shared" si="23"/>
        <v>4.3305136842105272</v>
      </c>
    </row>
    <row r="215" spans="1:18">
      <c r="A215" s="6">
        <v>44551463</v>
      </c>
      <c r="B215" s="536" t="s">
        <v>1608</v>
      </c>
      <c r="C215" s="435" t="s">
        <v>1609</v>
      </c>
      <c r="D215" s="6">
        <v>9</v>
      </c>
      <c r="E215" s="6">
        <v>6440</v>
      </c>
      <c r="F215" s="536"/>
      <c r="G215" s="375">
        <v>14826</v>
      </c>
      <c r="H215" s="375">
        <v>17347</v>
      </c>
      <c r="I215" s="375">
        <v>15349</v>
      </c>
      <c r="J215" s="547">
        <v>15142</v>
      </c>
      <c r="K215" s="548">
        <v>2100</v>
      </c>
      <c r="L215" s="375">
        <v>2100</v>
      </c>
      <c r="M215" s="537">
        <f t="shared" si="18"/>
        <v>7.0513152165971205</v>
      </c>
      <c r="N215" s="537">
        <f t="shared" si="19"/>
        <v>8.3368443785512731</v>
      </c>
      <c r="O215" s="537">
        <f t="shared" si="20"/>
        <v>7.1897947368421056</v>
      </c>
      <c r="P215" s="537">
        <f t="shared" si="21"/>
        <v>6.8856252631578947</v>
      </c>
      <c r="Q215" s="537">
        <f t="shared" si="22"/>
        <v>0.80684210526315792</v>
      </c>
      <c r="R215" s="537">
        <f t="shared" si="23"/>
        <v>0.64547368421052642</v>
      </c>
    </row>
    <row r="216" spans="1:18">
      <c r="A216" s="6">
        <v>44551656</v>
      </c>
      <c r="B216" s="436" t="s">
        <v>944</v>
      </c>
      <c r="C216" s="435" t="s">
        <v>1610</v>
      </c>
      <c r="E216" s="6">
        <v>6430</v>
      </c>
      <c r="F216" s="436" t="s">
        <v>1657</v>
      </c>
      <c r="G216" s="375">
        <f>H216</f>
        <v>14797.1875</v>
      </c>
      <c r="H216" s="375">
        <f>(I216+J216+K216+L216)/4</f>
        <v>14797.1875</v>
      </c>
      <c r="I216" s="375">
        <v>15151.3</v>
      </c>
      <c r="J216" s="375">
        <v>14820.81</v>
      </c>
      <c r="K216" s="375">
        <v>14510.29</v>
      </c>
      <c r="L216" s="375">
        <v>14706.35</v>
      </c>
      <c r="M216" s="537">
        <f t="shared" si="18"/>
        <v>7.0376118563058609</v>
      </c>
      <c r="N216" s="537">
        <f t="shared" si="19"/>
        <v>7.1114226914016365</v>
      </c>
      <c r="O216" s="537">
        <f t="shared" si="20"/>
        <v>7.0971878947368419</v>
      </c>
      <c r="P216" s="537">
        <f t="shared" si="21"/>
        <v>6.7395683368421055</v>
      </c>
      <c r="Q216" s="537">
        <f t="shared" si="22"/>
        <v>5.5750061578947374</v>
      </c>
      <c r="R216" s="537">
        <f t="shared" si="23"/>
        <v>4.5202675789473687</v>
      </c>
    </row>
    <row r="217" spans="1:18">
      <c r="A217" s="6">
        <v>44552252</v>
      </c>
      <c r="B217" s="436" t="s">
        <v>945</v>
      </c>
      <c r="C217" s="435" t="s">
        <v>1571</v>
      </c>
      <c r="D217" s="6">
        <v>0</v>
      </c>
      <c r="E217" s="6">
        <v>6400</v>
      </c>
      <c r="G217" s="375">
        <v>8327</v>
      </c>
      <c r="H217" s="375">
        <v>8916</v>
      </c>
      <c r="I217" s="375">
        <v>8642.15</v>
      </c>
      <c r="J217" s="375">
        <v>8337.2199999999993</v>
      </c>
      <c r="K217" s="375">
        <v>8481.4699999999993</v>
      </c>
      <c r="L217" s="375">
        <v>8217.07</v>
      </c>
      <c r="M217" s="537">
        <f t="shared" si="18"/>
        <v>3.9603603000542438</v>
      </c>
      <c r="N217" s="537">
        <f t="shared" si="19"/>
        <v>4.2849659583307291</v>
      </c>
      <c r="O217" s="537">
        <f t="shared" si="20"/>
        <v>4.048165</v>
      </c>
      <c r="P217" s="537">
        <f t="shared" si="21"/>
        <v>3.7912410947368418</v>
      </c>
      <c r="Q217" s="537">
        <f t="shared" si="22"/>
        <v>3.2586700526315791</v>
      </c>
      <c r="R217" s="537">
        <f t="shared" si="23"/>
        <v>2.5256678315789478</v>
      </c>
    </row>
    <row r="218" spans="1:18">
      <c r="A218" s="541">
        <v>44553104</v>
      </c>
      <c r="B218" s="542" t="s">
        <v>946</v>
      </c>
      <c r="C218" s="435" t="s">
        <v>1611</v>
      </c>
      <c r="D218" s="6">
        <v>7</v>
      </c>
      <c r="E218" s="6">
        <v>6470</v>
      </c>
      <c r="F218" s="542" t="s">
        <v>1657</v>
      </c>
      <c r="G218" s="549">
        <f>H218</f>
        <v>49859.012500000004</v>
      </c>
      <c r="H218" s="549">
        <f>(I218+J218+K218+L218)/4</f>
        <v>49859.012500000004</v>
      </c>
      <c r="I218" s="549">
        <f>J218</f>
        <v>49571.58</v>
      </c>
      <c r="J218" s="375">
        <v>49571.58</v>
      </c>
      <c r="K218" s="375">
        <v>50517.05</v>
      </c>
      <c r="L218" s="375">
        <v>49775.839999999997</v>
      </c>
      <c r="M218" s="537">
        <f t="shared" si="18"/>
        <v>23.71318046173992</v>
      </c>
      <c r="N218" s="537">
        <f t="shared" si="19"/>
        <v>23.961885517999814</v>
      </c>
      <c r="O218" s="537">
        <f t="shared" si="20"/>
        <v>23.220371684210527</v>
      </c>
      <c r="P218" s="537">
        <f t="shared" si="21"/>
        <v>22.542023747368422</v>
      </c>
      <c r="Q218" s="537">
        <f t="shared" si="22"/>
        <v>19.409182368421057</v>
      </c>
      <c r="R218" s="537">
        <f t="shared" si="23"/>
        <v>15.299521347368421</v>
      </c>
    </row>
    <row r="219" spans="1:18">
      <c r="A219" s="6">
        <v>44553321</v>
      </c>
      <c r="C219" s="435" t="s">
        <v>1612</v>
      </c>
      <c r="E219" s="6">
        <v>6430</v>
      </c>
      <c r="G219" s="375">
        <v>8252</v>
      </c>
      <c r="H219" s="375">
        <v>10240</v>
      </c>
      <c r="I219" s="375">
        <v>10240</v>
      </c>
      <c r="J219" s="375">
        <v>10168</v>
      </c>
      <c r="K219" s="375">
        <v>7338</v>
      </c>
      <c r="L219" s="375">
        <v>8474</v>
      </c>
      <c r="M219" s="537">
        <f t="shared" si="18"/>
        <v>3.9246899478861081</v>
      </c>
      <c r="N219" s="537">
        <f t="shared" si="19"/>
        <v>4.9212709077284282</v>
      </c>
      <c r="O219" s="537">
        <f t="shared" si="20"/>
        <v>4.7966315789473688</v>
      </c>
      <c r="P219" s="537">
        <f t="shared" si="21"/>
        <v>4.6237642105263168</v>
      </c>
      <c r="Q219" s="537">
        <f t="shared" si="22"/>
        <v>2.8193368421052636</v>
      </c>
      <c r="R219" s="537">
        <f t="shared" si="23"/>
        <v>2.6046400000000003</v>
      </c>
    </row>
    <row r="220" spans="1:18">
      <c r="A220" s="6">
        <v>44553487</v>
      </c>
      <c r="C220" s="435" t="s">
        <v>1524</v>
      </c>
      <c r="E220" s="6">
        <v>6300</v>
      </c>
      <c r="G220" s="375">
        <v>0</v>
      </c>
      <c r="H220" s="375">
        <v>0</v>
      </c>
      <c r="M220" s="537">
        <f t="shared" si="18"/>
        <v>0</v>
      </c>
      <c r="N220" s="537">
        <f t="shared" si="19"/>
        <v>0</v>
      </c>
      <c r="O220" s="537">
        <f t="shared" si="20"/>
        <v>0</v>
      </c>
      <c r="P220" s="537">
        <f t="shared" si="21"/>
        <v>0</v>
      </c>
      <c r="Q220" s="537">
        <f t="shared" si="22"/>
        <v>0</v>
      </c>
      <c r="R220" s="537">
        <f t="shared" si="23"/>
        <v>0</v>
      </c>
    </row>
    <row r="221" spans="1:18">
      <c r="A221" s="6">
        <v>44554272</v>
      </c>
      <c r="B221" s="6"/>
      <c r="C221" s="435" t="s">
        <v>520</v>
      </c>
      <c r="E221" s="6">
        <v>6440</v>
      </c>
      <c r="F221" s="6" t="s">
        <v>1659</v>
      </c>
      <c r="G221" s="375">
        <v>4079</v>
      </c>
      <c r="H221" s="375">
        <v>4079</v>
      </c>
      <c r="I221" s="375">
        <v>4079</v>
      </c>
      <c r="J221" s="547">
        <v>3507</v>
      </c>
      <c r="K221" s="375">
        <f>J221</f>
        <v>3507</v>
      </c>
      <c r="L221" s="375">
        <f>J221</f>
        <v>3507</v>
      </c>
      <c r="M221" s="537">
        <f t="shared" si="18"/>
        <v>1.9399915532510219</v>
      </c>
      <c r="N221" s="537">
        <f t="shared" si="19"/>
        <v>1.9603382844359627</v>
      </c>
      <c r="O221" s="537">
        <f t="shared" si="20"/>
        <v>1.9106894736842106</v>
      </c>
      <c r="P221" s="537">
        <f t="shared" si="21"/>
        <v>1.594762105263158</v>
      </c>
      <c r="Q221" s="537">
        <f t="shared" si="22"/>
        <v>1.3474263157894737</v>
      </c>
      <c r="R221" s="537">
        <f t="shared" si="23"/>
        <v>1.0779410526315791</v>
      </c>
    </row>
    <row r="222" spans="1:18">
      <c r="A222" s="6">
        <v>44554589</v>
      </c>
      <c r="B222" s="436" t="s">
        <v>961</v>
      </c>
      <c r="C222" s="435" t="s">
        <v>456</v>
      </c>
      <c r="D222" s="6">
        <v>17</v>
      </c>
      <c r="E222" s="6">
        <v>6300</v>
      </c>
      <c r="G222" s="375">
        <v>6816</v>
      </c>
      <c r="H222" s="375">
        <v>6590</v>
      </c>
      <c r="I222" s="375">
        <v>6653.63</v>
      </c>
      <c r="J222" s="375">
        <v>6557.76</v>
      </c>
      <c r="K222" s="375">
        <v>6785.07</v>
      </c>
      <c r="L222" s="375">
        <v>6740.3</v>
      </c>
      <c r="M222" s="537">
        <f t="shared" si="18"/>
        <v>3.2417216050401976</v>
      </c>
      <c r="N222" s="537">
        <f t="shared" si="19"/>
        <v>3.1671069611260099</v>
      </c>
      <c r="O222" s="537">
        <f t="shared" si="20"/>
        <v>3.1167003684210526</v>
      </c>
      <c r="P222" s="537">
        <f t="shared" si="21"/>
        <v>2.9820550736842111</v>
      </c>
      <c r="Q222" s="537">
        <f t="shared" si="22"/>
        <v>2.6068953157894739</v>
      </c>
      <c r="R222" s="537">
        <f t="shared" si="23"/>
        <v>2.0717553684210532</v>
      </c>
    </row>
    <row r="223" spans="1:18">
      <c r="A223" s="6">
        <v>44554616</v>
      </c>
      <c r="B223" s="436" t="s">
        <v>962</v>
      </c>
      <c r="C223" s="435" t="s">
        <v>1613</v>
      </c>
      <c r="E223" s="6">
        <v>6310</v>
      </c>
      <c r="G223" s="375">
        <v>14323</v>
      </c>
      <c r="H223" s="375">
        <v>13494</v>
      </c>
      <c r="I223" s="375">
        <v>13865.16</v>
      </c>
      <c r="J223" s="375">
        <v>15022.8</v>
      </c>
      <c r="K223" s="375">
        <v>9919.0400000000009</v>
      </c>
      <c r="L223" s="375">
        <v>8346.0400000000009</v>
      </c>
      <c r="M223" s="537">
        <f t="shared" si="18"/>
        <v>6.8120860547228217</v>
      </c>
      <c r="N223" s="537">
        <f t="shared" si="19"/>
        <v>6.4851200809460359</v>
      </c>
      <c r="O223" s="537">
        <f t="shared" si="20"/>
        <v>6.4947328421052628</v>
      </c>
      <c r="P223" s="537">
        <f t="shared" si="21"/>
        <v>6.8314206315789479</v>
      </c>
      <c r="Q223" s="537">
        <f t="shared" si="22"/>
        <v>3.810999578947369</v>
      </c>
      <c r="R223" s="537">
        <f t="shared" si="23"/>
        <v>2.5653091368421062</v>
      </c>
    </row>
    <row r="224" spans="1:18">
      <c r="A224" s="6">
        <v>44554676</v>
      </c>
      <c r="B224" s="436" t="s">
        <v>963</v>
      </c>
      <c r="C224" s="435" t="s">
        <v>1614</v>
      </c>
      <c r="D224" s="6">
        <v>11</v>
      </c>
      <c r="E224" s="6">
        <v>6300</v>
      </c>
      <c r="G224" s="375">
        <v>7206</v>
      </c>
      <c r="H224" s="375">
        <v>7721</v>
      </c>
      <c r="I224" s="375">
        <v>8166.07</v>
      </c>
      <c r="J224" s="375">
        <v>8162.46</v>
      </c>
      <c r="K224" s="375">
        <v>6574.61</v>
      </c>
      <c r="L224" s="375">
        <v>6256.55</v>
      </c>
      <c r="M224" s="537">
        <f t="shared" si="18"/>
        <v>3.4272074363145046</v>
      </c>
      <c r="N224" s="537">
        <f t="shared" si="19"/>
        <v>3.7106574881417185</v>
      </c>
      <c r="O224" s="537">
        <f t="shared" si="20"/>
        <v>3.8251591052631579</v>
      </c>
      <c r="P224" s="537">
        <f t="shared" si="21"/>
        <v>3.7117712842105264</v>
      </c>
      <c r="Q224" s="537">
        <f t="shared" si="22"/>
        <v>2.5260343684210524</v>
      </c>
      <c r="R224" s="537">
        <f t="shared" si="23"/>
        <v>1.9230658947368424</v>
      </c>
    </row>
    <row r="225" spans="1:18">
      <c r="A225" s="6">
        <v>44554737</v>
      </c>
      <c r="B225" s="436" t="s">
        <v>964</v>
      </c>
      <c r="C225" s="435" t="s">
        <v>1615</v>
      </c>
      <c r="D225" s="6">
        <v>1</v>
      </c>
      <c r="E225" s="6">
        <v>6400</v>
      </c>
      <c r="G225" s="375">
        <v>13827</v>
      </c>
      <c r="H225" s="375">
        <v>11705</v>
      </c>
      <c r="I225" s="375">
        <v>11819.24</v>
      </c>
      <c r="J225" s="375">
        <v>12338.44</v>
      </c>
      <c r="K225" s="375">
        <v>8951.2800000000007</v>
      </c>
      <c r="L225" s="375">
        <v>7488.88</v>
      </c>
      <c r="M225" s="537">
        <f t="shared" si="18"/>
        <v>6.5761861257175482</v>
      </c>
      <c r="N225" s="537">
        <f t="shared" si="19"/>
        <v>5.6253394506798102</v>
      </c>
      <c r="O225" s="537">
        <f t="shared" si="20"/>
        <v>5.5363808421052632</v>
      </c>
      <c r="P225" s="537">
        <f t="shared" si="21"/>
        <v>5.6107432421052632</v>
      </c>
      <c r="Q225" s="537">
        <f t="shared" si="22"/>
        <v>3.4391760000000007</v>
      </c>
      <c r="R225" s="537">
        <f t="shared" si="23"/>
        <v>2.3018452210526319</v>
      </c>
    </row>
    <row r="226" spans="1:18">
      <c r="A226" s="6">
        <v>44554772</v>
      </c>
      <c r="B226" s="536" t="s">
        <v>1616</v>
      </c>
      <c r="C226" s="435" t="s">
        <v>663</v>
      </c>
      <c r="E226" s="6">
        <v>6300</v>
      </c>
      <c r="F226" s="536"/>
      <c r="G226" s="375">
        <v>7802</v>
      </c>
      <c r="H226" s="375">
        <v>7094</v>
      </c>
      <c r="I226" s="375">
        <v>7327.88</v>
      </c>
      <c r="J226" s="375">
        <v>7220.08</v>
      </c>
      <c r="K226" s="375">
        <v>7298.78</v>
      </c>
      <c r="L226" s="375">
        <v>7630.86</v>
      </c>
      <c r="M226" s="537">
        <f t="shared" si="18"/>
        <v>3.7106678348772921</v>
      </c>
      <c r="N226" s="537">
        <f t="shared" si="19"/>
        <v>3.4093257636157683</v>
      </c>
      <c r="O226" s="537">
        <f t="shared" si="20"/>
        <v>3.4325332631578949</v>
      </c>
      <c r="P226" s="537">
        <f t="shared" si="21"/>
        <v>3.2832363789473682</v>
      </c>
      <c r="Q226" s="537">
        <f t="shared" si="22"/>
        <v>2.8042681052631577</v>
      </c>
      <c r="R226" s="537">
        <f t="shared" si="23"/>
        <v>2.3454853894736845</v>
      </c>
    </row>
    <row r="227" spans="1:18">
      <c r="A227" s="6">
        <v>44554773</v>
      </c>
      <c r="B227" s="436" t="s">
        <v>965</v>
      </c>
      <c r="C227" s="435" t="s">
        <v>1617</v>
      </c>
      <c r="E227" s="6">
        <v>6300</v>
      </c>
      <c r="G227" s="375">
        <v>1930</v>
      </c>
      <c r="H227" s="375">
        <v>1573</v>
      </c>
      <c r="I227" s="375">
        <v>1542.7</v>
      </c>
      <c r="J227" s="375">
        <v>1674.59</v>
      </c>
      <c r="K227" s="375">
        <v>2680.94</v>
      </c>
      <c r="L227" s="375">
        <v>3266.75</v>
      </c>
      <c r="M227" s="537">
        <f t="shared" si="18"/>
        <v>0.91791706246003257</v>
      </c>
      <c r="N227" s="537">
        <f t="shared" si="19"/>
        <v>0.75597257205632984</v>
      </c>
      <c r="O227" s="537">
        <f t="shared" si="20"/>
        <v>0.72263315789473681</v>
      </c>
      <c r="P227" s="537">
        <f t="shared" si="21"/>
        <v>0.76149776842105266</v>
      </c>
      <c r="Q227" s="537">
        <f t="shared" si="22"/>
        <v>1.0300453684210527</v>
      </c>
      <c r="R227" s="537">
        <f t="shared" si="23"/>
        <v>1.0040957894736844</v>
      </c>
    </row>
    <row r="228" spans="1:18">
      <c r="A228" s="6">
        <v>44554804</v>
      </c>
      <c r="B228" s="436" t="s">
        <v>966</v>
      </c>
      <c r="C228" s="435" t="s">
        <v>1618</v>
      </c>
      <c r="E228" s="6">
        <v>6300</v>
      </c>
      <c r="G228" s="375">
        <v>7427</v>
      </c>
      <c r="H228" s="375">
        <v>17462</v>
      </c>
      <c r="I228" s="375">
        <v>17599.02</v>
      </c>
      <c r="J228" s="375">
        <v>16703.759999999998</v>
      </c>
      <c r="K228" s="375">
        <v>15838.39</v>
      </c>
      <c r="L228" s="375">
        <v>18337.990000000002</v>
      </c>
      <c r="M228" s="537">
        <f t="shared" si="18"/>
        <v>3.5323160740366122</v>
      </c>
      <c r="N228" s="537">
        <f t="shared" si="19"/>
        <v>8.3921125576908011</v>
      </c>
      <c r="O228" s="537">
        <f t="shared" si="20"/>
        <v>8.2437514736842115</v>
      </c>
      <c r="P228" s="537">
        <f t="shared" si="21"/>
        <v>7.5958150736842098</v>
      </c>
      <c r="Q228" s="537">
        <f t="shared" si="22"/>
        <v>6.0852761578947367</v>
      </c>
      <c r="R228" s="537">
        <f t="shared" si="23"/>
        <v>5.6365190315789491</v>
      </c>
    </row>
    <row r="229" spans="1:18">
      <c r="A229" s="6">
        <v>44555281</v>
      </c>
      <c r="B229" s="436" t="s">
        <v>967</v>
      </c>
      <c r="C229" s="435" t="s">
        <v>521</v>
      </c>
      <c r="D229" s="6">
        <v>0</v>
      </c>
      <c r="E229" s="6">
        <v>6440</v>
      </c>
      <c r="G229" s="375">
        <v>41806</v>
      </c>
      <c r="H229" s="375">
        <v>45603</v>
      </c>
      <c r="I229" s="375">
        <v>40954.74</v>
      </c>
      <c r="J229" s="375">
        <v>42978.46</v>
      </c>
      <c r="K229" s="375">
        <v>34027.620000000003</v>
      </c>
      <c r="L229" s="375">
        <v>35631.53</v>
      </c>
      <c r="M229" s="537">
        <f t="shared" si="18"/>
        <v>19.88312990321457</v>
      </c>
      <c r="N229" s="537">
        <f t="shared" si="19"/>
        <v>21.916476289564404</v>
      </c>
      <c r="O229" s="537">
        <f t="shared" si="20"/>
        <v>19.18406242105263</v>
      </c>
      <c r="P229" s="537">
        <f t="shared" si="21"/>
        <v>19.543889178947371</v>
      </c>
      <c r="Q229" s="537">
        <f t="shared" si="22"/>
        <v>13.073769789473685</v>
      </c>
      <c r="R229" s="537">
        <f t="shared" si="23"/>
        <v>10.952007115789474</v>
      </c>
    </row>
    <row r="230" spans="1:18">
      <c r="A230" s="6">
        <v>44555793</v>
      </c>
      <c r="B230" s="536" t="s">
        <v>1619</v>
      </c>
      <c r="C230" s="435" t="s">
        <v>643</v>
      </c>
      <c r="D230" s="6">
        <v>161</v>
      </c>
      <c r="E230" s="6">
        <v>6400</v>
      </c>
      <c r="F230" s="536"/>
      <c r="G230" s="375">
        <v>293</v>
      </c>
      <c r="H230" s="375">
        <v>334</v>
      </c>
      <c r="I230" s="375">
        <v>299</v>
      </c>
      <c r="J230" s="547">
        <v>301</v>
      </c>
      <c r="K230" s="548">
        <v>300</v>
      </c>
      <c r="L230" s="375">
        <v>300</v>
      </c>
      <c r="M230" s="537">
        <f t="shared" si="18"/>
        <v>0.13935217580351789</v>
      </c>
      <c r="N230" s="537">
        <f t="shared" si="19"/>
        <v>0.16051801593567336</v>
      </c>
      <c r="O230" s="537">
        <f t="shared" si="20"/>
        <v>0.1400578947368421</v>
      </c>
      <c r="P230" s="537">
        <f t="shared" si="21"/>
        <v>0.1368757894736842</v>
      </c>
      <c r="Q230" s="537">
        <f t="shared" si="22"/>
        <v>0.11526315789473685</v>
      </c>
      <c r="R230" s="537">
        <f t="shared" si="23"/>
        <v>9.2210526315789479E-2</v>
      </c>
    </row>
    <row r="231" spans="1:18">
      <c r="A231" s="6">
        <v>44555945</v>
      </c>
      <c r="B231" s="436" t="s">
        <v>968</v>
      </c>
      <c r="C231" s="435" t="s">
        <v>1620</v>
      </c>
      <c r="E231" s="6">
        <v>6400</v>
      </c>
      <c r="G231" s="375">
        <v>4786</v>
      </c>
      <c r="H231" s="375">
        <v>6557</v>
      </c>
      <c r="I231" s="375">
        <v>9330.08</v>
      </c>
      <c r="J231" s="375">
        <v>9729.9599999999991</v>
      </c>
      <c r="K231" s="375">
        <v>5445.53</v>
      </c>
      <c r="L231" s="375">
        <v>4955.54</v>
      </c>
      <c r="M231" s="537">
        <f t="shared" si="18"/>
        <v>2.2762440730226507</v>
      </c>
      <c r="N231" s="537">
        <f t="shared" si="19"/>
        <v>3.1512473966772756</v>
      </c>
      <c r="O231" s="537">
        <f t="shared" si="20"/>
        <v>4.3704058947368418</v>
      </c>
      <c r="P231" s="537">
        <f t="shared" si="21"/>
        <v>4.4245712842105265</v>
      </c>
      <c r="Q231" s="537">
        <f t="shared" si="22"/>
        <v>2.0922299473684207</v>
      </c>
      <c r="R231" s="537">
        <f t="shared" si="23"/>
        <v>1.5231765052631581</v>
      </c>
    </row>
    <row r="232" spans="1:18">
      <c r="A232" s="6">
        <v>44555946</v>
      </c>
      <c r="B232" s="436" t="s">
        <v>969</v>
      </c>
      <c r="C232" s="435" t="s">
        <v>1583</v>
      </c>
      <c r="D232" s="6">
        <v>23</v>
      </c>
      <c r="E232" s="6">
        <v>6400</v>
      </c>
      <c r="G232" s="375">
        <v>9489</v>
      </c>
      <c r="H232" s="375">
        <v>9659</v>
      </c>
      <c r="I232" s="375">
        <v>9455.91</v>
      </c>
      <c r="J232" s="375">
        <v>8060.31</v>
      </c>
      <c r="K232" s="375">
        <v>7234.61</v>
      </c>
      <c r="L232" s="375">
        <v>9283.2199999999993</v>
      </c>
      <c r="M232" s="537">
        <f t="shared" si="18"/>
        <v>4.5130129563125641</v>
      </c>
      <c r="N232" s="537">
        <f t="shared" si="19"/>
        <v>4.6420464548582903</v>
      </c>
      <c r="O232" s="537">
        <f t="shared" si="20"/>
        <v>4.4293473157894745</v>
      </c>
      <c r="P232" s="537">
        <f t="shared" si="21"/>
        <v>3.6653199157894742</v>
      </c>
      <c r="Q232" s="537">
        <f t="shared" si="22"/>
        <v>2.7796133157894736</v>
      </c>
      <c r="R232" s="537">
        <f t="shared" si="23"/>
        <v>2.8533686736842103</v>
      </c>
    </row>
    <row r="233" spans="1:18">
      <c r="A233" s="6">
        <v>44556366</v>
      </c>
      <c r="B233" s="436" t="s">
        <v>970</v>
      </c>
      <c r="C233" s="435" t="s">
        <v>1621</v>
      </c>
      <c r="E233" s="6">
        <v>6400</v>
      </c>
      <c r="G233" s="375">
        <v>3133</v>
      </c>
      <c r="H233" s="375">
        <v>2442</v>
      </c>
      <c r="I233" s="375">
        <v>2564</v>
      </c>
      <c r="J233" s="375">
        <v>2571.64</v>
      </c>
      <c r="K233" s="375">
        <v>1600.44</v>
      </c>
      <c r="L233" s="375">
        <v>788.02</v>
      </c>
      <c r="M233" s="537">
        <f t="shared" si="18"/>
        <v>1.4900695112369335</v>
      </c>
      <c r="N233" s="537">
        <f t="shared" si="19"/>
        <v>1.1736077692063303</v>
      </c>
      <c r="O233" s="537">
        <f t="shared" si="20"/>
        <v>1.2010315789473685</v>
      </c>
      <c r="P233" s="537">
        <f t="shared" si="21"/>
        <v>1.1694194526315791</v>
      </c>
      <c r="Q233" s="537">
        <f t="shared" si="22"/>
        <v>0.6149058947368421</v>
      </c>
      <c r="R233" s="537">
        <f t="shared" si="23"/>
        <v>0.24221246315789477</v>
      </c>
    </row>
    <row r="234" spans="1:18">
      <c r="A234" s="6">
        <v>44560347</v>
      </c>
      <c r="C234" s="435" t="s">
        <v>1622</v>
      </c>
      <c r="D234" s="6">
        <v>999</v>
      </c>
      <c r="E234" s="6">
        <v>6400</v>
      </c>
      <c r="F234" s="436" t="s">
        <v>1680</v>
      </c>
      <c r="G234" s="375">
        <v>2344</v>
      </c>
      <c r="H234" s="375">
        <v>1698</v>
      </c>
      <c r="I234" s="375">
        <v>2308</v>
      </c>
      <c r="J234" s="375">
        <v>1164</v>
      </c>
      <c r="K234" s="375">
        <v>1717</v>
      </c>
      <c r="L234" s="375">
        <v>1889</v>
      </c>
      <c r="M234" s="537">
        <f t="shared" si="18"/>
        <v>1.1148174064281431</v>
      </c>
      <c r="N234" s="537">
        <f t="shared" si="19"/>
        <v>0.81604667981668666</v>
      </c>
      <c r="O234" s="537">
        <f t="shared" si="20"/>
        <v>1.0811157894736843</v>
      </c>
      <c r="P234" s="537">
        <f t="shared" si="21"/>
        <v>0.52931368421052627</v>
      </c>
      <c r="Q234" s="537">
        <f t="shared" si="22"/>
        <v>0.6596894736842106</v>
      </c>
      <c r="R234" s="537">
        <f t="shared" si="23"/>
        <v>0.58061894736842112</v>
      </c>
    </row>
    <row r="235" spans="1:18">
      <c r="B235" s="436" t="s">
        <v>971</v>
      </c>
      <c r="M235" s="537">
        <f t="shared" si="18"/>
        <v>0</v>
      </c>
      <c r="N235" s="537">
        <f t="shared" si="19"/>
        <v>0</v>
      </c>
      <c r="O235" s="537">
        <f t="shared" si="20"/>
        <v>0</v>
      </c>
      <c r="P235" s="537">
        <f t="shared" si="21"/>
        <v>0</v>
      </c>
      <c r="Q235" s="537">
        <f t="shared" si="22"/>
        <v>0</v>
      </c>
      <c r="R235" s="537">
        <f t="shared" si="23"/>
        <v>0</v>
      </c>
    </row>
    <row r="236" spans="1:18">
      <c r="A236" s="6">
        <v>44560473</v>
      </c>
      <c r="B236" s="436" t="s">
        <v>972</v>
      </c>
      <c r="C236" s="435" t="s">
        <v>364</v>
      </c>
      <c r="D236" s="6">
        <v>7</v>
      </c>
      <c r="E236" s="6">
        <v>6400</v>
      </c>
      <c r="G236" s="375">
        <v>3048</v>
      </c>
      <c r="H236" s="375">
        <v>1035</v>
      </c>
      <c r="I236" s="375">
        <v>1213.43</v>
      </c>
      <c r="J236" s="375">
        <v>2309.58</v>
      </c>
      <c r="K236" s="375">
        <v>2421.25</v>
      </c>
      <c r="L236" s="375">
        <v>2608.6999999999998</v>
      </c>
      <c r="M236" s="537">
        <f t="shared" si="18"/>
        <v>1.4496431121130462</v>
      </c>
      <c r="N236" s="537">
        <f t="shared" si="19"/>
        <v>0.4974136122557542</v>
      </c>
      <c r="O236" s="537">
        <f t="shared" si="20"/>
        <v>0.56839615789473685</v>
      </c>
      <c r="P236" s="537">
        <f t="shared" si="21"/>
        <v>1.0502511157894738</v>
      </c>
      <c r="Q236" s="537">
        <f t="shared" si="22"/>
        <v>0.93026973684210523</v>
      </c>
      <c r="R236" s="537">
        <f t="shared" si="23"/>
        <v>0.80183199999999999</v>
      </c>
    </row>
    <row r="237" spans="1:18">
      <c r="A237" s="6">
        <v>44563240</v>
      </c>
      <c r="B237" s="436" t="s">
        <v>973</v>
      </c>
      <c r="C237" s="435" t="s">
        <v>364</v>
      </c>
      <c r="D237" s="6">
        <v>49</v>
      </c>
      <c r="E237" s="6">
        <v>6400</v>
      </c>
      <c r="G237" s="375">
        <v>3248</v>
      </c>
      <c r="H237" s="375">
        <v>3128</v>
      </c>
      <c r="I237" s="375">
        <v>2819.64</v>
      </c>
      <c r="J237" s="375">
        <v>3243.78</v>
      </c>
      <c r="K237" s="375">
        <v>1731.91</v>
      </c>
      <c r="L237" s="375">
        <v>0</v>
      </c>
      <c r="M237" s="537">
        <f t="shared" si="18"/>
        <v>1.5447640512280754</v>
      </c>
      <c r="N237" s="537">
        <f t="shared" si="19"/>
        <v>1.5032944725951682</v>
      </c>
      <c r="O237" s="537">
        <f t="shared" si="20"/>
        <v>1.3207787368421051</v>
      </c>
      <c r="P237" s="537">
        <f t="shared" si="21"/>
        <v>1.4750662736842106</v>
      </c>
      <c r="Q237" s="537">
        <f t="shared" si="22"/>
        <v>0.66541805263157894</v>
      </c>
      <c r="R237" s="537">
        <f t="shared" si="23"/>
        <v>0</v>
      </c>
    </row>
    <row r="238" spans="1:18">
      <c r="A238" s="6">
        <v>44564682</v>
      </c>
      <c r="C238" s="435" t="s">
        <v>1623</v>
      </c>
      <c r="D238" s="6">
        <v>51</v>
      </c>
      <c r="E238" s="6">
        <v>6400</v>
      </c>
      <c r="F238" s="436" t="s">
        <v>1667</v>
      </c>
      <c r="G238" s="375">
        <v>10193</v>
      </c>
      <c r="H238" s="375">
        <v>9453</v>
      </c>
      <c r="I238" s="375">
        <v>10700</v>
      </c>
      <c r="J238" s="547">
        <v>8699</v>
      </c>
      <c r="K238" s="375">
        <f>J238</f>
        <v>8699</v>
      </c>
      <c r="L238" s="375">
        <f>J238</f>
        <v>8699</v>
      </c>
      <c r="M238" s="537">
        <f t="shared" si="18"/>
        <v>4.8478386619974669</v>
      </c>
      <c r="N238" s="537">
        <f t="shared" si="19"/>
        <v>4.5430443252692223</v>
      </c>
      <c r="O238" s="537">
        <f t="shared" si="20"/>
        <v>5.0121052631578946</v>
      </c>
      <c r="P238" s="537">
        <f t="shared" si="21"/>
        <v>3.9557557894736846</v>
      </c>
      <c r="Q238" s="537">
        <f t="shared" si="22"/>
        <v>3.3422473684210527</v>
      </c>
      <c r="R238" s="537">
        <f t="shared" si="23"/>
        <v>2.6737978947368424</v>
      </c>
    </row>
    <row r="239" spans="1:18">
      <c r="A239" s="6">
        <v>44590012</v>
      </c>
      <c r="B239" s="436" t="s">
        <v>993</v>
      </c>
      <c r="C239" s="435" t="s">
        <v>1624</v>
      </c>
      <c r="D239" s="6">
        <v>62</v>
      </c>
      <c r="E239" s="6">
        <v>6400</v>
      </c>
      <c r="G239" s="375">
        <v>30152</v>
      </c>
      <c r="H239" s="375">
        <v>30119</v>
      </c>
      <c r="I239" s="375">
        <v>28611.14</v>
      </c>
      <c r="J239" s="375">
        <v>29776.93</v>
      </c>
      <c r="K239" s="375">
        <v>24469.22</v>
      </c>
      <c r="L239" s="375">
        <v>22747.3</v>
      </c>
      <c r="M239" s="537">
        <f t="shared" si="18"/>
        <v>14.340432780981812</v>
      </c>
      <c r="N239" s="537">
        <f t="shared" si="19"/>
        <v>14.47497641307349</v>
      </c>
      <c r="O239" s="537">
        <f t="shared" si="20"/>
        <v>13.402060315789473</v>
      </c>
      <c r="P239" s="537">
        <f t="shared" si="21"/>
        <v>13.540667115789475</v>
      </c>
      <c r="Q239" s="537">
        <f t="shared" si="22"/>
        <v>9.4013318947368436</v>
      </c>
      <c r="R239" s="537">
        <f t="shared" si="23"/>
        <v>6.9918016842105271</v>
      </c>
    </row>
    <row r="240" spans="1:18">
      <c r="A240" s="6">
        <v>44590017</v>
      </c>
      <c r="B240" s="436" t="s">
        <v>994</v>
      </c>
      <c r="C240" s="435" t="s">
        <v>1283</v>
      </c>
      <c r="D240" s="6">
        <v>7</v>
      </c>
      <c r="E240" s="6">
        <v>6400</v>
      </c>
      <c r="G240" s="375">
        <v>40624</v>
      </c>
      <c r="H240" s="375">
        <v>40017</v>
      </c>
      <c r="I240" s="375">
        <v>39278</v>
      </c>
      <c r="J240" s="547">
        <v>37444</v>
      </c>
      <c r="K240" s="375">
        <v>36577.58</v>
      </c>
      <c r="L240" s="375">
        <v>36972.5</v>
      </c>
      <c r="M240" s="537">
        <f t="shared" si="18"/>
        <v>19.320965153044746</v>
      </c>
      <c r="N240" s="537">
        <f t="shared" si="19"/>
        <v>19.231884561969583</v>
      </c>
      <c r="O240" s="537">
        <f t="shared" si="20"/>
        <v>18.398642105263157</v>
      </c>
      <c r="P240" s="537">
        <f t="shared" si="21"/>
        <v>17.027166315789476</v>
      </c>
      <c r="Q240" s="537">
        <f t="shared" si="22"/>
        <v>14.053491263157895</v>
      </c>
      <c r="R240" s="537">
        <f t="shared" si="23"/>
        <v>11.364178947368423</v>
      </c>
    </row>
    <row r="241" spans="1:18">
      <c r="A241" s="6">
        <v>44590019</v>
      </c>
      <c r="B241" s="436" t="s">
        <v>995</v>
      </c>
      <c r="C241" s="435" t="s">
        <v>438</v>
      </c>
      <c r="D241" s="6">
        <v>18</v>
      </c>
      <c r="E241" s="6">
        <v>6400</v>
      </c>
      <c r="G241" s="375">
        <v>9895</v>
      </c>
      <c r="H241" s="375">
        <v>9703</v>
      </c>
      <c r="I241" s="375">
        <v>9298.6</v>
      </c>
      <c r="J241" s="375">
        <v>9468.2099999999991</v>
      </c>
      <c r="K241" s="375">
        <v>4883.72</v>
      </c>
      <c r="L241" s="375">
        <v>5290.43</v>
      </c>
      <c r="M241" s="537">
        <f t="shared" si="18"/>
        <v>4.7061084627160739</v>
      </c>
      <c r="N241" s="537">
        <f t="shared" si="19"/>
        <v>4.6631925407899359</v>
      </c>
      <c r="O241" s="537">
        <f t="shared" si="20"/>
        <v>4.3556600000000003</v>
      </c>
      <c r="P241" s="537">
        <f t="shared" si="21"/>
        <v>4.3055439157894737</v>
      </c>
      <c r="Q241" s="537">
        <f t="shared" si="22"/>
        <v>1.8763766315789474</v>
      </c>
      <c r="R241" s="537">
        <f t="shared" si="23"/>
        <v>1.6261111157894741</v>
      </c>
    </row>
    <row r="242" spans="1:18">
      <c r="A242" s="6">
        <v>44590022</v>
      </c>
      <c r="B242" s="436" t="s">
        <v>996</v>
      </c>
      <c r="C242" s="435" t="s">
        <v>364</v>
      </c>
      <c r="D242" s="6">
        <v>20</v>
      </c>
      <c r="E242" s="6">
        <v>6400</v>
      </c>
      <c r="G242" s="375">
        <v>26152</v>
      </c>
      <c r="H242" s="375">
        <v>30346</v>
      </c>
      <c r="I242" s="375">
        <v>28056.61</v>
      </c>
      <c r="J242" s="375">
        <v>27752.65</v>
      </c>
      <c r="K242" s="375">
        <v>27259.84</v>
      </c>
      <c r="L242" s="375">
        <v>27587.88</v>
      </c>
      <c r="M242" s="537">
        <f t="shared" si="18"/>
        <v>12.438013998681228</v>
      </c>
      <c r="N242" s="537">
        <f t="shared" si="19"/>
        <v>14.584070992766296</v>
      </c>
      <c r="O242" s="537">
        <f t="shared" si="20"/>
        <v>13.142306789473684</v>
      </c>
      <c r="P242" s="537">
        <f t="shared" si="21"/>
        <v>12.620152421052634</v>
      </c>
      <c r="Q242" s="537">
        <f t="shared" si="22"/>
        <v>10.473517473684211</v>
      </c>
      <c r="R242" s="537">
        <f t="shared" si="23"/>
        <v>8.4796431157894752</v>
      </c>
    </row>
    <row r="243" spans="1:18">
      <c r="A243" s="6">
        <v>44590023</v>
      </c>
      <c r="B243" s="436" t="s">
        <v>997</v>
      </c>
      <c r="C243" s="435" t="s">
        <v>643</v>
      </c>
      <c r="D243" s="6">
        <v>174</v>
      </c>
      <c r="E243" s="6">
        <v>6400</v>
      </c>
      <c r="G243" s="375">
        <v>26877</v>
      </c>
      <c r="H243" s="375">
        <v>25880</v>
      </c>
      <c r="I243" s="375">
        <v>24451.74</v>
      </c>
      <c r="J243" s="375">
        <v>22803.72</v>
      </c>
      <c r="K243" s="375">
        <v>21325.56</v>
      </c>
      <c r="L243" s="375">
        <v>22944.89</v>
      </c>
      <c r="M243" s="537">
        <f t="shared" si="18"/>
        <v>12.782827402973208</v>
      </c>
      <c r="N243" s="537">
        <f t="shared" si="19"/>
        <v>12.437743270704269</v>
      </c>
      <c r="O243" s="537">
        <f t="shared" si="20"/>
        <v>11.453709789473685</v>
      </c>
      <c r="P243" s="537">
        <f t="shared" si="21"/>
        <v>10.369691621052633</v>
      </c>
      <c r="Q243" s="537">
        <f t="shared" si="22"/>
        <v>8.1935046315789481</v>
      </c>
      <c r="R243" s="537">
        <f t="shared" si="23"/>
        <v>7.0525346105263171</v>
      </c>
    </row>
    <row r="244" spans="1:18">
      <c r="A244" s="6">
        <v>44590024</v>
      </c>
      <c r="B244" s="436" t="s">
        <v>998</v>
      </c>
      <c r="C244" s="435" t="s">
        <v>1625</v>
      </c>
      <c r="D244" s="6">
        <v>40</v>
      </c>
      <c r="E244" s="6">
        <v>6400</v>
      </c>
      <c r="G244" s="375">
        <v>13644</v>
      </c>
      <c r="H244" s="375">
        <v>13337</v>
      </c>
      <c r="I244" s="375">
        <v>12022.04</v>
      </c>
      <c r="J244" s="375">
        <v>11165.21</v>
      </c>
      <c r="K244" s="375">
        <v>10590.65</v>
      </c>
      <c r="L244" s="375">
        <v>11246.05</v>
      </c>
      <c r="M244" s="537">
        <f t="shared" si="18"/>
        <v>6.4891504664272972</v>
      </c>
      <c r="N244" s="537">
        <f t="shared" si="19"/>
        <v>6.4096670015990274</v>
      </c>
      <c r="O244" s="537">
        <f t="shared" si="20"/>
        <v>5.6313766315789486</v>
      </c>
      <c r="P244" s="537">
        <f t="shared" si="21"/>
        <v>5.0772323368421048</v>
      </c>
      <c r="Q244" s="537">
        <f t="shared" si="22"/>
        <v>4.0690392105263156</v>
      </c>
      <c r="R244" s="537">
        <f t="shared" si="23"/>
        <v>3.4566806315789473</v>
      </c>
    </row>
    <row r="245" spans="1:18">
      <c r="A245" s="6">
        <v>44590026</v>
      </c>
      <c r="B245" s="436" t="s">
        <v>999</v>
      </c>
      <c r="C245" s="435" t="s">
        <v>1626</v>
      </c>
      <c r="D245" s="6">
        <v>1</v>
      </c>
      <c r="E245" s="6">
        <v>6400</v>
      </c>
      <c r="G245" s="375">
        <v>23956</v>
      </c>
      <c r="H245" s="375">
        <v>21958</v>
      </c>
      <c r="I245" s="375">
        <v>21868.55</v>
      </c>
      <c r="J245" s="375">
        <v>21616.639999999999</v>
      </c>
      <c r="K245" s="375">
        <v>16592.82</v>
      </c>
      <c r="L245" s="375">
        <v>19665.310000000001</v>
      </c>
      <c r="M245" s="537">
        <f t="shared" si="18"/>
        <v>11.393586087198207</v>
      </c>
      <c r="N245" s="537">
        <f t="shared" si="19"/>
        <v>10.552858065615315</v>
      </c>
      <c r="O245" s="537">
        <f t="shared" si="20"/>
        <v>10.243689210526316</v>
      </c>
      <c r="P245" s="537">
        <f t="shared" si="21"/>
        <v>9.8298826105263153</v>
      </c>
      <c r="Q245" s="537">
        <f t="shared" si="22"/>
        <v>6.3751361052631577</v>
      </c>
      <c r="R245" s="537">
        <f t="shared" si="23"/>
        <v>6.0444952842105275</v>
      </c>
    </row>
    <row r="246" spans="1:18">
      <c r="A246" s="6">
        <v>44590027</v>
      </c>
      <c r="B246" s="436" t="s">
        <v>1000</v>
      </c>
      <c r="C246" s="435" t="s">
        <v>1627</v>
      </c>
      <c r="D246" s="6">
        <v>2</v>
      </c>
      <c r="E246" s="6">
        <v>6400</v>
      </c>
      <c r="G246" s="375">
        <v>16055</v>
      </c>
      <c r="H246" s="375">
        <v>15764</v>
      </c>
      <c r="I246" s="375">
        <v>15610.53</v>
      </c>
      <c r="J246" s="375">
        <v>15147.79</v>
      </c>
      <c r="K246" s="375">
        <v>13695.67</v>
      </c>
      <c r="L246" s="375">
        <v>12023.31</v>
      </c>
      <c r="M246" s="537">
        <f t="shared" si="18"/>
        <v>7.6358333874589741</v>
      </c>
      <c r="N246" s="537">
        <f t="shared" si="19"/>
        <v>7.5760658778741155</v>
      </c>
      <c r="O246" s="537">
        <f t="shared" si="20"/>
        <v>7.3123008947368424</v>
      </c>
      <c r="P246" s="537">
        <f t="shared" si="21"/>
        <v>6.8882581894736852</v>
      </c>
      <c r="Q246" s="537">
        <f t="shared" si="22"/>
        <v>5.262020578947368</v>
      </c>
      <c r="R246" s="537">
        <f t="shared" si="23"/>
        <v>3.6955858105263162</v>
      </c>
    </row>
    <row r="247" spans="1:18">
      <c r="A247" s="6">
        <v>44590029</v>
      </c>
      <c r="B247" s="436" t="s">
        <v>1001</v>
      </c>
      <c r="C247" s="435" t="s">
        <v>643</v>
      </c>
      <c r="D247" s="6">
        <v>180</v>
      </c>
      <c r="E247" s="6">
        <v>6400</v>
      </c>
      <c r="G247" s="375">
        <v>14987</v>
      </c>
      <c r="H247" s="375">
        <v>13929</v>
      </c>
      <c r="I247" s="375">
        <v>13193.58</v>
      </c>
      <c r="J247" s="375">
        <v>13734.69</v>
      </c>
      <c r="K247" s="375">
        <v>14787.45</v>
      </c>
      <c r="L247" s="375">
        <v>15647.92</v>
      </c>
      <c r="M247" s="537">
        <f t="shared" si="18"/>
        <v>7.1278875725847186</v>
      </c>
      <c r="N247" s="537">
        <f t="shared" si="19"/>
        <v>6.6941779759520781</v>
      </c>
      <c r="O247" s="537">
        <f t="shared" si="20"/>
        <v>6.1801506315789476</v>
      </c>
      <c r="P247" s="537">
        <f t="shared" si="21"/>
        <v>6.2456695578947379</v>
      </c>
      <c r="Q247" s="537">
        <f t="shared" si="22"/>
        <v>5.6814939473684216</v>
      </c>
      <c r="R247" s="537">
        <f t="shared" si="23"/>
        <v>4.8096764631578948</v>
      </c>
    </row>
    <row r="248" spans="1:18">
      <c r="A248" s="6">
        <v>44590032</v>
      </c>
      <c r="B248" s="436" t="s">
        <v>1002</v>
      </c>
      <c r="C248" s="435" t="s">
        <v>1623</v>
      </c>
      <c r="D248" s="6">
        <v>35</v>
      </c>
      <c r="E248" s="6">
        <v>6400</v>
      </c>
      <c r="G248" s="375">
        <v>39672</v>
      </c>
      <c r="H248" s="375">
        <v>40196</v>
      </c>
      <c r="I248" s="375">
        <v>36176.99</v>
      </c>
      <c r="J248" s="375">
        <v>35673.99</v>
      </c>
      <c r="K248" s="375">
        <v>34219.449999999997</v>
      </c>
      <c r="L248" s="375">
        <v>35584.44</v>
      </c>
      <c r="M248" s="537">
        <f t="shared" si="18"/>
        <v>18.868189482857204</v>
      </c>
      <c r="N248" s="537">
        <f t="shared" si="19"/>
        <v>19.31791068428241</v>
      </c>
      <c r="O248" s="537">
        <f t="shared" si="20"/>
        <v>16.946063736842103</v>
      </c>
      <c r="P248" s="537">
        <f t="shared" si="21"/>
        <v>16.222277557894735</v>
      </c>
      <c r="Q248" s="537">
        <f t="shared" si="22"/>
        <v>13.147472894736842</v>
      </c>
      <c r="R248" s="537">
        <f t="shared" si="23"/>
        <v>10.937533136842108</v>
      </c>
    </row>
    <row r="249" spans="1:18">
      <c r="A249" s="6">
        <v>44590033</v>
      </c>
      <c r="B249" s="436" t="s">
        <v>1003</v>
      </c>
      <c r="C249" s="435" t="s">
        <v>1628</v>
      </c>
      <c r="D249" s="6">
        <v>0</v>
      </c>
      <c r="E249" s="6">
        <v>6400</v>
      </c>
      <c r="G249" s="375">
        <v>19680</v>
      </c>
      <c r="H249" s="375">
        <v>33190</v>
      </c>
      <c r="I249" s="375">
        <v>31126.76</v>
      </c>
      <c r="J249" s="375">
        <v>31701.77</v>
      </c>
      <c r="K249" s="375">
        <v>31052.1</v>
      </c>
      <c r="L249" s="375">
        <v>32947.919999999998</v>
      </c>
      <c r="M249" s="537">
        <f t="shared" si="18"/>
        <v>9.3599004089188806</v>
      </c>
      <c r="N249" s="537">
        <f t="shared" si="19"/>
        <v>15.950877092529934</v>
      </c>
      <c r="O249" s="537">
        <f t="shared" si="20"/>
        <v>14.580429684210525</v>
      </c>
      <c r="P249" s="537">
        <f t="shared" si="21"/>
        <v>14.415962778947371</v>
      </c>
      <c r="Q249" s="537">
        <f t="shared" si="22"/>
        <v>11.930543684210527</v>
      </c>
      <c r="R249" s="537">
        <f t="shared" si="23"/>
        <v>10.127150147368422</v>
      </c>
    </row>
    <row r="250" spans="1:18">
      <c r="A250" s="6">
        <v>44590034</v>
      </c>
      <c r="B250" s="436" t="s">
        <v>1004</v>
      </c>
      <c r="C250" s="435" t="s">
        <v>1629</v>
      </c>
      <c r="D250" s="6">
        <v>34</v>
      </c>
      <c r="E250" s="6">
        <v>6400</v>
      </c>
      <c r="G250" s="375">
        <v>27367</v>
      </c>
      <c r="H250" s="375">
        <v>31064</v>
      </c>
      <c r="I250" s="375">
        <v>29993.51</v>
      </c>
      <c r="J250" s="375">
        <v>30717.759999999998</v>
      </c>
      <c r="K250" s="375">
        <v>28494.1</v>
      </c>
      <c r="L250" s="375">
        <v>31323.19</v>
      </c>
      <c r="M250" s="537">
        <f t="shared" si="18"/>
        <v>13.015873703805031</v>
      </c>
      <c r="N250" s="537">
        <f t="shared" si="19"/>
        <v>14.929136667741787</v>
      </c>
      <c r="O250" s="537">
        <f t="shared" si="20"/>
        <v>14.04959152631579</v>
      </c>
      <c r="P250" s="537">
        <f t="shared" si="21"/>
        <v>13.968497178947368</v>
      </c>
      <c r="Q250" s="537">
        <f t="shared" si="22"/>
        <v>10.947733157894737</v>
      </c>
      <c r="R250" s="537">
        <f t="shared" si="23"/>
        <v>9.6277594526315795</v>
      </c>
    </row>
    <row r="251" spans="1:18">
      <c r="A251" s="6">
        <v>44590035</v>
      </c>
      <c r="B251" s="436" t="s">
        <v>1005</v>
      </c>
      <c r="C251" s="435" t="s">
        <v>1630</v>
      </c>
      <c r="D251" s="6">
        <v>6</v>
      </c>
      <c r="E251" s="6">
        <v>6400</v>
      </c>
      <c r="G251" s="375">
        <v>24317</v>
      </c>
      <c r="H251" s="375">
        <v>29056</v>
      </c>
      <c r="I251" s="375">
        <v>26651.87</v>
      </c>
      <c r="J251" s="375">
        <v>24167.919999999998</v>
      </c>
      <c r="K251" s="375">
        <v>24260.48</v>
      </c>
      <c r="L251" s="375">
        <v>23390.25</v>
      </c>
      <c r="M251" s="537">
        <f t="shared" si="18"/>
        <v>11.565279382300835</v>
      </c>
      <c r="N251" s="537">
        <f t="shared" si="19"/>
        <v>13.964106200679414</v>
      </c>
      <c r="O251" s="537">
        <f t="shared" si="20"/>
        <v>12.484297</v>
      </c>
      <c r="P251" s="537">
        <f t="shared" si="21"/>
        <v>10.990043621052632</v>
      </c>
      <c r="Q251" s="537">
        <f t="shared" si="22"/>
        <v>9.321131789473684</v>
      </c>
      <c r="R251" s="537">
        <f t="shared" si="23"/>
        <v>7.1894242105263162</v>
      </c>
    </row>
    <row r="252" spans="1:18">
      <c r="A252" s="6">
        <v>44590036</v>
      </c>
      <c r="B252" s="436" t="s">
        <v>1006</v>
      </c>
      <c r="C252" s="435" t="s">
        <v>1630</v>
      </c>
      <c r="D252" s="6">
        <v>84</v>
      </c>
      <c r="E252" s="6">
        <v>6400</v>
      </c>
      <c r="G252" s="375">
        <v>20023</v>
      </c>
      <c r="H252" s="375">
        <v>23313</v>
      </c>
      <c r="I252" s="375">
        <v>21747.34</v>
      </c>
      <c r="J252" s="375">
        <v>20667.23</v>
      </c>
      <c r="K252" s="375">
        <v>19593.72</v>
      </c>
      <c r="L252" s="375">
        <v>16818.419999999998</v>
      </c>
      <c r="M252" s="537">
        <f t="shared" si="18"/>
        <v>9.5230328195011555</v>
      </c>
      <c r="N252" s="537">
        <f t="shared" si="19"/>
        <v>11.204061393737582</v>
      </c>
      <c r="O252" s="537">
        <f t="shared" si="20"/>
        <v>10.186911894736843</v>
      </c>
      <c r="P252" s="537">
        <f t="shared" si="21"/>
        <v>9.398150905263158</v>
      </c>
      <c r="Q252" s="537">
        <f t="shared" si="22"/>
        <v>7.5281134736842112</v>
      </c>
      <c r="R252" s="537">
        <f t="shared" si="23"/>
        <v>5.1694512000000001</v>
      </c>
    </row>
    <row r="253" spans="1:18">
      <c r="A253" s="6">
        <v>44590037</v>
      </c>
      <c r="B253" s="436" t="s">
        <v>1007</v>
      </c>
      <c r="C253" s="435" t="s">
        <v>1607</v>
      </c>
      <c r="D253" s="6">
        <v>106</v>
      </c>
      <c r="E253" s="6">
        <v>6400</v>
      </c>
      <c r="G253" s="375">
        <v>10557</v>
      </c>
      <c r="H253" s="375">
        <v>13377</v>
      </c>
      <c r="I253" s="375">
        <v>12345.27</v>
      </c>
      <c r="J253" s="375">
        <v>12799.56</v>
      </c>
      <c r="K253" s="375">
        <v>13539.14</v>
      </c>
      <c r="L253" s="375">
        <v>9576.75</v>
      </c>
      <c r="M253" s="537">
        <f t="shared" si="18"/>
        <v>5.0209587711868204</v>
      </c>
      <c r="N253" s="537">
        <f t="shared" si="19"/>
        <v>6.4288907160823419</v>
      </c>
      <c r="O253" s="537">
        <f t="shared" si="20"/>
        <v>5.7827843684210523</v>
      </c>
      <c r="P253" s="537">
        <f t="shared" si="21"/>
        <v>5.8204314947368418</v>
      </c>
      <c r="Q253" s="537">
        <f t="shared" si="22"/>
        <v>5.2018801052631574</v>
      </c>
      <c r="R253" s="537">
        <f t="shared" si="23"/>
        <v>2.9435905263157895</v>
      </c>
    </row>
    <row r="254" spans="1:18">
      <c r="A254" s="6">
        <v>44590038</v>
      </c>
      <c r="B254" s="436" t="s">
        <v>1008</v>
      </c>
      <c r="C254" s="435" t="s">
        <v>447</v>
      </c>
      <c r="D254" s="6">
        <v>5</v>
      </c>
      <c r="E254" s="6">
        <v>6400</v>
      </c>
      <c r="G254" s="375">
        <v>7794</v>
      </c>
      <c r="H254" s="375">
        <v>8713</v>
      </c>
      <c r="I254" s="375">
        <v>8451.86</v>
      </c>
      <c r="J254" s="375">
        <v>8337.49</v>
      </c>
      <c r="K254" s="375">
        <v>8194.3799999999992</v>
      </c>
      <c r="L254" s="375">
        <v>8355.9599999999991</v>
      </c>
      <c r="M254" s="537">
        <f t="shared" si="18"/>
        <v>3.7068629973126908</v>
      </c>
      <c r="N254" s="537">
        <f t="shared" si="19"/>
        <v>4.1874056073279098</v>
      </c>
      <c r="O254" s="537">
        <f t="shared" si="20"/>
        <v>3.959029157894737</v>
      </c>
      <c r="P254" s="537">
        <f t="shared" si="21"/>
        <v>3.7913638736842108</v>
      </c>
      <c r="Q254" s="537">
        <f t="shared" si="22"/>
        <v>3.148367052631579</v>
      </c>
      <c r="R254" s="537">
        <f t="shared" si="23"/>
        <v>2.5683582315789475</v>
      </c>
    </row>
    <row r="255" spans="1:18">
      <c r="A255" s="6">
        <v>44590052</v>
      </c>
      <c r="C255" s="435" t="s">
        <v>1081</v>
      </c>
      <c r="D255" s="6">
        <v>4</v>
      </c>
      <c r="E255" s="6">
        <v>6400</v>
      </c>
      <c r="F255" s="436" t="s">
        <v>1667</v>
      </c>
      <c r="G255" s="375">
        <v>13952</v>
      </c>
      <c r="H255" s="375">
        <v>15719</v>
      </c>
      <c r="I255" s="375">
        <v>19495</v>
      </c>
      <c r="J255" s="375">
        <v>17997</v>
      </c>
      <c r="K255" s="375">
        <v>17997</v>
      </c>
      <c r="L255" s="375">
        <v>17997</v>
      </c>
      <c r="M255" s="537">
        <f t="shared" si="18"/>
        <v>6.635636712664442</v>
      </c>
      <c r="N255" s="537">
        <f t="shared" si="19"/>
        <v>7.5544391990803872</v>
      </c>
      <c r="O255" s="537">
        <f t="shared" si="20"/>
        <v>9.1318684210526317</v>
      </c>
      <c r="P255" s="537">
        <f t="shared" si="21"/>
        <v>8.1838989473684212</v>
      </c>
      <c r="Q255" s="537">
        <f t="shared" si="22"/>
        <v>6.9146368421052626</v>
      </c>
      <c r="R255" s="537">
        <f t="shared" si="23"/>
        <v>5.5317094736842112</v>
      </c>
    </row>
    <row r="256" spans="1:18">
      <c r="A256" s="6">
        <v>44590062</v>
      </c>
      <c r="B256" s="436" t="s">
        <v>1009</v>
      </c>
      <c r="C256" s="435" t="s">
        <v>1623</v>
      </c>
      <c r="D256" s="6">
        <v>4</v>
      </c>
      <c r="E256" s="6">
        <v>6400</v>
      </c>
      <c r="G256" s="375">
        <v>25510</v>
      </c>
      <c r="H256" s="375">
        <v>26926</v>
      </c>
      <c r="I256" s="375">
        <v>30877</v>
      </c>
      <c r="J256" s="375">
        <v>23012.54</v>
      </c>
      <c r="K256" s="375">
        <v>23334.6</v>
      </c>
      <c r="L256" s="375">
        <v>23077.88</v>
      </c>
      <c r="M256" s="537">
        <f t="shared" si="18"/>
        <v>12.132675784121984</v>
      </c>
      <c r="N256" s="537">
        <f t="shared" si="19"/>
        <v>12.940443404442934</v>
      </c>
      <c r="O256" s="537">
        <f t="shared" si="20"/>
        <v>14.463436842105263</v>
      </c>
      <c r="P256" s="537">
        <f t="shared" si="21"/>
        <v>10.464649768421054</v>
      </c>
      <c r="Q256" s="537">
        <f t="shared" si="22"/>
        <v>8.9653989473684206</v>
      </c>
      <c r="R256" s="537">
        <f t="shared" si="23"/>
        <v>7.0934115368421065</v>
      </c>
    </row>
    <row r="257" spans="1:18">
      <c r="A257" s="6">
        <v>44590063</v>
      </c>
      <c r="B257" s="436" t="s">
        <v>1010</v>
      </c>
      <c r="C257" s="435" t="s">
        <v>477</v>
      </c>
      <c r="D257" s="6">
        <v>4</v>
      </c>
      <c r="E257" s="6">
        <v>6400</v>
      </c>
      <c r="G257" s="375">
        <v>12907</v>
      </c>
      <c r="H257" s="375">
        <v>12622</v>
      </c>
      <c r="I257" s="375">
        <v>10840.85</v>
      </c>
      <c r="J257" s="375">
        <v>10627.32</v>
      </c>
      <c r="K257" s="375">
        <v>11681.31</v>
      </c>
      <c r="L257" s="375">
        <v>11711.82</v>
      </c>
      <c r="M257" s="537">
        <f t="shared" si="18"/>
        <v>6.1386298057884146</v>
      </c>
      <c r="N257" s="537">
        <f t="shared" si="19"/>
        <v>6.0660431052097872</v>
      </c>
      <c r="O257" s="537">
        <f t="shared" si="20"/>
        <v>5.078082368421053</v>
      </c>
      <c r="P257" s="537">
        <f t="shared" si="21"/>
        <v>4.8326339368421056</v>
      </c>
      <c r="Q257" s="537">
        <f t="shared" si="22"/>
        <v>4.4880822631578949</v>
      </c>
      <c r="R257" s="537">
        <f t="shared" si="23"/>
        <v>3.5998436210526319</v>
      </c>
    </row>
    <row r="258" spans="1:18">
      <c r="A258" s="6">
        <v>44590064</v>
      </c>
      <c r="B258" s="436" t="s">
        <v>1011</v>
      </c>
      <c r="C258" s="435" t="s">
        <v>397</v>
      </c>
      <c r="D258" s="6">
        <v>2</v>
      </c>
      <c r="E258" s="6">
        <v>6400</v>
      </c>
      <c r="G258" s="375">
        <v>16518</v>
      </c>
      <c r="H258" s="375">
        <v>15143</v>
      </c>
      <c r="I258" s="375">
        <v>15778.09</v>
      </c>
      <c r="J258" s="375">
        <v>16022.02</v>
      </c>
      <c r="K258" s="375">
        <v>15893.9</v>
      </c>
      <c r="L258" s="375">
        <v>16112.42</v>
      </c>
      <c r="M258" s="537">
        <f t="shared" si="18"/>
        <v>7.8560383615102678</v>
      </c>
      <c r="N258" s="537">
        <f t="shared" si="19"/>
        <v>7.2776177105206621</v>
      </c>
      <c r="O258" s="537">
        <f t="shared" si="20"/>
        <v>7.3907895263157899</v>
      </c>
      <c r="P258" s="537">
        <f t="shared" si="21"/>
        <v>7.2858027789473692</v>
      </c>
      <c r="Q258" s="537">
        <f t="shared" si="22"/>
        <v>6.1066036842105262</v>
      </c>
      <c r="R258" s="537">
        <f t="shared" si="23"/>
        <v>4.952449094736842</v>
      </c>
    </row>
    <row r="259" spans="1:18">
      <c r="A259" s="6">
        <v>44590065</v>
      </c>
      <c r="B259" s="436" t="s">
        <v>1012</v>
      </c>
      <c r="C259" s="435" t="s">
        <v>643</v>
      </c>
      <c r="D259" s="6">
        <v>200</v>
      </c>
      <c r="E259" s="6">
        <v>6400</v>
      </c>
      <c r="G259" s="375">
        <v>24399</v>
      </c>
      <c r="H259" s="375">
        <v>24105</v>
      </c>
      <c r="I259" s="375">
        <v>22632.31</v>
      </c>
      <c r="J259" s="375">
        <v>23194.98</v>
      </c>
      <c r="K259" s="375">
        <v>21772.01</v>
      </c>
      <c r="L259" s="375">
        <v>21587.42</v>
      </c>
      <c r="M259" s="537">
        <f t="shared" si="18"/>
        <v>11.604278967337995</v>
      </c>
      <c r="N259" s="537">
        <f t="shared" si="19"/>
        <v>11.584690940507203</v>
      </c>
      <c r="O259" s="537">
        <f t="shared" si="20"/>
        <v>10.601450473684212</v>
      </c>
      <c r="P259" s="537">
        <f t="shared" si="21"/>
        <v>10.547611957894738</v>
      </c>
      <c r="Q259" s="537">
        <f t="shared" si="22"/>
        <v>8.3650354210526316</v>
      </c>
      <c r="R259" s="537">
        <f t="shared" si="23"/>
        <v>6.6352912000000002</v>
      </c>
    </row>
    <row r="260" spans="1:18">
      <c r="A260" s="6">
        <v>44590067</v>
      </c>
      <c r="B260" s="436" t="s">
        <v>1013</v>
      </c>
      <c r="C260" s="435" t="s">
        <v>397</v>
      </c>
      <c r="D260" s="6">
        <v>64</v>
      </c>
      <c r="E260" s="6">
        <v>6400</v>
      </c>
      <c r="G260" s="375">
        <v>14425</v>
      </c>
      <c r="H260" s="375">
        <v>14525</v>
      </c>
      <c r="I260" s="375">
        <v>13410.97</v>
      </c>
      <c r="J260" s="375">
        <v>19647.509999999998</v>
      </c>
      <c r="K260" s="375">
        <v>16205.68</v>
      </c>
      <c r="L260" s="375">
        <v>13851.65</v>
      </c>
      <c r="M260" s="537">
        <f t="shared" si="18"/>
        <v>6.8605977336714865</v>
      </c>
      <c r="N260" s="537">
        <f t="shared" si="19"/>
        <v>6.9806113217534591</v>
      </c>
      <c r="O260" s="537">
        <f t="shared" si="20"/>
        <v>6.2819806842105255</v>
      </c>
      <c r="P260" s="537">
        <f t="shared" si="21"/>
        <v>8.9344466526315784</v>
      </c>
      <c r="Q260" s="537">
        <f t="shared" si="22"/>
        <v>6.2263928421052626</v>
      </c>
      <c r="R260" s="537">
        <f t="shared" si="23"/>
        <v>4.2575597894736843</v>
      </c>
    </row>
    <row r="261" spans="1:18">
      <c r="A261" s="6">
        <v>44590068</v>
      </c>
      <c r="B261" s="436" t="s">
        <v>1014</v>
      </c>
      <c r="C261" s="435" t="s">
        <v>459</v>
      </c>
      <c r="D261" s="6">
        <v>64</v>
      </c>
      <c r="E261" s="6">
        <v>6400</v>
      </c>
      <c r="G261" s="375">
        <v>30174</v>
      </c>
      <c r="H261" s="375">
        <v>30892</v>
      </c>
      <c r="I261" s="375">
        <v>28216.04</v>
      </c>
      <c r="J261" s="375">
        <v>27954.31</v>
      </c>
      <c r="K261" s="375">
        <v>26069.72</v>
      </c>
      <c r="L261" s="375">
        <v>26086.35</v>
      </c>
      <c r="M261" s="537">
        <f t="shared" si="18"/>
        <v>14.350896084284466</v>
      </c>
      <c r="N261" s="537">
        <f t="shared" si="19"/>
        <v>14.846474695463534</v>
      </c>
      <c r="O261" s="537">
        <f t="shared" si="20"/>
        <v>13.216987157894739</v>
      </c>
      <c r="P261" s="537">
        <f t="shared" si="21"/>
        <v>12.711854652631581</v>
      </c>
      <c r="Q261" s="537">
        <f t="shared" si="22"/>
        <v>10.016260842105265</v>
      </c>
      <c r="R261" s="537">
        <f t="shared" si="23"/>
        <v>8.0181202105263161</v>
      </c>
    </row>
    <row r="262" spans="1:18">
      <c r="A262" s="6">
        <v>44590069</v>
      </c>
      <c r="B262" s="436" t="s">
        <v>1015</v>
      </c>
      <c r="C262" s="435" t="s">
        <v>459</v>
      </c>
      <c r="D262" s="6">
        <v>90</v>
      </c>
      <c r="E262" s="6">
        <v>6400</v>
      </c>
      <c r="G262" s="375">
        <v>27904</v>
      </c>
      <c r="H262" s="375">
        <v>36514</v>
      </c>
      <c r="I262" s="375">
        <v>36557.72</v>
      </c>
      <c r="J262" s="375">
        <v>36078.61</v>
      </c>
      <c r="K262" s="375">
        <v>36665.1</v>
      </c>
      <c r="L262" s="375">
        <v>38483.32</v>
      </c>
      <c r="M262" s="537">
        <f t="shared" ref="M262:M325" si="24">$M$4*G262/1000000</f>
        <v>13.271273425328884</v>
      </c>
      <c r="N262" s="537">
        <f t="shared" ref="N262:N325" si="25">$N$4*H262/1000000</f>
        <v>17.548367766093342</v>
      </c>
      <c r="O262" s="537">
        <f t="shared" ref="O262:O325" si="26">$O$4*I262/1000000</f>
        <v>17.124405684210529</v>
      </c>
      <c r="P262" s="537">
        <f t="shared" ref="P262:P325" si="27">$P$4*J262/1000000</f>
        <v>16.406273178947369</v>
      </c>
      <c r="Q262" s="537">
        <f t="shared" ref="Q262:Q325" si="28">$Q$4*K262/1000000</f>
        <v>14.087117368421051</v>
      </c>
      <c r="R262" s="537">
        <f t="shared" ref="R262:R325" si="29">$R$4*L262/1000000</f>
        <v>11.828557305263161</v>
      </c>
    </row>
    <row r="263" spans="1:18">
      <c r="A263" s="6">
        <v>44590073</v>
      </c>
      <c r="B263" s="436" t="s">
        <v>1016</v>
      </c>
      <c r="C263" s="435" t="s">
        <v>1631</v>
      </c>
      <c r="D263" s="6">
        <v>0</v>
      </c>
      <c r="E263" s="6">
        <v>6400</v>
      </c>
      <c r="G263" s="375">
        <v>17469</v>
      </c>
      <c r="H263" s="375">
        <v>17809</v>
      </c>
      <c r="I263" s="375">
        <v>15992.14</v>
      </c>
      <c r="J263" s="375">
        <v>15643.52</v>
      </c>
      <c r="K263" s="375">
        <v>14502.46</v>
      </c>
      <c r="L263" s="375">
        <v>12394.74</v>
      </c>
      <c r="M263" s="537">
        <f t="shared" si="24"/>
        <v>8.3083384270022318</v>
      </c>
      <c r="N263" s="537">
        <f t="shared" si="25"/>
        <v>8.558878280833552</v>
      </c>
      <c r="O263" s="537">
        <f t="shared" si="26"/>
        <v>7.4910550526315784</v>
      </c>
      <c r="P263" s="537">
        <f t="shared" si="27"/>
        <v>7.1136848842105271</v>
      </c>
      <c r="Q263" s="537">
        <f t="shared" si="28"/>
        <v>5.5719977894736834</v>
      </c>
      <c r="R263" s="537">
        <f t="shared" si="29"/>
        <v>3.8097516631578952</v>
      </c>
    </row>
    <row r="264" spans="1:18">
      <c r="A264" s="6">
        <v>44590101</v>
      </c>
      <c r="B264" s="436" t="s">
        <v>1017</v>
      </c>
      <c r="C264" s="435" t="s">
        <v>1632</v>
      </c>
      <c r="D264" s="6">
        <v>1</v>
      </c>
      <c r="E264" s="6">
        <v>6400</v>
      </c>
      <c r="G264" s="375">
        <v>64735</v>
      </c>
      <c r="H264" s="375">
        <v>68563</v>
      </c>
      <c r="I264" s="375">
        <v>77650</v>
      </c>
      <c r="J264" s="547">
        <v>58735</v>
      </c>
      <c r="K264" s="375">
        <v>49343.93</v>
      </c>
      <c r="L264" s="375">
        <v>54940.480000000003</v>
      </c>
      <c r="M264" s="537">
        <f t="shared" si="24"/>
        <v>30.788269968057101</v>
      </c>
      <c r="N264" s="537">
        <f t="shared" si="25"/>
        <v>32.950888402986742</v>
      </c>
      <c r="O264" s="537">
        <f t="shared" si="26"/>
        <v>36.372894736842106</v>
      </c>
      <c r="P264" s="537">
        <f t="shared" si="27"/>
        <v>26.708968421052631</v>
      </c>
      <c r="Q264" s="537">
        <f t="shared" si="28"/>
        <v>18.958457315789474</v>
      </c>
      <c r="R264" s="537">
        <f t="shared" si="29"/>
        <v>16.886968589473685</v>
      </c>
    </row>
    <row r="265" spans="1:18">
      <c r="A265" s="6">
        <v>44590102</v>
      </c>
      <c r="B265" s="436" t="s">
        <v>1018</v>
      </c>
      <c r="C265" s="435" t="s">
        <v>1633</v>
      </c>
      <c r="D265" s="6">
        <v>15</v>
      </c>
      <c r="E265" s="6">
        <v>6400</v>
      </c>
      <c r="G265" s="375">
        <v>12285</v>
      </c>
      <c r="H265" s="375">
        <v>11461</v>
      </c>
      <c r="I265" s="375">
        <v>10911.23</v>
      </c>
      <c r="J265" s="375">
        <v>10840.4</v>
      </c>
      <c r="K265" s="375">
        <v>10435.69</v>
      </c>
      <c r="L265" s="375">
        <v>10178.49</v>
      </c>
      <c r="M265" s="537">
        <f t="shared" si="24"/>
        <v>5.8428036851406731</v>
      </c>
      <c r="N265" s="537">
        <f t="shared" si="25"/>
        <v>5.5080747923315929</v>
      </c>
      <c r="O265" s="537">
        <f t="shared" si="26"/>
        <v>5.1110498421052633</v>
      </c>
      <c r="P265" s="537">
        <f t="shared" si="27"/>
        <v>4.9295292631578951</v>
      </c>
      <c r="Q265" s="537">
        <f t="shared" si="28"/>
        <v>4.0095019473684212</v>
      </c>
      <c r="R265" s="537">
        <f t="shared" si="29"/>
        <v>3.1285464000000003</v>
      </c>
    </row>
    <row r="266" spans="1:18">
      <c r="A266" s="6">
        <v>44590103</v>
      </c>
      <c r="B266" s="436" t="s">
        <v>1019</v>
      </c>
      <c r="C266" s="435" t="s">
        <v>1634</v>
      </c>
      <c r="D266" s="6">
        <v>3</v>
      </c>
      <c r="E266" s="6">
        <v>6400</v>
      </c>
      <c r="G266" s="375">
        <v>3789</v>
      </c>
      <c r="H266" s="375">
        <v>3570</v>
      </c>
      <c r="I266" s="375">
        <v>3176.51</v>
      </c>
      <c r="J266" s="375">
        <v>3604.46</v>
      </c>
      <c r="K266" s="375">
        <v>3477.96</v>
      </c>
      <c r="L266" s="375">
        <v>3186.19</v>
      </c>
      <c r="M266" s="537">
        <f t="shared" si="24"/>
        <v>1.8020661915342295</v>
      </c>
      <c r="N266" s="537">
        <f t="shared" si="25"/>
        <v>1.71571651763579</v>
      </c>
      <c r="O266" s="537">
        <f t="shared" si="26"/>
        <v>1.487944157894737</v>
      </c>
      <c r="P266" s="537">
        <f t="shared" si="27"/>
        <v>1.6390807578947368</v>
      </c>
      <c r="Q266" s="537">
        <f t="shared" si="28"/>
        <v>1.3362688421052631</v>
      </c>
      <c r="R266" s="537">
        <f t="shared" si="29"/>
        <v>0.97933418947368434</v>
      </c>
    </row>
    <row r="267" spans="1:18">
      <c r="A267" s="6">
        <v>44590104</v>
      </c>
      <c r="B267" s="436" t="s">
        <v>1020</v>
      </c>
      <c r="C267" s="435" t="s">
        <v>1634</v>
      </c>
      <c r="D267" s="6">
        <v>27</v>
      </c>
      <c r="E267" s="6">
        <v>6400</v>
      </c>
      <c r="G267" s="375">
        <v>14819</v>
      </c>
      <c r="H267" s="375">
        <v>16203</v>
      </c>
      <c r="I267" s="375">
        <v>15439</v>
      </c>
      <c r="J267" s="375">
        <v>14560.52</v>
      </c>
      <c r="K267" s="375">
        <v>12796.08</v>
      </c>
      <c r="L267" s="375">
        <v>11637.14</v>
      </c>
      <c r="M267" s="537">
        <f t="shared" si="24"/>
        <v>7.0479859837280943</v>
      </c>
      <c r="N267" s="537">
        <f t="shared" si="25"/>
        <v>7.787046144328488</v>
      </c>
      <c r="O267" s="537">
        <f t="shared" si="26"/>
        <v>7.2319526315789471</v>
      </c>
      <c r="P267" s="537">
        <f t="shared" si="27"/>
        <v>6.6212048842105267</v>
      </c>
      <c r="Q267" s="537">
        <f t="shared" si="28"/>
        <v>4.9163886315789478</v>
      </c>
      <c r="R267" s="537">
        <f t="shared" si="29"/>
        <v>3.5768893473684216</v>
      </c>
    </row>
    <row r="268" spans="1:18">
      <c r="A268" s="6">
        <v>44590105</v>
      </c>
      <c r="B268" s="436" t="s">
        <v>1021</v>
      </c>
      <c r="C268" s="435" t="s">
        <v>349</v>
      </c>
      <c r="D268" s="6">
        <v>40</v>
      </c>
      <c r="E268" s="6">
        <v>6400</v>
      </c>
      <c r="G268" s="375">
        <v>4675</v>
      </c>
      <c r="H268" s="375">
        <v>5089</v>
      </c>
      <c r="I268" s="375">
        <v>4902.03</v>
      </c>
      <c r="J268" s="375">
        <v>4605.6499999999996</v>
      </c>
      <c r="K268" s="375">
        <v>4750.12</v>
      </c>
      <c r="L268" s="375">
        <v>5228.82</v>
      </c>
      <c r="M268" s="537">
        <f t="shared" si="24"/>
        <v>2.2234519518138089</v>
      </c>
      <c r="N268" s="537">
        <f t="shared" si="25"/>
        <v>2.4457370751396454</v>
      </c>
      <c r="O268" s="537">
        <f t="shared" si="26"/>
        <v>2.2962140526315791</v>
      </c>
      <c r="P268" s="537">
        <f t="shared" si="27"/>
        <v>2.0943587368421053</v>
      </c>
      <c r="Q268" s="537">
        <f t="shared" si="28"/>
        <v>1.8250461052631579</v>
      </c>
      <c r="R268" s="537">
        <f t="shared" si="29"/>
        <v>1.6071741473684211</v>
      </c>
    </row>
    <row r="269" spans="1:18">
      <c r="A269" s="6">
        <v>44590106</v>
      </c>
      <c r="B269" s="436" t="s">
        <v>1022</v>
      </c>
      <c r="C269" s="435" t="s">
        <v>1635</v>
      </c>
      <c r="D269" s="6">
        <v>2</v>
      </c>
      <c r="E269" s="6">
        <v>6400</v>
      </c>
      <c r="G269" s="375">
        <v>11199</v>
      </c>
      <c r="H269" s="375">
        <v>11511</v>
      </c>
      <c r="I269" s="375">
        <v>10422.92</v>
      </c>
      <c r="J269" s="375">
        <v>10848.17</v>
      </c>
      <c r="K269" s="375">
        <v>9531.69</v>
      </c>
      <c r="L269" s="375">
        <v>9595.18</v>
      </c>
      <c r="M269" s="537">
        <f t="shared" si="24"/>
        <v>5.3262969857460645</v>
      </c>
      <c r="N269" s="537">
        <f t="shared" si="25"/>
        <v>5.5321044354357358</v>
      </c>
      <c r="O269" s="537">
        <f t="shared" si="26"/>
        <v>4.8823151578947375</v>
      </c>
      <c r="P269" s="537">
        <f t="shared" si="27"/>
        <v>4.933062568421053</v>
      </c>
      <c r="Q269" s="537">
        <f t="shared" si="28"/>
        <v>3.6621756315789473</v>
      </c>
      <c r="R269" s="537">
        <f t="shared" si="29"/>
        <v>2.9492553263157899</v>
      </c>
    </row>
    <row r="270" spans="1:18">
      <c r="A270" s="6">
        <v>44590107</v>
      </c>
      <c r="B270" s="436" t="s">
        <v>1023</v>
      </c>
      <c r="C270" s="435" t="s">
        <v>1635</v>
      </c>
      <c r="D270" s="6">
        <v>44</v>
      </c>
      <c r="E270" s="6">
        <v>6400</v>
      </c>
      <c r="G270" s="375">
        <v>9890</v>
      </c>
      <c r="H270" s="375">
        <v>9616</v>
      </c>
      <c r="I270" s="375">
        <v>8832.83</v>
      </c>
      <c r="J270" s="375">
        <v>8872.32</v>
      </c>
      <c r="K270" s="375">
        <v>8244.9699999999993</v>
      </c>
      <c r="L270" s="375">
        <v>7026.58</v>
      </c>
      <c r="M270" s="537">
        <f t="shared" si="24"/>
        <v>4.7037304392381971</v>
      </c>
      <c r="N270" s="537">
        <f t="shared" si="25"/>
        <v>4.6213809617887271</v>
      </c>
      <c r="O270" s="537">
        <f t="shared" si="26"/>
        <v>4.1374835263157896</v>
      </c>
      <c r="P270" s="537">
        <f t="shared" si="27"/>
        <v>4.0345707789473684</v>
      </c>
      <c r="Q270" s="537">
        <f t="shared" si="28"/>
        <v>3.1678042631578944</v>
      </c>
      <c r="R270" s="537">
        <f t="shared" si="29"/>
        <v>2.1597488000000005</v>
      </c>
    </row>
    <row r="271" spans="1:18">
      <c r="A271" s="6">
        <v>44590111</v>
      </c>
      <c r="B271" s="436" t="s">
        <v>1024</v>
      </c>
      <c r="C271" s="435" t="s">
        <v>1564</v>
      </c>
      <c r="D271" s="6">
        <v>7</v>
      </c>
      <c r="E271" s="6">
        <v>6400</v>
      </c>
      <c r="G271" s="375">
        <v>21134</v>
      </c>
      <c r="H271" s="375">
        <v>20132</v>
      </c>
      <c r="I271" s="375">
        <v>16050</v>
      </c>
      <c r="J271" s="547">
        <v>17388</v>
      </c>
      <c r="K271" s="375">
        <v>16589.18</v>
      </c>
      <c r="L271" s="375">
        <v>16383.32</v>
      </c>
      <c r="M271" s="537">
        <f t="shared" si="24"/>
        <v>10.051429636285143</v>
      </c>
      <c r="N271" s="537">
        <f t="shared" si="25"/>
        <v>9.6752954994520231</v>
      </c>
      <c r="O271" s="537">
        <f t="shared" si="26"/>
        <v>7.5181578947368424</v>
      </c>
      <c r="P271" s="537">
        <f t="shared" si="27"/>
        <v>7.9069642105263167</v>
      </c>
      <c r="Q271" s="537">
        <f t="shared" si="28"/>
        <v>6.3737375789473694</v>
      </c>
      <c r="R271" s="537">
        <f t="shared" si="29"/>
        <v>5.0357152000000003</v>
      </c>
    </row>
    <row r="272" spans="1:18">
      <c r="A272" s="6">
        <v>44590121</v>
      </c>
      <c r="B272" s="436" t="s">
        <v>1025</v>
      </c>
      <c r="C272" s="435" t="s">
        <v>1554</v>
      </c>
      <c r="D272" s="6">
        <v>19</v>
      </c>
      <c r="E272" s="6">
        <v>6400</v>
      </c>
      <c r="G272" s="375">
        <v>7332</v>
      </c>
      <c r="H272" s="375">
        <v>8453</v>
      </c>
      <c r="I272" s="375">
        <v>7599.59</v>
      </c>
      <c r="J272" s="375">
        <v>7652.85</v>
      </c>
      <c r="K272" s="375">
        <v>7796.83</v>
      </c>
      <c r="L272" s="375">
        <v>8124.39</v>
      </c>
      <c r="M272" s="537">
        <f t="shared" si="24"/>
        <v>3.4871336279569731</v>
      </c>
      <c r="N272" s="537">
        <f t="shared" si="25"/>
        <v>4.0624514631863677</v>
      </c>
      <c r="O272" s="537">
        <f t="shared" si="26"/>
        <v>3.5598079473684212</v>
      </c>
      <c r="P272" s="537">
        <f t="shared" si="27"/>
        <v>3.4800328421052633</v>
      </c>
      <c r="Q272" s="537">
        <f t="shared" si="28"/>
        <v>2.9956241578947371</v>
      </c>
      <c r="R272" s="537">
        <f t="shared" si="29"/>
        <v>2.49718092631579</v>
      </c>
    </row>
    <row r="273" spans="1:18">
      <c r="A273" s="6">
        <v>44590122</v>
      </c>
      <c r="B273" s="436" t="s">
        <v>1026</v>
      </c>
      <c r="C273" s="435" t="s">
        <v>1636</v>
      </c>
      <c r="D273" s="6">
        <v>5</v>
      </c>
      <c r="E273" s="6">
        <v>6400</v>
      </c>
      <c r="G273" s="375">
        <v>22792</v>
      </c>
      <c r="H273" s="375">
        <v>24191</v>
      </c>
      <c r="I273" s="375">
        <v>22397.32</v>
      </c>
      <c r="J273" s="375">
        <v>23387.759999999998</v>
      </c>
      <c r="K273" s="375">
        <v>23220.42</v>
      </c>
      <c r="L273" s="375">
        <v>23951.759999999998</v>
      </c>
      <c r="M273" s="537">
        <f t="shared" si="24"/>
        <v>10.839982221548736</v>
      </c>
      <c r="N273" s="537">
        <f t="shared" si="25"/>
        <v>11.626021926646329</v>
      </c>
      <c r="O273" s="537">
        <f t="shared" si="26"/>
        <v>10.491376210526315</v>
      </c>
      <c r="P273" s="537">
        <f t="shared" si="27"/>
        <v>10.635276126315789</v>
      </c>
      <c r="Q273" s="537">
        <f t="shared" si="28"/>
        <v>8.9215297894736842</v>
      </c>
      <c r="R273" s="537">
        <f t="shared" si="29"/>
        <v>7.3620146526315793</v>
      </c>
    </row>
    <row r="274" spans="1:18">
      <c r="A274" s="6">
        <v>44590123</v>
      </c>
      <c r="B274" s="436" t="s">
        <v>1027</v>
      </c>
      <c r="C274" s="435" t="s">
        <v>643</v>
      </c>
      <c r="D274" s="6">
        <v>151</v>
      </c>
      <c r="E274" s="6">
        <v>6400</v>
      </c>
      <c r="G274" s="375">
        <v>13445</v>
      </c>
      <c r="H274" s="375">
        <v>13111</v>
      </c>
      <c r="I274" s="375">
        <v>12645.88</v>
      </c>
      <c r="J274" s="375">
        <v>12466.31</v>
      </c>
      <c r="K274" s="375">
        <v>11967.75</v>
      </c>
      <c r="L274" s="375">
        <v>12062.94</v>
      </c>
      <c r="M274" s="537">
        <f t="shared" si="24"/>
        <v>6.3945051320078425</v>
      </c>
      <c r="N274" s="537">
        <f t="shared" si="25"/>
        <v>6.3010530147683026</v>
      </c>
      <c r="O274" s="537">
        <f t="shared" si="26"/>
        <v>5.9235964210526308</v>
      </c>
      <c r="P274" s="537">
        <f t="shared" si="27"/>
        <v>5.6688904421052637</v>
      </c>
      <c r="Q274" s="537">
        <f t="shared" si="28"/>
        <v>4.5981355263157893</v>
      </c>
      <c r="R274" s="537">
        <f t="shared" si="29"/>
        <v>3.7077668210526324</v>
      </c>
    </row>
    <row r="275" spans="1:18">
      <c r="A275" s="6">
        <v>44590124</v>
      </c>
      <c r="B275" s="436" t="s">
        <v>1028</v>
      </c>
      <c r="C275" s="435" t="s">
        <v>1637</v>
      </c>
      <c r="D275" s="6">
        <v>25</v>
      </c>
      <c r="E275" s="6">
        <v>6400</v>
      </c>
      <c r="G275" s="375">
        <v>10478</v>
      </c>
      <c r="H275" s="375">
        <v>12640</v>
      </c>
      <c r="I275" s="375">
        <v>11676</v>
      </c>
      <c r="J275" s="375">
        <v>10452.620000000001</v>
      </c>
      <c r="K275" s="375">
        <v>9449.4500000000007</v>
      </c>
      <c r="L275" s="375">
        <v>8651.4500000000007</v>
      </c>
      <c r="M275" s="537">
        <f t="shared" si="24"/>
        <v>4.9833860002363837</v>
      </c>
      <c r="N275" s="537">
        <f t="shared" si="25"/>
        <v>6.0746937767272788</v>
      </c>
      <c r="O275" s="537">
        <f t="shared" si="26"/>
        <v>5.4692842105263155</v>
      </c>
      <c r="P275" s="537">
        <f t="shared" si="27"/>
        <v>4.7531914105263162</v>
      </c>
      <c r="Q275" s="537">
        <f t="shared" si="28"/>
        <v>3.6305781578947371</v>
      </c>
      <c r="R275" s="537">
        <f t="shared" si="29"/>
        <v>2.65918252631579</v>
      </c>
    </row>
    <row r="276" spans="1:18">
      <c r="A276" s="6">
        <v>44590125</v>
      </c>
      <c r="B276" s="436" t="s">
        <v>1029</v>
      </c>
      <c r="C276" s="435" t="s">
        <v>1638</v>
      </c>
      <c r="D276" s="6">
        <v>43</v>
      </c>
      <c r="E276" s="6">
        <v>6400</v>
      </c>
      <c r="G276" s="375">
        <v>12179</v>
      </c>
      <c r="H276" s="375">
        <v>13052</v>
      </c>
      <c r="I276" s="375">
        <v>9314</v>
      </c>
      <c r="J276" s="375">
        <v>9942.19</v>
      </c>
      <c r="K276" s="375">
        <v>9514.52</v>
      </c>
      <c r="L276" s="375">
        <v>10003.06</v>
      </c>
      <c r="M276" s="537">
        <f t="shared" si="24"/>
        <v>5.7923895874097076</v>
      </c>
      <c r="N276" s="537">
        <f t="shared" si="25"/>
        <v>6.2726980359054139</v>
      </c>
      <c r="O276" s="537">
        <f t="shared" si="26"/>
        <v>4.3628736842105269</v>
      </c>
      <c r="P276" s="537">
        <f t="shared" si="27"/>
        <v>4.521080084210527</v>
      </c>
      <c r="Q276" s="537">
        <f t="shared" si="28"/>
        <v>3.6555787368421058</v>
      </c>
      <c r="R276" s="537">
        <f t="shared" si="29"/>
        <v>3.0746247578947372</v>
      </c>
    </row>
    <row r="277" spans="1:18">
      <c r="A277" s="6">
        <v>44590126</v>
      </c>
      <c r="B277" s="436" t="s">
        <v>1030</v>
      </c>
      <c r="C277" s="435" t="s">
        <v>493</v>
      </c>
      <c r="D277" s="6">
        <v>23</v>
      </c>
      <c r="E277" s="6">
        <v>6400</v>
      </c>
      <c r="G277" s="375">
        <v>5577</v>
      </c>
      <c r="H277" s="375">
        <v>5452</v>
      </c>
      <c r="I277" s="375">
        <v>5415.69</v>
      </c>
      <c r="J277" s="375">
        <v>5549.58</v>
      </c>
      <c r="K277" s="375">
        <v>5485.72</v>
      </c>
      <c r="L277" s="375">
        <v>5696.07</v>
      </c>
      <c r="M277" s="537">
        <f t="shared" si="24"/>
        <v>2.6524473872225913</v>
      </c>
      <c r="N277" s="537">
        <f t="shared" si="25"/>
        <v>2.6201922840757215</v>
      </c>
      <c r="O277" s="537">
        <f t="shared" si="26"/>
        <v>2.5368232105263155</v>
      </c>
      <c r="P277" s="537">
        <f t="shared" si="27"/>
        <v>2.5235984842105266</v>
      </c>
      <c r="Q277" s="537">
        <f t="shared" si="28"/>
        <v>2.1076713684210526</v>
      </c>
      <c r="R277" s="537">
        <f t="shared" si="29"/>
        <v>1.7507920421052634</v>
      </c>
    </row>
    <row r="278" spans="1:18">
      <c r="B278" s="436" t="s">
        <v>1031</v>
      </c>
      <c r="F278" s="436" t="s">
        <v>1657</v>
      </c>
      <c r="G278" s="375">
        <f>H278</f>
        <v>14161.577499999999</v>
      </c>
      <c r="H278" s="375">
        <f>(I278+J278+K278+L278)/4</f>
        <v>14161.577499999999</v>
      </c>
      <c r="I278" s="375">
        <v>13561.42</v>
      </c>
      <c r="J278" s="375">
        <v>13427.38</v>
      </c>
      <c r="K278" s="375">
        <v>14572.88</v>
      </c>
      <c r="L278" s="375">
        <v>15084.63</v>
      </c>
      <c r="M278" s="537">
        <f t="shared" si="24"/>
        <v>6.7353127557513428</v>
      </c>
      <c r="N278" s="537">
        <f t="shared" si="25"/>
        <v>6.8059530623331526</v>
      </c>
      <c r="O278" s="537">
        <f t="shared" si="26"/>
        <v>6.3524546315789472</v>
      </c>
      <c r="P278" s="537">
        <f t="shared" si="27"/>
        <v>6.1059243789473676</v>
      </c>
      <c r="Q278" s="537">
        <f t="shared" si="28"/>
        <v>5.5990538947368425</v>
      </c>
      <c r="R278" s="537">
        <f t="shared" si="29"/>
        <v>4.6365389052631585</v>
      </c>
    </row>
    <row r="279" spans="1:18">
      <c r="A279" s="6">
        <v>44590128</v>
      </c>
      <c r="B279" s="436" t="s">
        <v>1032</v>
      </c>
      <c r="C279" s="435" t="s">
        <v>1639</v>
      </c>
      <c r="D279" s="6">
        <v>61</v>
      </c>
      <c r="E279" s="6">
        <v>6400</v>
      </c>
      <c r="G279" s="375">
        <v>32891</v>
      </c>
      <c r="H279" s="375">
        <v>30285</v>
      </c>
      <c r="I279" s="375">
        <v>29905.67</v>
      </c>
      <c r="J279" s="375">
        <v>29436.35</v>
      </c>
      <c r="K279" s="375">
        <v>29334.47</v>
      </c>
      <c r="L279" s="375">
        <v>30109.55</v>
      </c>
      <c r="M279" s="537">
        <f t="shared" si="24"/>
        <v>15.643114042162139</v>
      </c>
      <c r="N279" s="537">
        <f t="shared" si="25"/>
        <v>14.554754828179242</v>
      </c>
      <c r="O279" s="537">
        <f t="shared" si="26"/>
        <v>14.008445421052631</v>
      </c>
      <c r="P279" s="537">
        <f t="shared" si="27"/>
        <v>13.385792842105264</v>
      </c>
      <c r="Q279" s="537">
        <f t="shared" si="28"/>
        <v>11.270612157894737</v>
      </c>
      <c r="R279" s="537">
        <f t="shared" si="29"/>
        <v>9.2547248421052632</v>
      </c>
    </row>
    <row r="280" spans="1:18">
      <c r="A280" s="6">
        <v>44590129</v>
      </c>
      <c r="B280" s="436" t="s">
        <v>1033</v>
      </c>
      <c r="C280" s="435" t="s">
        <v>1639</v>
      </c>
      <c r="E280" s="6">
        <v>6400</v>
      </c>
      <c r="G280" s="375">
        <v>21214</v>
      </c>
      <c r="H280" s="375">
        <v>18932</v>
      </c>
      <c r="I280" s="375">
        <v>22392</v>
      </c>
      <c r="J280" s="547">
        <v>19211</v>
      </c>
      <c r="K280" s="375">
        <v>17865.68</v>
      </c>
      <c r="L280" s="375">
        <v>18121.89</v>
      </c>
      <c r="M280" s="537">
        <f t="shared" si="24"/>
        <v>10.089478011931154</v>
      </c>
      <c r="N280" s="537">
        <f t="shared" si="25"/>
        <v>9.0985840649525969</v>
      </c>
      <c r="O280" s="537">
        <f t="shared" si="26"/>
        <v>10.488884210526315</v>
      </c>
      <c r="P280" s="537">
        <f t="shared" si="27"/>
        <v>8.7359494736842098</v>
      </c>
      <c r="Q280" s="537">
        <f t="shared" si="28"/>
        <v>6.8641823157894741</v>
      </c>
      <c r="R280" s="537">
        <f t="shared" si="29"/>
        <v>5.5700967157894743</v>
      </c>
    </row>
    <row r="281" spans="1:18">
      <c r="A281" s="6">
        <v>44590131</v>
      </c>
      <c r="B281" s="436" t="s">
        <v>1034</v>
      </c>
      <c r="C281" s="435" t="s">
        <v>364</v>
      </c>
      <c r="D281" s="6">
        <v>41</v>
      </c>
      <c r="E281" s="6">
        <v>6400</v>
      </c>
      <c r="G281" s="375">
        <v>12253</v>
      </c>
      <c r="H281" s="375">
        <v>13865</v>
      </c>
      <c r="I281" s="375">
        <v>13938</v>
      </c>
      <c r="J281" s="375">
        <v>13446.96</v>
      </c>
      <c r="K281" s="375">
        <v>12758.28</v>
      </c>
      <c r="L281" s="375">
        <v>12460.19</v>
      </c>
      <c r="M281" s="537">
        <f t="shared" si="24"/>
        <v>5.8275843348822685</v>
      </c>
      <c r="N281" s="537">
        <f t="shared" si="25"/>
        <v>6.6634200327787756</v>
      </c>
      <c r="O281" s="537">
        <f t="shared" si="26"/>
        <v>6.528852631578947</v>
      </c>
      <c r="P281" s="537">
        <f t="shared" si="27"/>
        <v>6.1148281263157891</v>
      </c>
      <c r="Q281" s="537">
        <f t="shared" si="28"/>
        <v>4.9018654736842109</v>
      </c>
      <c r="R281" s="537">
        <f t="shared" si="29"/>
        <v>3.8298689263157901</v>
      </c>
    </row>
    <row r="282" spans="1:18">
      <c r="A282" s="6">
        <v>44590132</v>
      </c>
      <c r="B282" s="436" t="s">
        <v>1035</v>
      </c>
      <c r="C282" s="435" t="s">
        <v>352</v>
      </c>
      <c r="D282" s="6">
        <v>42</v>
      </c>
      <c r="E282" s="6">
        <v>6400</v>
      </c>
      <c r="G282" s="375">
        <v>19356</v>
      </c>
      <c r="H282" s="375">
        <v>22292</v>
      </c>
      <c r="I282" s="375">
        <v>20572.580000000002</v>
      </c>
      <c r="J282" s="375">
        <v>20685.2</v>
      </c>
      <c r="K282" s="375">
        <v>20235.55</v>
      </c>
      <c r="L282" s="375">
        <v>21016.16</v>
      </c>
      <c r="M282" s="537">
        <f t="shared" si="24"/>
        <v>9.2058044875525322</v>
      </c>
      <c r="N282" s="537">
        <f t="shared" si="25"/>
        <v>10.713376081550987</v>
      </c>
      <c r="O282" s="537">
        <f t="shared" si="26"/>
        <v>9.6366295789473693</v>
      </c>
      <c r="P282" s="537">
        <f t="shared" si="27"/>
        <v>9.4063225263157904</v>
      </c>
      <c r="Q282" s="537">
        <f t="shared" si="28"/>
        <v>7.7747113157894736</v>
      </c>
      <c r="R282" s="537">
        <f t="shared" si="29"/>
        <v>6.4597039157894747</v>
      </c>
    </row>
    <row r="283" spans="1:18">
      <c r="A283" s="6">
        <v>44590133</v>
      </c>
      <c r="B283" s="436" t="s">
        <v>1036</v>
      </c>
      <c r="C283" s="435" t="s">
        <v>51</v>
      </c>
      <c r="D283" s="6">
        <v>1</v>
      </c>
      <c r="E283" s="6">
        <v>6400</v>
      </c>
      <c r="G283" s="375">
        <v>25799</v>
      </c>
      <c r="H283" s="375">
        <v>24851</v>
      </c>
      <c r="I283" s="375">
        <v>23038.99</v>
      </c>
      <c r="J283" s="375">
        <v>23729.11</v>
      </c>
      <c r="K283" s="375">
        <v>23391.56</v>
      </c>
      <c r="L283" s="375">
        <v>24952.76</v>
      </c>
      <c r="M283" s="537">
        <f t="shared" si="24"/>
        <v>12.270125541143202</v>
      </c>
      <c r="N283" s="537">
        <f t="shared" si="25"/>
        <v>11.943213215621013</v>
      </c>
      <c r="O283" s="537">
        <f t="shared" si="26"/>
        <v>10.791947947368422</v>
      </c>
      <c r="P283" s="537">
        <f t="shared" si="27"/>
        <v>10.790500547368422</v>
      </c>
      <c r="Q283" s="537">
        <f t="shared" si="28"/>
        <v>8.9872835789473697</v>
      </c>
      <c r="R283" s="537">
        <f t="shared" si="29"/>
        <v>7.6696904421052636</v>
      </c>
    </row>
    <row r="284" spans="1:18">
      <c r="A284" s="6">
        <v>44590134</v>
      </c>
      <c r="B284" s="436" t="s">
        <v>1037</v>
      </c>
      <c r="C284" s="435" t="s">
        <v>1640</v>
      </c>
      <c r="D284" s="6">
        <v>39</v>
      </c>
      <c r="E284" s="6">
        <v>6400</v>
      </c>
      <c r="G284" s="375">
        <v>27929</v>
      </c>
      <c r="H284" s="375">
        <v>30906</v>
      </c>
      <c r="I284" s="375">
        <v>28004.94</v>
      </c>
      <c r="J284" s="375">
        <v>28007.52</v>
      </c>
      <c r="K284" s="375">
        <v>26824.7</v>
      </c>
      <c r="L284" s="375">
        <v>23410.37</v>
      </c>
      <c r="M284" s="537">
        <f t="shared" si="24"/>
        <v>13.283163542718263</v>
      </c>
      <c r="N284" s="537">
        <f t="shared" si="25"/>
        <v>14.853202995532696</v>
      </c>
      <c r="O284" s="537">
        <f t="shared" si="26"/>
        <v>13.11810347368421</v>
      </c>
      <c r="P284" s="537">
        <f t="shared" si="27"/>
        <v>12.7360512</v>
      </c>
      <c r="Q284" s="537">
        <f t="shared" si="28"/>
        <v>10.306332105263159</v>
      </c>
      <c r="R284" s="537">
        <f t="shared" si="29"/>
        <v>7.1956084631578952</v>
      </c>
    </row>
    <row r="285" spans="1:18">
      <c r="A285" s="6">
        <v>44590135</v>
      </c>
      <c r="B285" s="436" t="s">
        <v>1038</v>
      </c>
      <c r="C285" s="435" t="s">
        <v>427</v>
      </c>
      <c r="D285" s="6">
        <v>98</v>
      </c>
      <c r="E285" s="6">
        <v>6400</v>
      </c>
      <c r="G285" s="375">
        <v>17632</v>
      </c>
      <c r="H285" s="375">
        <v>17089</v>
      </c>
      <c r="I285" s="375">
        <v>16285.3</v>
      </c>
      <c r="J285" s="375">
        <v>17047.919999999998</v>
      </c>
      <c r="K285" s="375">
        <v>17225.009999999998</v>
      </c>
      <c r="L285" s="375">
        <v>16350.41</v>
      </c>
      <c r="M285" s="537">
        <f t="shared" si="24"/>
        <v>8.3858619923809812</v>
      </c>
      <c r="N285" s="537">
        <f t="shared" si="25"/>
        <v>8.2128514201338962</v>
      </c>
      <c r="O285" s="537">
        <f t="shared" si="26"/>
        <v>7.6283773684210523</v>
      </c>
      <c r="P285" s="537">
        <f t="shared" si="27"/>
        <v>7.7523173052631567</v>
      </c>
      <c r="Q285" s="537">
        <f t="shared" si="28"/>
        <v>6.6180301578947365</v>
      </c>
      <c r="R285" s="537">
        <f t="shared" si="29"/>
        <v>5.0255997052631587</v>
      </c>
    </row>
    <row r="286" spans="1:18">
      <c r="A286" s="6">
        <v>44590136</v>
      </c>
      <c r="B286" s="436" t="s">
        <v>1039</v>
      </c>
      <c r="C286" s="435" t="s">
        <v>386</v>
      </c>
      <c r="D286" s="6">
        <v>6</v>
      </c>
      <c r="E286" s="6">
        <v>6400</v>
      </c>
      <c r="G286" s="375">
        <v>23866</v>
      </c>
      <c r="H286" s="375">
        <v>23693</v>
      </c>
      <c r="I286" s="375">
        <v>19628</v>
      </c>
      <c r="J286" s="547">
        <v>23085</v>
      </c>
      <c r="K286" s="375">
        <v>22285.52</v>
      </c>
      <c r="L286" s="375">
        <v>23016.03</v>
      </c>
      <c r="M286" s="537">
        <f t="shared" si="24"/>
        <v>11.350781664596443</v>
      </c>
      <c r="N286" s="537">
        <f t="shared" si="25"/>
        <v>11.386686681329067</v>
      </c>
      <c r="O286" s="537">
        <f t="shared" si="26"/>
        <v>9.1941684210526304</v>
      </c>
      <c r="P286" s="537">
        <f t="shared" si="27"/>
        <v>10.4976</v>
      </c>
      <c r="Q286" s="537">
        <f t="shared" si="28"/>
        <v>8.562331368421054</v>
      </c>
      <c r="R286" s="537">
        <f t="shared" si="29"/>
        <v>7.0744008000000012</v>
      </c>
    </row>
    <row r="287" spans="1:18">
      <c r="A287" s="6">
        <v>44590137</v>
      </c>
      <c r="B287" s="436" t="s">
        <v>1040</v>
      </c>
      <c r="C287" s="435" t="s">
        <v>427</v>
      </c>
      <c r="D287" s="6">
        <v>24</v>
      </c>
      <c r="E287" s="6">
        <v>6400</v>
      </c>
      <c r="G287" s="375">
        <v>27330</v>
      </c>
      <c r="H287" s="375">
        <v>28626</v>
      </c>
      <c r="I287" s="375">
        <v>23826.28</v>
      </c>
      <c r="J287" s="375">
        <v>23901.66</v>
      </c>
      <c r="K287" s="375">
        <v>23024.85</v>
      </c>
      <c r="L287" s="375">
        <v>23693.22</v>
      </c>
      <c r="M287" s="537">
        <f t="shared" si="24"/>
        <v>12.99827633006875</v>
      </c>
      <c r="N287" s="537">
        <f t="shared" si="25"/>
        <v>13.757451269983788</v>
      </c>
      <c r="O287" s="537">
        <f t="shared" si="26"/>
        <v>11.160731157894736</v>
      </c>
      <c r="P287" s="537">
        <f t="shared" si="27"/>
        <v>10.868965389473685</v>
      </c>
      <c r="Q287" s="537">
        <f t="shared" si="28"/>
        <v>8.8463897368421058</v>
      </c>
      <c r="R287" s="537">
        <f t="shared" si="29"/>
        <v>7.2825476210526334</v>
      </c>
    </row>
    <row r="288" spans="1:18">
      <c r="A288" s="6">
        <v>44590138</v>
      </c>
      <c r="B288" s="436" t="s">
        <v>1041</v>
      </c>
      <c r="C288" s="435" t="s">
        <v>390</v>
      </c>
      <c r="D288" s="6">
        <v>20</v>
      </c>
      <c r="E288" s="6">
        <v>6400</v>
      </c>
      <c r="G288" s="375">
        <v>14935</v>
      </c>
      <c r="H288" s="375">
        <v>14729</v>
      </c>
      <c r="I288" s="375">
        <v>13900.16</v>
      </c>
      <c r="J288" s="375">
        <v>13749.45</v>
      </c>
      <c r="K288" s="375">
        <v>13869.77</v>
      </c>
      <c r="L288" s="375">
        <v>15424.63</v>
      </c>
      <c r="M288" s="537">
        <f t="shared" si="24"/>
        <v>7.1031561284148106</v>
      </c>
      <c r="N288" s="537">
        <f t="shared" si="25"/>
        <v>7.0786522656183619</v>
      </c>
      <c r="O288" s="537">
        <f t="shared" si="26"/>
        <v>6.5111275789473684</v>
      </c>
      <c r="P288" s="537">
        <f t="shared" si="27"/>
        <v>6.2523814736842116</v>
      </c>
      <c r="Q288" s="537">
        <f t="shared" si="28"/>
        <v>5.3289116315789471</v>
      </c>
      <c r="R288" s="537">
        <f t="shared" si="29"/>
        <v>4.7410441684210536</v>
      </c>
    </row>
    <row r="289" spans="1:18">
      <c r="A289" s="6">
        <v>44590139</v>
      </c>
      <c r="B289" s="436" t="s">
        <v>1042</v>
      </c>
      <c r="C289" s="435" t="s">
        <v>1641</v>
      </c>
      <c r="D289" s="6">
        <v>2</v>
      </c>
      <c r="E289" s="6">
        <v>6400</v>
      </c>
      <c r="G289" s="375">
        <v>13385</v>
      </c>
      <c r="H289" s="375">
        <v>14428</v>
      </c>
      <c r="I289" s="375">
        <v>11420</v>
      </c>
      <c r="J289" s="547">
        <v>12416</v>
      </c>
      <c r="K289" s="375">
        <v>11977.42</v>
      </c>
      <c r="L289" s="375">
        <v>13102.97</v>
      </c>
      <c r="M289" s="537">
        <f t="shared" si="24"/>
        <v>6.365968850273334</v>
      </c>
      <c r="N289" s="537">
        <f t="shared" si="25"/>
        <v>6.9339938141314219</v>
      </c>
      <c r="O289" s="537">
        <f t="shared" si="26"/>
        <v>5.349368421052632</v>
      </c>
      <c r="P289" s="537">
        <f t="shared" si="27"/>
        <v>5.6460126315789472</v>
      </c>
      <c r="Q289" s="537">
        <f t="shared" si="28"/>
        <v>4.6018508421052626</v>
      </c>
      <c r="R289" s="537">
        <f t="shared" si="29"/>
        <v>4.0274391999999999</v>
      </c>
    </row>
    <row r="290" spans="1:18">
      <c r="A290" s="6">
        <v>44590150</v>
      </c>
      <c r="B290" s="436" t="s">
        <v>1043</v>
      </c>
      <c r="C290" s="435" t="s">
        <v>1642</v>
      </c>
      <c r="D290" s="6">
        <v>2</v>
      </c>
      <c r="E290" s="6">
        <v>6400</v>
      </c>
      <c r="G290" s="375">
        <v>17791</v>
      </c>
      <c r="H290" s="375">
        <v>18570</v>
      </c>
      <c r="I290" s="375">
        <v>18196</v>
      </c>
      <c r="J290" s="375">
        <v>18339.39</v>
      </c>
      <c r="K290" s="375">
        <v>17797.310000000001</v>
      </c>
      <c r="L290" s="375">
        <v>18156.189999999999</v>
      </c>
      <c r="M290" s="537">
        <f t="shared" si="24"/>
        <v>8.4614831389774281</v>
      </c>
      <c r="N290" s="537">
        <f t="shared" si="25"/>
        <v>8.9246094488786056</v>
      </c>
      <c r="O290" s="537">
        <f t="shared" si="26"/>
        <v>8.52338947368421</v>
      </c>
      <c r="P290" s="537">
        <f t="shared" si="27"/>
        <v>8.3395962947368432</v>
      </c>
      <c r="Q290" s="537">
        <f t="shared" si="28"/>
        <v>6.8379138421052641</v>
      </c>
      <c r="R290" s="537">
        <f t="shared" si="29"/>
        <v>5.5806394526315799</v>
      </c>
    </row>
    <row r="291" spans="1:18">
      <c r="A291" s="6">
        <v>44590210</v>
      </c>
      <c r="B291" s="436" t="s">
        <v>1044</v>
      </c>
      <c r="C291" s="435" t="s">
        <v>477</v>
      </c>
      <c r="D291" s="6">
        <v>104</v>
      </c>
      <c r="E291" s="6">
        <v>6400</v>
      </c>
      <c r="G291" s="375">
        <v>19374</v>
      </c>
      <c r="H291" s="375">
        <v>19049</v>
      </c>
      <c r="I291" s="375">
        <v>19385.14</v>
      </c>
      <c r="J291" s="375">
        <v>20424.080000000002</v>
      </c>
      <c r="K291" s="375">
        <v>17889.45</v>
      </c>
      <c r="L291" s="375">
        <v>17185.310000000001</v>
      </c>
      <c r="M291" s="537">
        <f t="shared" si="24"/>
        <v>9.2143653720728853</v>
      </c>
      <c r="N291" s="537">
        <f t="shared" si="25"/>
        <v>9.1548134298162918</v>
      </c>
      <c r="O291" s="537">
        <f t="shared" si="26"/>
        <v>9.0804076842105257</v>
      </c>
      <c r="P291" s="537">
        <f t="shared" si="27"/>
        <v>9.2875816421052644</v>
      </c>
      <c r="Q291" s="537">
        <f t="shared" si="28"/>
        <v>6.8733149999999998</v>
      </c>
      <c r="R291" s="537">
        <f t="shared" si="29"/>
        <v>5.2822216000000015</v>
      </c>
    </row>
    <row r="292" spans="1:18">
      <c r="A292" s="6">
        <v>44590213</v>
      </c>
      <c r="B292" s="436" t="s">
        <v>1045</v>
      </c>
      <c r="C292" s="435" t="s">
        <v>1643</v>
      </c>
      <c r="D292" s="6">
        <v>22</v>
      </c>
      <c r="E292" s="6">
        <v>6400</v>
      </c>
      <c r="G292" s="375">
        <v>10879</v>
      </c>
      <c r="H292" s="375">
        <v>11322</v>
      </c>
      <c r="I292" s="375">
        <v>12657</v>
      </c>
      <c r="J292" s="375">
        <v>11706.59</v>
      </c>
      <c r="K292" s="375">
        <v>10805.84</v>
      </c>
      <c r="L292" s="375">
        <v>11712.15</v>
      </c>
      <c r="M292" s="537">
        <f t="shared" si="24"/>
        <v>5.1741034831620176</v>
      </c>
      <c r="N292" s="537">
        <f t="shared" si="25"/>
        <v>5.441272384502077</v>
      </c>
      <c r="O292" s="537">
        <f t="shared" si="26"/>
        <v>5.9288052631578951</v>
      </c>
      <c r="P292" s="537">
        <f t="shared" si="27"/>
        <v>5.3234177684210531</v>
      </c>
      <c r="Q292" s="537">
        <f t="shared" si="28"/>
        <v>4.1517174736842106</v>
      </c>
      <c r="R292" s="537">
        <f t="shared" si="29"/>
        <v>3.5999450526315795</v>
      </c>
    </row>
    <row r="293" spans="1:18">
      <c r="A293" s="6">
        <v>44590252</v>
      </c>
      <c r="C293" s="435" t="s">
        <v>1623</v>
      </c>
      <c r="D293" s="6">
        <v>11</v>
      </c>
      <c r="E293" s="6">
        <v>6400</v>
      </c>
      <c r="F293" s="436" t="s">
        <v>1673</v>
      </c>
      <c r="G293" s="375">
        <v>61299</v>
      </c>
      <c r="H293" s="375">
        <v>60673</v>
      </c>
      <c r="I293" s="375">
        <v>60532</v>
      </c>
      <c r="J293" s="547">
        <v>55998</v>
      </c>
      <c r="K293" s="375">
        <f>J293</f>
        <v>55998</v>
      </c>
      <c r="L293" s="375">
        <f>J293</f>
        <v>55998</v>
      </c>
      <c r="M293" s="537">
        <f t="shared" si="24"/>
        <v>29.154092234060897</v>
      </c>
      <c r="N293" s="537">
        <f t="shared" si="25"/>
        <v>29.15901072115302</v>
      </c>
      <c r="O293" s="537">
        <f t="shared" si="26"/>
        <v>28.354463157894738</v>
      </c>
      <c r="P293" s="537">
        <f t="shared" si="27"/>
        <v>25.464353684210529</v>
      </c>
      <c r="Q293" s="537">
        <f t="shared" si="28"/>
        <v>21.515021052631578</v>
      </c>
      <c r="R293" s="537">
        <f t="shared" si="29"/>
        <v>17.212016842105264</v>
      </c>
    </row>
    <row r="294" spans="1:18">
      <c r="A294" s="6">
        <v>44590610</v>
      </c>
      <c r="B294" s="436" t="s">
        <v>1046</v>
      </c>
      <c r="C294" s="435" t="s">
        <v>1644</v>
      </c>
      <c r="D294" s="6">
        <v>0</v>
      </c>
      <c r="E294" s="6">
        <v>6400</v>
      </c>
      <c r="G294" s="375">
        <v>15868</v>
      </c>
      <c r="H294" s="375">
        <v>17324</v>
      </c>
      <c r="I294" s="375">
        <v>15060</v>
      </c>
      <c r="J294" s="375">
        <v>12315.52</v>
      </c>
      <c r="K294" s="375">
        <v>16509.34</v>
      </c>
      <c r="L294" s="375">
        <v>19183.689999999999</v>
      </c>
      <c r="M294" s="537">
        <f t="shared" si="24"/>
        <v>7.5468953093864233</v>
      </c>
      <c r="N294" s="537">
        <f t="shared" si="25"/>
        <v>8.3257907427233686</v>
      </c>
      <c r="O294" s="537">
        <f t="shared" si="26"/>
        <v>7.0544210526315796</v>
      </c>
      <c r="P294" s="537">
        <f t="shared" si="27"/>
        <v>5.6003206736842115</v>
      </c>
      <c r="Q294" s="537">
        <f t="shared" si="28"/>
        <v>6.3430622105263152</v>
      </c>
      <c r="R294" s="537">
        <f t="shared" si="29"/>
        <v>5.8964605052631578</v>
      </c>
    </row>
    <row r="295" spans="1:18">
      <c r="A295" s="6">
        <v>44590611</v>
      </c>
      <c r="B295" s="436" t="s">
        <v>1047</v>
      </c>
      <c r="C295" s="435" t="s">
        <v>1644</v>
      </c>
      <c r="D295" s="6">
        <v>999</v>
      </c>
      <c r="E295" s="6">
        <v>6400</v>
      </c>
      <c r="G295" s="375">
        <v>30784</v>
      </c>
      <c r="H295" s="375">
        <v>32725</v>
      </c>
      <c r="I295" s="375">
        <v>22692</v>
      </c>
      <c r="J295" s="375">
        <v>21102.75</v>
      </c>
      <c r="K295" s="375">
        <v>20309.72</v>
      </c>
      <c r="L295" s="375">
        <v>17822.16</v>
      </c>
      <c r="M295" s="537">
        <f t="shared" si="24"/>
        <v>14.641014948585305</v>
      </c>
      <c r="N295" s="537">
        <f t="shared" si="25"/>
        <v>15.727401411661408</v>
      </c>
      <c r="O295" s="537">
        <f t="shared" si="26"/>
        <v>10.629410526315789</v>
      </c>
      <c r="P295" s="537">
        <f t="shared" si="27"/>
        <v>9.5961978947368429</v>
      </c>
      <c r="Q295" s="537">
        <f t="shared" si="28"/>
        <v>7.8032082105263161</v>
      </c>
      <c r="R295" s="537">
        <f t="shared" si="29"/>
        <v>5.4779691789473688</v>
      </c>
    </row>
    <row r="296" spans="1:18">
      <c r="A296" s="6">
        <v>44590614</v>
      </c>
      <c r="B296" s="436" t="s">
        <v>1048</v>
      </c>
      <c r="C296" s="435" t="s">
        <v>1645</v>
      </c>
      <c r="D296" s="6">
        <v>9</v>
      </c>
      <c r="E296" s="6">
        <v>6400</v>
      </c>
      <c r="G296" s="375">
        <v>14267</v>
      </c>
      <c r="H296" s="375">
        <v>14425</v>
      </c>
      <c r="I296" s="375">
        <v>16540</v>
      </c>
      <c r="J296" s="375">
        <v>13238.05</v>
      </c>
      <c r="K296" s="375">
        <v>12243.56</v>
      </c>
      <c r="L296" s="375">
        <v>13903.19</v>
      </c>
      <c r="M296" s="537">
        <f t="shared" si="24"/>
        <v>6.785452191770613</v>
      </c>
      <c r="N296" s="537">
        <f t="shared" si="25"/>
        <v>6.9325520355451733</v>
      </c>
      <c r="O296" s="537">
        <f t="shared" si="26"/>
        <v>7.7476842105263168</v>
      </c>
      <c r="P296" s="537">
        <f t="shared" si="27"/>
        <v>6.0198290526315796</v>
      </c>
      <c r="Q296" s="537">
        <f t="shared" si="28"/>
        <v>4.7041046315789474</v>
      </c>
      <c r="R296" s="537">
        <f t="shared" si="29"/>
        <v>4.2734015578947373</v>
      </c>
    </row>
    <row r="297" spans="1:18">
      <c r="A297" s="6">
        <v>44590615</v>
      </c>
      <c r="B297" s="436" t="s">
        <v>1049</v>
      </c>
      <c r="C297" s="435" t="s">
        <v>1646</v>
      </c>
      <c r="D297" s="6">
        <v>0</v>
      </c>
      <c r="E297" s="6">
        <v>6400</v>
      </c>
      <c r="G297" s="375">
        <v>28217</v>
      </c>
      <c r="H297" s="375">
        <v>24498</v>
      </c>
      <c r="I297" s="375">
        <v>28404</v>
      </c>
      <c r="J297" s="375">
        <v>23102.85</v>
      </c>
      <c r="K297" s="375">
        <v>22980.02</v>
      </c>
      <c r="L297" s="375">
        <v>23679.21</v>
      </c>
      <c r="M297" s="537">
        <f t="shared" si="24"/>
        <v>13.420137695043906</v>
      </c>
      <c r="N297" s="537">
        <f t="shared" si="25"/>
        <v>11.773563935305765</v>
      </c>
      <c r="O297" s="537">
        <f t="shared" si="26"/>
        <v>13.30503157894737</v>
      </c>
      <c r="P297" s="537">
        <f t="shared" si="27"/>
        <v>10.50571705263158</v>
      </c>
      <c r="Q297" s="537">
        <f t="shared" si="28"/>
        <v>8.8291655789473698</v>
      </c>
      <c r="R297" s="537">
        <f t="shared" si="29"/>
        <v>7.2782413894736848</v>
      </c>
    </row>
    <row r="298" spans="1:18">
      <c r="A298" s="6">
        <v>44590616</v>
      </c>
      <c r="B298" s="436" t="s">
        <v>1050</v>
      </c>
      <c r="C298" s="435" t="s">
        <v>1647</v>
      </c>
      <c r="D298" s="6">
        <v>2</v>
      </c>
      <c r="E298" s="6">
        <v>6400</v>
      </c>
      <c r="G298" s="375">
        <v>11246</v>
      </c>
      <c r="H298" s="375">
        <v>12963</v>
      </c>
      <c r="I298" s="375">
        <v>13670.16</v>
      </c>
      <c r="J298" s="375">
        <v>12405.85</v>
      </c>
      <c r="K298" s="375">
        <v>14919.69</v>
      </c>
      <c r="L298" s="375">
        <v>14156.67</v>
      </c>
      <c r="M298" s="537">
        <f t="shared" si="24"/>
        <v>5.3486504064380966</v>
      </c>
      <c r="N298" s="537">
        <f t="shared" si="25"/>
        <v>6.2299252711800399</v>
      </c>
      <c r="O298" s="537">
        <f t="shared" si="26"/>
        <v>6.4033907368421055</v>
      </c>
      <c r="P298" s="537">
        <f t="shared" si="27"/>
        <v>5.6413970526315795</v>
      </c>
      <c r="Q298" s="537">
        <f t="shared" si="28"/>
        <v>5.7323019473684216</v>
      </c>
      <c r="R298" s="537">
        <f t="shared" si="29"/>
        <v>4.351313305263159</v>
      </c>
    </row>
    <row r="299" spans="1:18">
      <c r="A299" s="6">
        <v>44590617</v>
      </c>
      <c r="B299" s="436" t="s">
        <v>1051</v>
      </c>
      <c r="C299" s="435" t="s">
        <v>1648</v>
      </c>
      <c r="D299" s="6">
        <v>30</v>
      </c>
      <c r="E299" s="6">
        <v>6400</v>
      </c>
      <c r="G299" s="375">
        <v>7482</v>
      </c>
      <c r="H299" s="375">
        <v>7503</v>
      </c>
      <c r="I299" s="375">
        <v>6795.05</v>
      </c>
      <c r="J299" s="375">
        <v>6998.89</v>
      </c>
      <c r="K299" s="375">
        <v>6967.81</v>
      </c>
      <c r="L299" s="375">
        <v>6270.74</v>
      </c>
      <c r="M299" s="537">
        <f t="shared" si="24"/>
        <v>3.5584743322932448</v>
      </c>
      <c r="N299" s="537">
        <f t="shared" si="25"/>
        <v>3.6058882442076561</v>
      </c>
      <c r="O299" s="537">
        <f t="shared" si="26"/>
        <v>3.182944473684211</v>
      </c>
      <c r="P299" s="537">
        <f t="shared" si="27"/>
        <v>3.1826531368421054</v>
      </c>
      <c r="Q299" s="537">
        <f t="shared" si="28"/>
        <v>2.6771059473684211</v>
      </c>
      <c r="R299" s="537">
        <f t="shared" si="29"/>
        <v>1.9274274526315791</v>
      </c>
    </row>
    <row r="300" spans="1:18">
      <c r="A300" s="6">
        <v>44591001</v>
      </c>
      <c r="B300" s="436" t="s">
        <v>1052</v>
      </c>
      <c r="C300" s="435" t="s">
        <v>1649</v>
      </c>
      <c r="D300" s="6">
        <v>0</v>
      </c>
      <c r="E300" s="6">
        <v>6400</v>
      </c>
      <c r="G300" s="375">
        <v>9003</v>
      </c>
      <c r="H300" s="375">
        <v>8736</v>
      </c>
      <c r="I300" s="375">
        <v>7781.55</v>
      </c>
      <c r="J300" s="375">
        <v>6514.23</v>
      </c>
      <c r="K300" s="375">
        <v>9225.09</v>
      </c>
      <c r="L300" s="375">
        <v>8898.07</v>
      </c>
      <c r="M300" s="537">
        <f t="shared" si="24"/>
        <v>4.2818690742630432</v>
      </c>
      <c r="N300" s="537">
        <f t="shared" si="25"/>
        <v>4.1984592431558152</v>
      </c>
      <c r="O300" s="537">
        <f t="shared" si="26"/>
        <v>3.6450418421052633</v>
      </c>
      <c r="P300" s="537">
        <f t="shared" si="27"/>
        <v>2.9622603789473683</v>
      </c>
      <c r="Q300" s="537">
        <f t="shared" si="28"/>
        <v>3.5443766842105262</v>
      </c>
      <c r="R300" s="537">
        <f t="shared" si="29"/>
        <v>2.7349857263157897</v>
      </c>
    </row>
    <row r="301" spans="1:18">
      <c r="A301" s="6">
        <v>44591002</v>
      </c>
      <c r="B301" s="436" t="s">
        <v>1053</v>
      </c>
      <c r="C301" s="435" t="s">
        <v>459</v>
      </c>
      <c r="D301" s="6">
        <v>10</v>
      </c>
      <c r="E301" s="6">
        <v>6400</v>
      </c>
      <c r="G301" s="375">
        <v>8807</v>
      </c>
      <c r="H301" s="375">
        <v>8997</v>
      </c>
      <c r="I301" s="375">
        <v>10759</v>
      </c>
      <c r="J301" s="547">
        <v>9142</v>
      </c>
      <c r="K301" s="375">
        <v>9421.9599999999991</v>
      </c>
      <c r="L301" s="375">
        <v>10137.82</v>
      </c>
      <c r="M301" s="537">
        <f t="shared" si="24"/>
        <v>4.188650553930314</v>
      </c>
      <c r="N301" s="537">
        <f t="shared" si="25"/>
        <v>4.3238939801594398</v>
      </c>
      <c r="O301" s="537">
        <f t="shared" si="26"/>
        <v>5.0397421052631577</v>
      </c>
      <c r="P301" s="537">
        <f t="shared" si="27"/>
        <v>4.1572042105263156</v>
      </c>
      <c r="Q301" s="537">
        <f t="shared" si="28"/>
        <v>3.6200162105263156</v>
      </c>
      <c r="R301" s="537">
        <f t="shared" si="29"/>
        <v>3.1160457263157899</v>
      </c>
    </row>
    <row r="302" spans="1:18">
      <c r="A302" s="6">
        <v>44591003</v>
      </c>
      <c r="B302" s="436" t="s">
        <v>1054</v>
      </c>
      <c r="C302" s="435" t="s">
        <v>1644</v>
      </c>
      <c r="D302" s="6">
        <v>0</v>
      </c>
      <c r="E302" s="6">
        <v>6400</v>
      </c>
      <c r="G302" s="375">
        <v>7187</v>
      </c>
      <c r="H302" s="375">
        <v>2158</v>
      </c>
      <c r="I302" s="375">
        <v>6460</v>
      </c>
      <c r="J302" s="375">
        <v>7479.09</v>
      </c>
      <c r="K302" s="375">
        <v>8010.49</v>
      </c>
      <c r="L302" s="375">
        <v>7087.53</v>
      </c>
      <c r="M302" s="537">
        <f t="shared" si="24"/>
        <v>3.4181709470985768</v>
      </c>
      <c r="N302" s="537">
        <f t="shared" si="25"/>
        <v>1.0371193963747996</v>
      </c>
      <c r="O302" s="537">
        <f t="shared" si="26"/>
        <v>3.0259999999999998</v>
      </c>
      <c r="P302" s="537">
        <f t="shared" si="27"/>
        <v>3.401017768421053</v>
      </c>
      <c r="Q302" s="537">
        <f t="shared" si="28"/>
        <v>3.0777145789473686</v>
      </c>
      <c r="R302" s="537">
        <f t="shared" si="29"/>
        <v>2.178482905263158</v>
      </c>
    </row>
    <row r="303" spans="1:18">
      <c r="A303" s="6">
        <v>44591004</v>
      </c>
      <c r="B303" s="436" t="s">
        <v>1055</v>
      </c>
      <c r="C303" s="435" t="s">
        <v>427</v>
      </c>
      <c r="E303" s="6">
        <v>6400</v>
      </c>
      <c r="G303" s="375">
        <v>8298</v>
      </c>
      <c r="H303" s="375">
        <v>7184</v>
      </c>
      <c r="I303" s="375">
        <v>6774.83</v>
      </c>
      <c r="J303" s="375">
        <v>7208.75</v>
      </c>
      <c r="K303" s="375">
        <v>7283.93</v>
      </c>
      <c r="L303" s="375">
        <v>853.14</v>
      </c>
      <c r="M303" s="537">
        <f t="shared" si="24"/>
        <v>3.9465677638825643</v>
      </c>
      <c r="N303" s="537">
        <f t="shared" si="25"/>
        <v>3.4525791212032257</v>
      </c>
      <c r="O303" s="537">
        <f t="shared" si="26"/>
        <v>3.173473</v>
      </c>
      <c r="P303" s="537">
        <f t="shared" si="27"/>
        <v>3.2780842105263162</v>
      </c>
      <c r="Q303" s="537">
        <f t="shared" si="28"/>
        <v>2.7985625789473687</v>
      </c>
      <c r="R303" s="537">
        <f t="shared" si="29"/>
        <v>0.26222829473684217</v>
      </c>
    </row>
    <row r="304" spans="1:18">
      <c r="A304" s="6">
        <v>44593007</v>
      </c>
      <c r="B304" s="536"/>
      <c r="C304" s="435" t="s">
        <v>1633</v>
      </c>
      <c r="D304" s="6">
        <v>23</v>
      </c>
      <c r="E304" s="6">
        <v>6400</v>
      </c>
      <c r="F304" s="436" t="s">
        <v>1668</v>
      </c>
      <c r="G304" s="375">
        <v>8845</v>
      </c>
      <c r="H304" s="375">
        <v>7924</v>
      </c>
      <c r="I304" s="375">
        <v>7716</v>
      </c>
      <c r="J304" s="547">
        <v>6842</v>
      </c>
      <c r="K304" s="375">
        <f>J304</f>
        <v>6842</v>
      </c>
      <c r="L304" s="375">
        <f>J304</f>
        <v>6842</v>
      </c>
      <c r="M304" s="537">
        <f t="shared" si="24"/>
        <v>4.2067235323621697</v>
      </c>
      <c r="N304" s="537">
        <f t="shared" si="25"/>
        <v>3.8082178391445378</v>
      </c>
      <c r="O304" s="537">
        <f t="shared" si="26"/>
        <v>3.6143368421052635</v>
      </c>
      <c r="P304" s="537">
        <f t="shared" si="27"/>
        <v>3.1113094736842108</v>
      </c>
      <c r="Q304" s="537">
        <f t="shared" si="28"/>
        <v>2.6287684210526314</v>
      </c>
      <c r="R304" s="537">
        <f t="shared" si="29"/>
        <v>2.1030147368421055</v>
      </c>
    </row>
    <row r="305" spans="1:18">
      <c r="A305" s="6">
        <v>44593028</v>
      </c>
      <c r="B305" s="436" t="s">
        <v>1056</v>
      </c>
      <c r="C305" s="435" t="s">
        <v>1639</v>
      </c>
      <c r="D305" s="6">
        <v>106</v>
      </c>
      <c r="E305" s="6">
        <v>6400</v>
      </c>
      <c r="G305" s="375">
        <v>3405</v>
      </c>
      <c r="H305" s="375">
        <v>1762</v>
      </c>
      <c r="I305" s="375">
        <v>1751</v>
      </c>
      <c r="J305" s="547">
        <v>1753</v>
      </c>
      <c r="K305" s="548">
        <v>1752</v>
      </c>
      <c r="L305" s="375">
        <v>1752</v>
      </c>
      <c r="M305" s="537">
        <f t="shared" si="24"/>
        <v>1.6194339884333735</v>
      </c>
      <c r="N305" s="537">
        <f t="shared" si="25"/>
        <v>0.84680462298998938</v>
      </c>
      <c r="O305" s="537">
        <f t="shared" si="26"/>
        <v>0.82020526315789477</v>
      </c>
      <c r="P305" s="537">
        <f t="shared" si="27"/>
        <v>0.79715368421052646</v>
      </c>
      <c r="Q305" s="537">
        <f t="shared" si="28"/>
        <v>0.67313684210526314</v>
      </c>
      <c r="R305" s="537">
        <f t="shared" si="29"/>
        <v>0.53850947368421054</v>
      </c>
    </row>
    <row r="306" spans="1:18">
      <c r="A306" s="6">
        <v>44593030</v>
      </c>
      <c r="B306" s="536" t="s">
        <v>1650</v>
      </c>
      <c r="C306" s="435" t="s">
        <v>364</v>
      </c>
      <c r="D306" s="6">
        <v>52</v>
      </c>
      <c r="E306" s="6">
        <v>6400</v>
      </c>
      <c r="F306" s="536"/>
      <c r="G306" s="375">
        <v>3405</v>
      </c>
      <c r="H306" s="375">
        <v>1762</v>
      </c>
      <c r="I306" s="375">
        <v>1751</v>
      </c>
      <c r="J306" s="547">
        <v>1753</v>
      </c>
      <c r="K306" s="548">
        <v>1752</v>
      </c>
      <c r="L306" s="375">
        <v>1752</v>
      </c>
      <c r="M306" s="537">
        <f t="shared" si="24"/>
        <v>1.6194339884333735</v>
      </c>
      <c r="N306" s="537">
        <f t="shared" si="25"/>
        <v>0.84680462298998938</v>
      </c>
      <c r="O306" s="537">
        <f t="shared" si="26"/>
        <v>0.82020526315789477</v>
      </c>
      <c r="P306" s="537">
        <f t="shared" si="27"/>
        <v>0.79715368421052646</v>
      </c>
      <c r="Q306" s="537">
        <f t="shared" si="28"/>
        <v>0.67313684210526314</v>
      </c>
      <c r="R306" s="537">
        <f t="shared" si="29"/>
        <v>0.53850947368421054</v>
      </c>
    </row>
    <row r="307" spans="1:18">
      <c r="A307" s="6">
        <v>44594124</v>
      </c>
      <c r="B307" s="536" t="s">
        <v>1651</v>
      </c>
      <c r="C307" s="435" t="s">
        <v>397</v>
      </c>
      <c r="D307" s="6">
        <v>90</v>
      </c>
      <c r="E307" s="6">
        <v>6400</v>
      </c>
      <c r="F307" s="536"/>
      <c r="G307" s="375">
        <v>3405</v>
      </c>
      <c r="H307" s="375">
        <v>1762</v>
      </c>
      <c r="I307" s="375">
        <v>1751</v>
      </c>
      <c r="J307" s="547">
        <v>1753</v>
      </c>
      <c r="K307" s="548">
        <v>1752</v>
      </c>
      <c r="L307" s="375">
        <v>1752</v>
      </c>
      <c r="M307" s="537">
        <f t="shared" si="24"/>
        <v>1.6194339884333735</v>
      </c>
      <c r="N307" s="537">
        <f t="shared" si="25"/>
        <v>0.84680462298998938</v>
      </c>
      <c r="O307" s="537">
        <f t="shared" si="26"/>
        <v>0.82020526315789477</v>
      </c>
      <c r="P307" s="537">
        <f t="shared" si="27"/>
        <v>0.79715368421052646</v>
      </c>
      <c r="Q307" s="537">
        <f t="shared" si="28"/>
        <v>0.67313684210526314</v>
      </c>
      <c r="R307" s="537">
        <f t="shared" si="29"/>
        <v>0.53850947368421054</v>
      </c>
    </row>
    <row r="308" spans="1:18">
      <c r="A308" s="6">
        <v>44594125</v>
      </c>
      <c r="B308" s="536" t="s">
        <v>1652</v>
      </c>
      <c r="C308" s="435" t="s">
        <v>427</v>
      </c>
      <c r="D308" s="6">
        <v>156</v>
      </c>
      <c r="E308" s="6">
        <v>6400</v>
      </c>
      <c r="F308" s="536"/>
      <c r="G308" s="375">
        <v>3405</v>
      </c>
      <c r="H308" s="375">
        <v>1762</v>
      </c>
      <c r="I308" s="375">
        <v>1751</v>
      </c>
      <c r="J308" s="547">
        <v>1753</v>
      </c>
      <c r="K308" s="548">
        <v>1752</v>
      </c>
      <c r="L308" s="375">
        <v>1725</v>
      </c>
      <c r="M308" s="537">
        <f t="shared" si="24"/>
        <v>1.6194339884333735</v>
      </c>
      <c r="N308" s="537">
        <f t="shared" si="25"/>
        <v>0.84680462298998938</v>
      </c>
      <c r="O308" s="537">
        <f t="shared" si="26"/>
        <v>0.82020526315789477</v>
      </c>
      <c r="P308" s="537">
        <f t="shared" si="27"/>
        <v>0.79715368421052646</v>
      </c>
      <c r="Q308" s="537">
        <f t="shared" si="28"/>
        <v>0.67313684210526314</v>
      </c>
      <c r="R308" s="537">
        <f t="shared" si="29"/>
        <v>0.53021052631578958</v>
      </c>
    </row>
    <row r="309" spans="1:18">
      <c r="A309" s="6">
        <v>4452100</v>
      </c>
      <c r="B309" s="436" t="s">
        <v>1653</v>
      </c>
      <c r="F309" s="436" t="s">
        <v>1657</v>
      </c>
      <c r="G309" s="375">
        <f>H309</f>
        <v>5625.3250000000007</v>
      </c>
      <c r="H309" s="375">
        <f t="shared" ref="H309:H339" si="30">(I309+J309+K309+L309)/4</f>
        <v>5625.3250000000007</v>
      </c>
      <c r="I309" s="375">
        <v>6112.51</v>
      </c>
      <c r="J309" s="375">
        <v>5724.71</v>
      </c>
      <c r="K309" s="375">
        <v>5127.2700000000004</v>
      </c>
      <c r="L309" s="375">
        <v>5536.81</v>
      </c>
      <c r="M309" s="537">
        <f t="shared" si="24"/>
        <v>2.6754309841362605</v>
      </c>
      <c r="N309" s="537">
        <f t="shared" si="25"/>
        <v>2.7034910418962328</v>
      </c>
      <c r="O309" s="537">
        <f t="shared" si="26"/>
        <v>2.8632283684210527</v>
      </c>
      <c r="P309" s="537">
        <f t="shared" si="27"/>
        <v>2.6032365473684211</v>
      </c>
      <c r="Q309" s="537">
        <f t="shared" si="28"/>
        <v>1.969951105263158</v>
      </c>
      <c r="R309" s="537">
        <f t="shared" si="29"/>
        <v>1.7018405473684215</v>
      </c>
    </row>
    <row r="310" spans="1:18">
      <c r="A310" s="6">
        <v>44549089</v>
      </c>
      <c r="B310" s="436" t="s">
        <v>947</v>
      </c>
      <c r="F310" s="436" t="s">
        <v>1657</v>
      </c>
      <c r="G310" s="375">
        <f t="shared" ref="G310:G339" si="31">H310</f>
        <v>4534.9075000000003</v>
      </c>
      <c r="H310" s="375">
        <f t="shared" si="30"/>
        <v>4534.9075000000003</v>
      </c>
      <c r="I310" s="375">
        <v>4447.99</v>
      </c>
      <c r="J310" s="375">
        <v>4541.58</v>
      </c>
      <c r="K310" s="375">
        <v>4520.93</v>
      </c>
      <c r="L310" s="375">
        <v>4629.13</v>
      </c>
      <c r="M310" s="537">
        <f t="shared" si="24"/>
        <v>2.1568233009989481</v>
      </c>
      <c r="N310" s="537">
        <f t="shared" si="25"/>
        <v>2.1794441747060018</v>
      </c>
      <c r="O310" s="537">
        <f t="shared" si="26"/>
        <v>2.0835321578947368</v>
      </c>
      <c r="P310" s="537">
        <f t="shared" si="27"/>
        <v>2.065223747368421</v>
      </c>
      <c r="Q310" s="537">
        <f t="shared" si="28"/>
        <v>1.7369888947368421</v>
      </c>
      <c r="R310" s="537">
        <f t="shared" si="29"/>
        <v>1.4228483789473685</v>
      </c>
    </row>
    <row r="311" spans="1:18">
      <c r="A311" s="6">
        <v>44550088</v>
      </c>
      <c r="B311" s="436" t="s">
        <v>948</v>
      </c>
      <c r="F311" s="436" t="s">
        <v>1657</v>
      </c>
      <c r="G311" s="375">
        <f t="shared" si="31"/>
        <v>8047.5325000000003</v>
      </c>
      <c r="H311" s="375">
        <f t="shared" si="30"/>
        <v>8047.5325000000003</v>
      </c>
      <c r="I311" s="375">
        <v>8635.64</v>
      </c>
      <c r="J311" s="375">
        <v>8805.27</v>
      </c>
      <c r="K311" s="375">
        <v>9233.5</v>
      </c>
      <c r="L311" s="375">
        <v>5515.72</v>
      </c>
      <c r="M311" s="537">
        <f t="shared" si="24"/>
        <v>3.8274442447935968</v>
      </c>
      <c r="N311" s="537">
        <f t="shared" si="25"/>
        <v>3.867586676879788</v>
      </c>
      <c r="O311" s="537">
        <f t="shared" si="26"/>
        <v>4.0451155789473683</v>
      </c>
      <c r="P311" s="537">
        <f t="shared" si="27"/>
        <v>4.0040806736842107</v>
      </c>
      <c r="Q311" s="537">
        <f t="shared" si="28"/>
        <v>3.5476078947368421</v>
      </c>
      <c r="R311" s="537">
        <f t="shared" si="29"/>
        <v>1.6953581473684214</v>
      </c>
    </row>
    <row r="312" spans="1:18">
      <c r="A312" s="6">
        <v>44551137</v>
      </c>
      <c r="B312" s="436" t="s">
        <v>949</v>
      </c>
      <c r="F312" s="436" t="s">
        <v>1657</v>
      </c>
      <c r="G312" s="375">
        <f t="shared" si="31"/>
        <v>14656.657500000001</v>
      </c>
      <c r="H312" s="375">
        <f t="shared" si="30"/>
        <v>14656.657500000001</v>
      </c>
      <c r="I312" s="375">
        <v>15022.05</v>
      </c>
      <c r="J312" s="375">
        <v>15823.6</v>
      </c>
      <c r="K312" s="375">
        <v>15493.62</v>
      </c>
      <c r="L312" s="375">
        <v>12287.36</v>
      </c>
      <c r="M312" s="537">
        <f t="shared" si="24"/>
        <v>6.9707751284366868</v>
      </c>
      <c r="N312" s="537">
        <f t="shared" si="25"/>
        <v>7.0438849764931328</v>
      </c>
      <c r="O312" s="537">
        <f t="shared" si="26"/>
        <v>7.03664447368421</v>
      </c>
      <c r="P312" s="537">
        <f t="shared" si="27"/>
        <v>7.1955738947368424</v>
      </c>
      <c r="Q312" s="537">
        <f t="shared" si="28"/>
        <v>5.9528118947368425</v>
      </c>
      <c r="R312" s="537">
        <f t="shared" si="29"/>
        <v>3.7767464421052641</v>
      </c>
    </row>
    <row r="313" spans="1:18">
      <c r="A313" s="6">
        <v>44551287</v>
      </c>
      <c r="B313" s="436" t="s">
        <v>950</v>
      </c>
      <c r="F313" s="436" t="s">
        <v>1657</v>
      </c>
      <c r="G313" s="375">
        <f t="shared" si="31"/>
        <v>5035.2924999999996</v>
      </c>
      <c r="H313" s="375">
        <f t="shared" si="30"/>
        <v>5035.2924999999996</v>
      </c>
      <c r="I313" s="375">
        <v>4564.84</v>
      </c>
      <c r="J313" s="375">
        <v>4294.1099999999997</v>
      </c>
      <c r="K313" s="375">
        <v>5392.73</v>
      </c>
      <c r="L313" s="375">
        <v>5889.49</v>
      </c>
      <c r="M313" s="537">
        <f t="shared" si="24"/>
        <v>2.3948087565943177</v>
      </c>
      <c r="N313" s="537">
        <f t="shared" si="25"/>
        <v>2.4199256339993305</v>
      </c>
      <c r="O313" s="537">
        <f t="shared" si="26"/>
        <v>2.1382671578947372</v>
      </c>
      <c r="P313" s="537">
        <f t="shared" si="27"/>
        <v>1.9526900210526315</v>
      </c>
      <c r="Q313" s="537">
        <f t="shared" si="28"/>
        <v>2.071943631578947</v>
      </c>
      <c r="R313" s="537">
        <f t="shared" si="29"/>
        <v>1.8102432421052632</v>
      </c>
    </row>
    <row r="314" spans="1:18">
      <c r="A314" s="6">
        <v>44551344</v>
      </c>
      <c r="B314" s="436" t="s">
        <v>951</v>
      </c>
      <c r="F314" s="436" t="s">
        <v>1657</v>
      </c>
      <c r="G314" s="375">
        <f t="shared" si="31"/>
        <v>13953.205</v>
      </c>
      <c r="H314" s="375">
        <f t="shared" si="30"/>
        <v>13953.205</v>
      </c>
      <c r="I314" s="375">
        <v>13930.18</v>
      </c>
      <c r="J314" s="375">
        <v>14742.25</v>
      </c>
      <c r="K314" s="375">
        <v>13051.22</v>
      </c>
      <c r="L314" s="375">
        <v>14089.17</v>
      </c>
      <c r="M314" s="537">
        <f t="shared" si="24"/>
        <v>6.6362098163226095</v>
      </c>
      <c r="N314" s="537">
        <f t="shared" si="25"/>
        <v>6.7058107261787931</v>
      </c>
      <c r="O314" s="537">
        <f t="shared" si="26"/>
        <v>6.5251895789473693</v>
      </c>
      <c r="P314" s="537">
        <f t="shared" si="27"/>
        <v>6.7038442105263165</v>
      </c>
      <c r="Q314" s="537">
        <f t="shared" si="28"/>
        <v>5.014416105263158</v>
      </c>
      <c r="R314" s="537">
        <f t="shared" si="29"/>
        <v>4.3305659368421061</v>
      </c>
    </row>
    <row r="315" spans="1:18">
      <c r="A315" s="6">
        <v>44551463</v>
      </c>
      <c r="B315" s="436" t="s">
        <v>952</v>
      </c>
      <c r="F315" s="436" t="s">
        <v>1657</v>
      </c>
      <c r="G315" s="375">
        <f t="shared" si="31"/>
        <v>12969.077499999999</v>
      </c>
      <c r="H315" s="375">
        <f t="shared" si="30"/>
        <v>12969.077499999999</v>
      </c>
      <c r="I315" s="375">
        <v>14969.98</v>
      </c>
      <c r="J315" s="375">
        <v>13694.13</v>
      </c>
      <c r="K315" s="375">
        <v>11761.34</v>
      </c>
      <c r="L315" s="375">
        <v>11450.86</v>
      </c>
      <c r="M315" s="537">
        <f t="shared" si="24"/>
        <v>6.1681541562779794</v>
      </c>
      <c r="N315" s="537">
        <f t="shared" si="25"/>
        <v>6.2328460742993483</v>
      </c>
      <c r="O315" s="537">
        <f t="shared" si="26"/>
        <v>7.0122537894736849</v>
      </c>
      <c r="P315" s="537">
        <f t="shared" si="27"/>
        <v>6.2272254315789475</v>
      </c>
      <c r="Q315" s="537">
        <f t="shared" si="28"/>
        <v>4.5188306315789477</v>
      </c>
      <c r="R315" s="537">
        <f t="shared" si="29"/>
        <v>3.5196327578947377</v>
      </c>
    </row>
    <row r="316" spans="1:18">
      <c r="A316" s="6">
        <v>44552169</v>
      </c>
      <c r="B316" s="436" t="s">
        <v>953</v>
      </c>
      <c r="F316" s="436" t="s">
        <v>1657</v>
      </c>
      <c r="G316" s="375">
        <f t="shared" si="31"/>
        <v>5897.6525000000001</v>
      </c>
      <c r="H316" s="375">
        <f t="shared" si="30"/>
        <v>5897.6525000000001</v>
      </c>
      <c r="I316" s="375">
        <v>6053.73</v>
      </c>
      <c r="J316" s="375">
        <v>6199.67</v>
      </c>
      <c r="K316" s="375">
        <v>5985.1</v>
      </c>
      <c r="L316" s="375">
        <v>5352.11</v>
      </c>
      <c r="M316" s="537">
        <f t="shared" si="24"/>
        <v>2.8049512218705011</v>
      </c>
      <c r="N316" s="537">
        <f t="shared" si="25"/>
        <v>2.8343696945451011</v>
      </c>
      <c r="O316" s="537">
        <f t="shared" si="26"/>
        <v>2.835694578947368</v>
      </c>
      <c r="P316" s="537">
        <f t="shared" si="27"/>
        <v>2.8192183578947367</v>
      </c>
      <c r="Q316" s="537">
        <f t="shared" si="28"/>
        <v>2.299538421052632</v>
      </c>
      <c r="R316" s="537">
        <f t="shared" si="29"/>
        <v>1.6450696</v>
      </c>
    </row>
    <row r="317" spans="1:18">
      <c r="A317" s="6">
        <v>44552188</v>
      </c>
      <c r="B317" s="436" t="s">
        <v>954</v>
      </c>
      <c r="F317" s="436" t="s">
        <v>1657</v>
      </c>
      <c r="G317" s="375">
        <f t="shared" si="31"/>
        <v>13600.297499999999</v>
      </c>
      <c r="H317" s="375">
        <f t="shared" si="30"/>
        <v>13600.297499999999</v>
      </c>
      <c r="I317" s="375">
        <v>14354.67</v>
      </c>
      <c r="J317" s="375">
        <v>14544.89</v>
      </c>
      <c r="K317" s="375">
        <v>13741.45</v>
      </c>
      <c r="L317" s="375">
        <v>11760.18</v>
      </c>
      <c r="M317" s="537">
        <f t="shared" si="24"/>
        <v>6.4683653522189228</v>
      </c>
      <c r="N317" s="537">
        <f t="shared" si="25"/>
        <v>6.5362059007032878</v>
      </c>
      <c r="O317" s="537">
        <f t="shared" si="26"/>
        <v>6.7240296315789472</v>
      </c>
      <c r="P317" s="537">
        <f t="shared" si="27"/>
        <v>6.6140973473684213</v>
      </c>
      <c r="Q317" s="537">
        <f t="shared" si="28"/>
        <v>5.2796097368421053</v>
      </c>
      <c r="R317" s="537">
        <f t="shared" si="29"/>
        <v>3.6147079578947374</v>
      </c>
    </row>
    <row r="318" spans="1:18">
      <c r="A318" s="6">
        <v>44552252</v>
      </c>
      <c r="B318" s="436" t="s">
        <v>955</v>
      </c>
      <c r="F318" s="436" t="s">
        <v>1657</v>
      </c>
      <c r="G318" s="375">
        <f t="shared" si="31"/>
        <v>7173.0950000000003</v>
      </c>
      <c r="H318" s="375">
        <f t="shared" si="30"/>
        <v>7173.0950000000003</v>
      </c>
      <c r="I318" s="375">
        <v>6469.31</v>
      </c>
      <c r="J318" s="375">
        <v>8177.2</v>
      </c>
      <c r="K318" s="375">
        <v>7237.01</v>
      </c>
      <c r="L318" s="375">
        <v>6808.86</v>
      </c>
      <c r="M318" s="537">
        <f t="shared" si="24"/>
        <v>3.4115576638066045</v>
      </c>
      <c r="N318" s="537">
        <f t="shared" si="25"/>
        <v>3.4473382560422117</v>
      </c>
      <c r="O318" s="537">
        <f t="shared" si="26"/>
        <v>3.0303610000000005</v>
      </c>
      <c r="P318" s="537">
        <f t="shared" si="27"/>
        <v>3.7184741052631582</v>
      </c>
      <c r="Q318" s="537">
        <f t="shared" si="28"/>
        <v>2.7805354210526319</v>
      </c>
      <c r="R318" s="537">
        <f t="shared" si="29"/>
        <v>2.0928285473684212</v>
      </c>
    </row>
    <row r="319" spans="1:18">
      <c r="A319" s="6">
        <v>44553104</v>
      </c>
      <c r="B319" s="436" t="s">
        <v>956</v>
      </c>
      <c r="F319" s="436" t="s">
        <v>1657</v>
      </c>
      <c r="G319" s="375">
        <f t="shared" si="31"/>
        <v>7367.5850000000009</v>
      </c>
      <c r="H319" s="375">
        <f t="shared" si="30"/>
        <v>7367.5850000000009</v>
      </c>
      <c r="I319" s="375">
        <v>7741.72</v>
      </c>
      <c r="J319" s="375">
        <v>6943.78</v>
      </c>
      <c r="K319" s="375">
        <v>6517.56</v>
      </c>
      <c r="L319" s="375">
        <v>8267.2800000000007</v>
      </c>
      <c r="M319" s="537">
        <f t="shared" si="24"/>
        <v>3.5040580210490151</v>
      </c>
      <c r="N319" s="537">
        <f t="shared" si="25"/>
        <v>3.540808761788707</v>
      </c>
      <c r="O319" s="537">
        <f t="shared" si="26"/>
        <v>3.6263846315789476</v>
      </c>
      <c r="P319" s="537">
        <f t="shared" si="27"/>
        <v>3.1575925894736843</v>
      </c>
      <c r="Q319" s="537">
        <f t="shared" si="28"/>
        <v>2.5041151578947369</v>
      </c>
      <c r="R319" s="537">
        <f t="shared" si="29"/>
        <v>2.5411008000000006</v>
      </c>
    </row>
    <row r="320" spans="1:18">
      <c r="A320" s="6">
        <v>44553302</v>
      </c>
      <c r="B320" s="436" t="s">
        <v>957</v>
      </c>
      <c r="C320" s="6"/>
      <c r="F320" s="436" t="s">
        <v>1657</v>
      </c>
      <c r="G320" s="375">
        <f t="shared" si="31"/>
        <v>8737.123333333333</v>
      </c>
      <c r="H320" s="375">
        <f t="shared" si="30"/>
        <v>8737.123333333333</v>
      </c>
      <c r="I320" s="549">
        <f>(J320+K320+L320)/3</f>
        <v>8737.1233333333348</v>
      </c>
      <c r="J320" s="375">
        <v>7179.39</v>
      </c>
      <c r="K320" s="375">
        <v>9533.24</v>
      </c>
      <c r="L320" s="375">
        <v>9498.74</v>
      </c>
      <c r="M320" s="537">
        <f t="shared" si="24"/>
        <v>4.1554168831525073</v>
      </c>
      <c r="N320" s="537">
        <f t="shared" si="25"/>
        <v>4.1989991091375547</v>
      </c>
      <c r="O320" s="537">
        <f t="shared" si="26"/>
        <v>4.0926525087719305</v>
      </c>
      <c r="P320" s="537">
        <f t="shared" si="27"/>
        <v>3.2647331368421058</v>
      </c>
      <c r="Q320" s="537">
        <f t="shared" si="28"/>
        <v>3.6627711578947366</v>
      </c>
      <c r="R320" s="537">
        <f t="shared" si="29"/>
        <v>2.9196127157894742</v>
      </c>
    </row>
    <row r="321" spans="1:18">
      <c r="A321" s="6">
        <v>44553321</v>
      </c>
      <c r="B321" s="436" t="s">
        <v>958</v>
      </c>
      <c r="C321" s="6"/>
      <c r="F321" s="436" t="s">
        <v>1657</v>
      </c>
      <c r="G321" s="375">
        <f t="shared" si="31"/>
        <v>9169.6450000000004</v>
      </c>
      <c r="H321" s="375">
        <f t="shared" si="30"/>
        <v>9169.6450000000004</v>
      </c>
      <c r="I321" s="375">
        <v>10697.72</v>
      </c>
      <c r="J321" s="375">
        <v>10168.65</v>
      </c>
      <c r="K321" s="375">
        <v>7338.29</v>
      </c>
      <c r="L321" s="375">
        <v>8473.92</v>
      </c>
      <c r="M321" s="537">
        <f t="shared" si="24"/>
        <v>4.3611262187571631</v>
      </c>
      <c r="N321" s="537">
        <f t="shared" si="25"/>
        <v>4.4068659348337356</v>
      </c>
      <c r="O321" s="537">
        <f t="shared" si="26"/>
        <v>5.0110372631578946</v>
      </c>
      <c r="P321" s="537">
        <f t="shared" si="27"/>
        <v>4.6240597894736846</v>
      </c>
      <c r="Q321" s="537">
        <f t="shared" si="28"/>
        <v>2.819448263157895</v>
      </c>
      <c r="R321" s="537">
        <f t="shared" si="29"/>
        <v>2.604615410526316</v>
      </c>
    </row>
    <row r="322" spans="1:18">
      <c r="A322" s="6">
        <v>44553487</v>
      </c>
      <c r="B322" s="436" t="s">
        <v>959</v>
      </c>
      <c r="C322" s="6"/>
      <c r="F322" s="436" t="s">
        <v>1657</v>
      </c>
      <c r="G322" s="375">
        <f t="shared" si="31"/>
        <v>98.817499999999995</v>
      </c>
      <c r="H322" s="375">
        <f t="shared" si="30"/>
        <v>98.817499999999995</v>
      </c>
      <c r="I322" s="375">
        <v>96.4</v>
      </c>
      <c r="J322" s="375">
        <v>98.05</v>
      </c>
      <c r="K322" s="375">
        <v>98.12</v>
      </c>
      <c r="L322" s="375">
        <v>102.7</v>
      </c>
      <c r="M322" s="537">
        <f t="shared" si="24"/>
        <v>4.6998067004997021E-2</v>
      </c>
      <c r="N322" s="537">
        <f t="shared" si="25"/>
        <v>4.7490985148872455E-2</v>
      </c>
      <c r="O322" s="537">
        <f t="shared" si="26"/>
        <v>4.5155789473684212E-2</v>
      </c>
      <c r="P322" s="537">
        <f t="shared" si="27"/>
        <v>4.4586947368421052E-2</v>
      </c>
      <c r="Q322" s="537">
        <f t="shared" si="28"/>
        <v>3.7698736842105264E-2</v>
      </c>
      <c r="R322" s="537">
        <f t="shared" si="29"/>
        <v>3.1566736842105265E-2</v>
      </c>
    </row>
    <row r="323" spans="1:18">
      <c r="A323" s="6">
        <v>44554272</v>
      </c>
      <c r="B323" s="436" t="s">
        <v>960</v>
      </c>
      <c r="C323" s="6"/>
      <c r="F323" s="436" t="s">
        <v>1657</v>
      </c>
      <c r="G323" s="375">
        <f t="shared" si="31"/>
        <v>3543.9924999999998</v>
      </c>
      <c r="H323" s="375">
        <f t="shared" si="30"/>
        <v>3543.9924999999998</v>
      </c>
      <c r="I323" s="549">
        <f>J323</f>
        <v>3436.01</v>
      </c>
      <c r="J323" s="375">
        <v>3436.01</v>
      </c>
      <c r="K323" s="375">
        <v>3399.06</v>
      </c>
      <c r="L323" s="375">
        <v>3904.89</v>
      </c>
      <c r="M323" s="537">
        <f t="shared" si="24"/>
        <v>1.6855394740831018</v>
      </c>
      <c r="N323" s="537">
        <f t="shared" si="25"/>
        <v>1.70321749877517</v>
      </c>
      <c r="O323" s="537">
        <f t="shared" si="26"/>
        <v>1.6094994210526317</v>
      </c>
      <c r="P323" s="537">
        <f t="shared" si="27"/>
        <v>1.5624803368421054</v>
      </c>
      <c r="Q323" s="537">
        <f t="shared" si="28"/>
        <v>1.3059546315789474</v>
      </c>
      <c r="R323" s="537">
        <f t="shared" si="29"/>
        <v>1.2002398736842108</v>
      </c>
    </row>
    <row r="324" spans="1:18">
      <c r="A324" s="6">
        <v>44571240</v>
      </c>
      <c r="B324" s="436" t="s">
        <v>974</v>
      </c>
      <c r="C324" s="6"/>
      <c r="F324" s="436" t="s">
        <v>1657</v>
      </c>
      <c r="G324" s="375">
        <f t="shared" si="31"/>
        <v>12901.44</v>
      </c>
      <c r="H324" s="375">
        <f t="shared" si="30"/>
        <v>12901.44</v>
      </c>
      <c r="I324" s="375">
        <v>9155.3799999999992</v>
      </c>
      <c r="J324" s="375">
        <v>14514.86</v>
      </c>
      <c r="K324" s="375">
        <v>13717.2</v>
      </c>
      <c r="L324" s="375">
        <v>14218.32</v>
      </c>
      <c r="M324" s="537">
        <f t="shared" si="24"/>
        <v>6.1359854436810162</v>
      </c>
      <c r="N324" s="537">
        <f t="shared" si="25"/>
        <v>6.2003399745902206</v>
      </c>
      <c r="O324" s="537">
        <f t="shared" si="26"/>
        <v>4.2885727368421049</v>
      </c>
      <c r="P324" s="537">
        <f t="shared" si="27"/>
        <v>6.6004416000000008</v>
      </c>
      <c r="Q324" s="537">
        <f t="shared" si="28"/>
        <v>5.2702926315789478</v>
      </c>
      <c r="R324" s="537">
        <f t="shared" si="29"/>
        <v>4.3702625684210528</v>
      </c>
    </row>
    <row r="325" spans="1:18">
      <c r="A325" s="6">
        <v>44572370</v>
      </c>
      <c r="B325" s="436" t="s">
        <v>975</v>
      </c>
      <c r="C325" s="6"/>
      <c r="F325" s="436" t="s">
        <v>1657</v>
      </c>
      <c r="G325" s="375">
        <f t="shared" si="31"/>
        <v>4233.05</v>
      </c>
      <c r="H325" s="375">
        <f t="shared" si="30"/>
        <v>4233.05</v>
      </c>
      <c r="I325" s="375">
        <v>5660.22</v>
      </c>
      <c r="J325" s="375">
        <v>5348</v>
      </c>
      <c r="K325" s="375">
        <v>3800.28</v>
      </c>
      <c r="L325" s="375">
        <v>2123.6999999999998</v>
      </c>
      <c r="M325" s="537">
        <f t="shared" si="24"/>
        <v>2.0132584566043734</v>
      </c>
      <c r="N325" s="537">
        <f t="shared" si="25"/>
        <v>2.0343736148398266</v>
      </c>
      <c r="O325" s="537">
        <f t="shared" si="26"/>
        <v>2.6513662105263158</v>
      </c>
      <c r="P325" s="537">
        <f t="shared" si="27"/>
        <v>2.4319326315789476</v>
      </c>
      <c r="Q325" s="537">
        <f t="shared" si="28"/>
        <v>1.4601075789473685</v>
      </c>
      <c r="R325" s="537">
        <f t="shared" si="29"/>
        <v>0.65275831578947374</v>
      </c>
    </row>
    <row r="326" spans="1:18">
      <c r="A326" s="6">
        <v>44572926</v>
      </c>
      <c r="B326" s="436" t="s">
        <v>976</v>
      </c>
      <c r="C326" s="6"/>
      <c r="F326" s="436" t="s">
        <v>1657</v>
      </c>
      <c r="G326" s="375">
        <f t="shared" si="31"/>
        <v>18231.080000000002</v>
      </c>
      <c r="H326" s="375">
        <f t="shared" si="30"/>
        <v>18231.080000000002</v>
      </c>
      <c r="I326" s="375">
        <v>14095.37</v>
      </c>
      <c r="J326" s="375">
        <v>18869.25</v>
      </c>
      <c r="K326" s="375">
        <v>19651.77</v>
      </c>
      <c r="L326" s="375">
        <v>20307.93</v>
      </c>
      <c r="M326" s="537">
        <f t="shared" ref="M326:M344" si="32">$M$4*G326/1000000</f>
        <v>8.6707872534061412</v>
      </c>
      <c r="N326" s="537">
        <f t="shared" ref="N326:N344" si="33">$N$4*H326/1000000</f>
        <v>8.7617269160614857</v>
      </c>
      <c r="O326" s="537">
        <f t="shared" ref="O326:O344" si="34">$O$4*I326/1000000</f>
        <v>6.6025680526315798</v>
      </c>
      <c r="P326" s="537">
        <f t="shared" ref="P326:P344" si="35">$P$4*J326/1000000</f>
        <v>8.5805431578947378</v>
      </c>
      <c r="Q326" s="537">
        <f t="shared" ref="Q326:Q344" si="36">$Q$4*K326/1000000</f>
        <v>7.5504168947368422</v>
      </c>
      <c r="R326" s="537">
        <f t="shared" ref="R326:R344" si="37">$R$4*L326/1000000</f>
        <v>6.2420163789473699</v>
      </c>
    </row>
    <row r="327" spans="1:18">
      <c r="A327" s="6">
        <v>44573024</v>
      </c>
      <c r="B327" s="436" t="s">
        <v>977</v>
      </c>
      <c r="C327" s="6"/>
      <c r="F327" s="436" t="s">
        <v>1657</v>
      </c>
      <c r="G327" s="375">
        <f t="shared" si="31"/>
        <v>2099.6824999999999</v>
      </c>
      <c r="H327" s="375">
        <f t="shared" si="30"/>
        <v>2099.6824999999999</v>
      </c>
      <c r="I327" s="375">
        <v>1962.94</v>
      </c>
      <c r="J327" s="375">
        <v>1885.24</v>
      </c>
      <c r="K327" s="375">
        <v>2260.33</v>
      </c>
      <c r="L327" s="375">
        <v>2290.2199999999998</v>
      </c>
      <c r="M327" s="537">
        <f t="shared" si="32"/>
        <v>0.99861885621696223</v>
      </c>
      <c r="N327" s="537">
        <f t="shared" si="33"/>
        <v>1.0090924221402826</v>
      </c>
      <c r="O327" s="537">
        <f t="shared" si="34"/>
        <v>0.91948242105263156</v>
      </c>
      <c r="P327" s="537">
        <f t="shared" si="35"/>
        <v>0.85728808421052627</v>
      </c>
      <c r="Q327" s="537">
        <f t="shared" si="36"/>
        <v>0.86844257894736843</v>
      </c>
      <c r="R327" s="537">
        <f t="shared" si="37"/>
        <v>0.7039413052631579</v>
      </c>
    </row>
    <row r="328" spans="1:18">
      <c r="A328" s="6">
        <v>44573146</v>
      </c>
      <c r="B328" s="436" t="s">
        <v>978</v>
      </c>
      <c r="C328" s="6"/>
      <c r="F328" s="436" t="s">
        <v>1657</v>
      </c>
      <c r="G328" s="375">
        <f t="shared" si="31"/>
        <v>15624.334999999999</v>
      </c>
      <c r="H328" s="375">
        <f t="shared" si="30"/>
        <v>15624.334999999999</v>
      </c>
      <c r="I328" s="549">
        <f>J328</f>
        <v>17341.939999999999</v>
      </c>
      <c r="J328" s="375">
        <v>17341.939999999999</v>
      </c>
      <c r="K328" s="375">
        <v>14341.63</v>
      </c>
      <c r="L328" s="375">
        <v>13471.83</v>
      </c>
      <c r="M328" s="537">
        <f t="shared" si="32"/>
        <v>7.4310070912391044</v>
      </c>
      <c r="N328" s="537">
        <f t="shared" si="33"/>
        <v>7.5089438757913127</v>
      </c>
      <c r="O328" s="537">
        <f t="shared" si="34"/>
        <v>8.1233297894736829</v>
      </c>
      <c r="P328" s="537">
        <f t="shared" si="35"/>
        <v>7.8860190315789467</v>
      </c>
      <c r="Q328" s="537">
        <f t="shared" si="36"/>
        <v>5.5102052105263155</v>
      </c>
      <c r="R328" s="537">
        <f t="shared" si="37"/>
        <v>4.1408151157894739</v>
      </c>
    </row>
    <row r="329" spans="1:18">
      <c r="A329" s="6">
        <v>44573523</v>
      </c>
      <c r="B329" s="436" t="s">
        <v>979</v>
      </c>
      <c r="C329" s="6"/>
      <c r="F329" s="436" t="s">
        <v>1657</v>
      </c>
      <c r="G329" s="375">
        <f t="shared" si="31"/>
        <v>3783.3824999999997</v>
      </c>
      <c r="H329" s="375">
        <f t="shared" si="30"/>
        <v>3783.3824999999997</v>
      </c>
      <c r="I329" s="549">
        <f>J329</f>
        <v>4105.75</v>
      </c>
      <c r="J329" s="375">
        <v>4105.75</v>
      </c>
      <c r="K329" s="375">
        <v>3533.3</v>
      </c>
      <c r="L329" s="375">
        <v>3388.73</v>
      </c>
      <c r="M329" s="537">
        <f t="shared" si="32"/>
        <v>1.799394482156836</v>
      </c>
      <c r="N329" s="537">
        <f t="shared" si="33"/>
        <v>1.8182666240291845</v>
      </c>
      <c r="O329" s="537">
        <f t="shared" si="34"/>
        <v>1.9232197368421053</v>
      </c>
      <c r="P329" s="537">
        <f t="shared" si="35"/>
        <v>1.8670357894736842</v>
      </c>
      <c r="Q329" s="537">
        <f t="shared" si="36"/>
        <v>1.3575310526315791</v>
      </c>
      <c r="R329" s="537">
        <f t="shared" si="37"/>
        <v>1.0415885894736843</v>
      </c>
    </row>
    <row r="330" spans="1:18">
      <c r="A330" s="6">
        <v>44573524</v>
      </c>
      <c r="B330" s="436" t="s">
        <v>980</v>
      </c>
      <c r="C330" s="6"/>
      <c r="F330" s="436" t="s">
        <v>1657</v>
      </c>
      <c r="G330" s="375">
        <f t="shared" si="31"/>
        <v>3871.92</v>
      </c>
      <c r="H330" s="375">
        <f t="shared" si="30"/>
        <v>3871.92</v>
      </c>
      <c r="I330" s="549">
        <f>J330</f>
        <v>4438.83</v>
      </c>
      <c r="J330" s="375">
        <v>4438.83</v>
      </c>
      <c r="K330" s="375">
        <v>3567.69</v>
      </c>
      <c r="L330" s="375">
        <v>3042.33</v>
      </c>
      <c r="M330" s="537">
        <f t="shared" si="32"/>
        <v>1.8415033328913208</v>
      </c>
      <c r="N330" s="537">
        <f t="shared" si="33"/>
        <v>1.8608171145558452</v>
      </c>
      <c r="O330" s="537">
        <f t="shared" si="34"/>
        <v>2.0792414210526315</v>
      </c>
      <c r="P330" s="537">
        <f t="shared" si="35"/>
        <v>2.0184995368421053</v>
      </c>
      <c r="Q330" s="537">
        <f t="shared" si="36"/>
        <v>1.3707440526315788</v>
      </c>
      <c r="R330" s="537">
        <f t="shared" si="37"/>
        <v>0.93511616842105272</v>
      </c>
    </row>
    <row r="331" spans="1:18">
      <c r="A331" s="6">
        <v>44573608</v>
      </c>
      <c r="B331" s="436" t="s">
        <v>981</v>
      </c>
      <c r="C331" s="6"/>
      <c r="F331" s="436" t="s">
        <v>1657</v>
      </c>
      <c r="G331" s="375">
        <f t="shared" si="31"/>
        <v>3529.5474999999997</v>
      </c>
      <c r="H331" s="375">
        <f t="shared" si="30"/>
        <v>3529.5474999999997</v>
      </c>
      <c r="I331" s="375">
        <v>2933.82</v>
      </c>
      <c r="J331" s="375">
        <v>3301.84</v>
      </c>
      <c r="K331" s="375">
        <v>3963.66</v>
      </c>
      <c r="L331" s="375">
        <v>3918.87</v>
      </c>
      <c r="M331" s="537">
        <f t="shared" si="32"/>
        <v>1.6786693642555186</v>
      </c>
      <c r="N331" s="537">
        <f t="shared" si="33"/>
        <v>1.6962753348823829</v>
      </c>
      <c r="O331" s="537">
        <f t="shared" si="34"/>
        <v>1.3742630526315791</v>
      </c>
      <c r="P331" s="537">
        <f t="shared" si="35"/>
        <v>1.5014682947368421</v>
      </c>
      <c r="Q331" s="537">
        <f t="shared" si="36"/>
        <v>1.522879894736842</v>
      </c>
      <c r="R331" s="537">
        <f t="shared" si="37"/>
        <v>1.2045368842105264</v>
      </c>
    </row>
    <row r="332" spans="1:18">
      <c r="A332" s="6">
        <v>44574797</v>
      </c>
      <c r="B332" s="436" t="s">
        <v>982</v>
      </c>
      <c r="C332" s="6"/>
      <c r="F332" s="436" t="s">
        <v>1657</v>
      </c>
      <c r="G332" s="375">
        <f t="shared" si="31"/>
        <v>6009.5475000000006</v>
      </c>
      <c r="H332" s="375">
        <f t="shared" si="30"/>
        <v>6009.5475000000006</v>
      </c>
      <c r="I332" s="375">
        <v>5740.51</v>
      </c>
      <c r="J332" s="375">
        <v>7319.8</v>
      </c>
      <c r="K332" s="375">
        <v>5792.78</v>
      </c>
      <c r="L332" s="375">
        <v>5185.1000000000004</v>
      </c>
      <c r="M332" s="537">
        <f t="shared" si="32"/>
        <v>2.8581690092818821</v>
      </c>
      <c r="N332" s="537">
        <f t="shared" si="33"/>
        <v>2.8881456328478623</v>
      </c>
      <c r="O332" s="537">
        <f t="shared" si="34"/>
        <v>2.6889757368421057</v>
      </c>
      <c r="P332" s="537">
        <f t="shared" si="35"/>
        <v>3.3285827368421055</v>
      </c>
      <c r="Q332" s="537">
        <f t="shared" si="36"/>
        <v>2.225647052631579</v>
      </c>
      <c r="R332" s="537">
        <f t="shared" si="37"/>
        <v>1.5937360000000003</v>
      </c>
    </row>
    <row r="333" spans="1:18">
      <c r="A333" s="6">
        <v>44575109</v>
      </c>
      <c r="B333" s="436" t="s">
        <v>983</v>
      </c>
      <c r="C333" s="6"/>
      <c r="F333" s="436" t="s">
        <v>1657</v>
      </c>
      <c r="G333" s="375">
        <f t="shared" si="31"/>
        <v>3658.5099999999998</v>
      </c>
      <c r="H333" s="375">
        <f t="shared" si="30"/>
        <v>3658.5099999999998</v>
      </c>
      <c r="I333" s="549">
        <f>J333</f>
        <v>3994.61</v>
      </c>
      <c r="J333" s="375">
        <v>3994.61</v>
      </c>
      <c r="K333" s="375">
        <v>3368.24</v>
      </c>
      <c r="L333" s="375">
        <v>3276.58</v>
      </c>
      <c r="M333" s="537">
        <f t="shared" si="32"/>
        <v>1.7400045348086288</v>
      </c>
      <c r="N333" s="537">
        <f t="shared" si="33"/>
        <v>1.7582537918587431</v>
      </c>
      <c r="O333" s="537">
        <f t="shared" si="34"/>
        <v>1.8711594210526317</v>
      </c>
      <c r="P333" s="537">
        <f t="shared" si="35"/>
        <v>1.8164963368421054</v>
      </c>
      <c r="Q333" s="537">
        <f t="shared" si="36"/>
        <v>1.2941132631578947</v>
      </c>
      <c r="R333" s="537">
        <f t="shared" si="37"/>
        <v>1.0071172210526318</v>
      </c>
    </row>
    <row r="334" spans="1:18">
      <c r="A334" s="6">
        <v>44575784</v>
      </c>
      <c r="B334" s="436" t="s">
        <v>984</v>
      </c>
      <c r="F334" s="436" t="s">
        <v>1657</v>
      </c>
      <c r="G334" s="375">
        <f t="shared" si="31"/>
        <v>6187.5674999999992</v>
      </c>
      <c r="H334" s="375">
        <f t="shared" si="30"/>
        <v>6187.5674999999992</v>
      </c>
      <c r="I334" s="375">
        <v>4802.05</v>
      </c>
      <c r="J334" s="375">
        <v>6504.12</v>
      </c>
      <c r="K334" s="375">
        <v>6333.95</v>
      </c>
      <c r="L334" s="375">
        <v>7110.15</v>
      </c>
      <c r="M334" s="537">
        <f t="shared" si="32"/>
        <v>2.9428361571881694</v>
      </c>
      <c r="N334" s="537">
        <f t="shared" si="33"/>
        <v>2.9737007741558514</v>
      </c>
      <c r="O334" s="537">
        <f t="shared" si="34"/>
        <v>2.2493813157894738</v>
      </c>
      <c r="P334" s="537">
        <f t="shared" si="35"/>
        <v>2.9576629894736843</v>
      </c>
      <c r="Q334" s="537">
        <f t="shared" si="36"/>
        <v>2.433570263157895</v>
      </c>
      <c r="R334" s="537">
        <f t="shared" si="37"/>
        <v>2.1854355789473687</v>
      </c>
    </row>
    <row r="335" spans="1:18">
      <c r="A335" s="6">
        <v>44576037</v>
      </c>
      <c r="B335" s="436" t="s">
        <v>985</v>
      </c>
      <c r="F335" s="436" t="s">
        <v>1657</v>
      </c>
      <c r="G335" s="375">
        <f t="shared" si="31"/>
        <v>1913.8924999999999</v>
      </c>
      <c r="H335" s="375">
        <f t="shared" si="30"/>
        <v>1913.8924999999999</v>
      </c>
      <c r="I335" s="549">
        <f>J335</f>
        <v>1927.59</v>
      </c>
      <c r="J335" s="375">
        <v>1927.59</v>
      </c>
      <c r="K335" s="375">
        <v>1873.26</v>
      </c>
      <c r="L335" s="375">
        <v>1927.13</v>
      </c>
      <c r="M335" s="537">
        <f t="shared" si="32"/>
        <v>0.91025625982605574</v>
      </c>
      <c r="N335" s="537">
        <f t="shared" si="33"/>
        <v>0.91980307429390928</v>
      </c>
      <c r="O335" s="537">
        <f t="shared" si="34"/>
        <v>0.90292373684210525</v>
      </c>
      <c r="P335" s="537">
        <f t="shared" si="35"/>
        <v>0.87654618947368423</v>
      </c>
      <c r="Q335" s="537">
        <f t="shared" si="36"/>
        <v>0.7197262105263158</v>
      </c>
      <c r="R335" s="537">
        <f t="shared" si="37"/>
        <v>0.59233890526315802</v>
      </c>
    </row>
    <row r="336" spans="1:18">
      <c r="A336" s="6">
        <v>44577192</v>
      </c>
      <c r="B336" s="436" t="s">
        <v>986</v>
      </c>
      <c r="F336" s="436" t="s">
        <v>1674</v>
      </c>
      <c r="G336" s="375">
        <f t="shared" si="31"/>
        <v>22897.730000000003</v>
      </c>
      <c r="H336" s="375">
        <f t="shared" si="30"/>
        <v>22897.730000000003</v>
      </c>
      <c r="I336" s="549">
        <f>(J336+K336+L336)/3</f>
        <v>22897.73</v>
      </c>
      <c r="J336" s="549">
        <f>K336</f>
        <v>23638.27</v>
      </c>
      <c r="K336" s="375">
        <v>23638.27</v>
      </c>
      <c r="L336" s="375">
        <v>21416.65</v>
      </c>
      <c r="M336" s="537">
        <f t="shared" si="32"/>
        <v>10.890267906011898</v>
      </c>
      <c r="N336" s="537">
        <f t="shared" si="33"/>
        <v>11.004485595900437</v>
      </c>
      <c r="O336" s="537">
        <f t="shared" si="34"/>
        <v>10.725778789473685</v>
      </c>
      <c r="P336" s="537">
        <f t="shared" si="35"/>
        <v>10.74919225263158</v>
      </c>
      <c r="Q336" s="537">
        <f t="shared" si="36"/>
        <v>9.0820721578947374</v>
      </c>
      <c r="R336" s="537">
        <f t="shared" si="37"/>
        <v>6.5828018947368427</v>
      </c>
    </row>
    <row r="337" spans="1:18">
      <c r="A337" s="6">
        <v>44577193</v>
      </c>
      <c r="B337" s="436" t="s">
        <v>987</v>
      </c>
      <c r="F337" s="436" t="s">
        <v>1657</v>
      </c>
      <c r="G337" s="375">
        <f t="shared" si="31"/>
        <v>698.67666666666673</v>
      </c>
      <c r="H337" s="375">
        <f t="shared" si="30"/>
        <v>698.67666666666673</v>
      </c>
      <c r="I337" s="549">
        <f>(J337+K337+L337)/3</f>
        <v>698.67666666666673</v>
      </c>
      <c r="J337" s="375">
        <v>571.71</v>
      </c>
      <c r="K337" s="375">
        <v>924.57</v>
      </c>
      <c r="L337" s="375">
        <v>599.75</v>
      </c>
      <c r="M337" s="537">
        <f t="shared" si="32"/>
        <v>0.33229390335545805</v>
      </c>
      <c r="N337" s="537">
        <f t="shared" si="33"/>
        <v>0.33577901890384171</v>
      </c>
      <c r="O337" s="537">
        <f t="shared" si="34"/>
        <v>0.32727485964912284</v>
      </c>
      <c r="P337" s="537">
        <f t="shared" si="35"/>
        <v>0.25997760000000003</v>
      </c>
      <c r="Q337" s="537">
        <f t="shared" si="36"/>
        <v>0.35522952631578947</v>
      </c>
      <c r="R337" s="537">
        <f t="shared" si="37"/>
        <v>0.1843442105263158</v>
      </c>
    </row>
    <row r="338" spans="1:18">
      <c r="A338" s="6">
        <v>44577194</v>
      </c>
      <c r="B338" s="436" t="s">
        <v>988</v>
      </c>
      <c r="F338" s="436" t="s">
        <v>1657</v>
      </c>
      <c r="G338" s="375">
        <f t="shared" si="31"/>
        <v>3438.4874999999997</v>
      </c>
      <c r="H338" s="375">
        <f t="shared" si="30"/>
        <v>3438.4874999999997</v>
      </c>
      <c r="I338" s="549">
        <f>J338</f>
        <v>3964.85</v>
      </c>
      <c r="J338" s="375">
        <v>3964.85</v>
      </c>
      <c r="K338" s="375">
        <v>3434.86</v>
      </c>
      <c r="L338" s="375">
        <v>2389.39</v>
      </c>
      <c r="M338" s="537">
        <f t="shared" si="32"/>
        <v>1.635360800676446</v>
      </c>
      <c r="N338" s="537">
        <f t="shared" si="33"/>
        <v>1.6525125488611183</v>
      </c>
      <c r="O338" s="537">
        <f t="shared" si="34"/>
        <v>1.8572192105263157</v>
      </c>
      <c r="P338" s="537">
        <f t="shared" si="35"/>
        <v>1.8029633684210526</v>
      </c>
      <c r="Q338" s="537">
        <f t="shared" si="36"/>
        <v>1.3197093684210528</v>
      </c>
      <c r="R338" s="537">
        <f t="shared" si="37"/>
        <v>0.73442303157894739</v>
      </c>
    </row>
    <row r="339" spans="1:18">
      <c r="A339" s="6">
        <v>44577195</v>
      </c>
      <c r="B339" s="436" t="s">
        <v>989</v>
      </c>
      <c r="F339" s="436" t="s">
        <v>1657</v>
      </c>
      <c r="G339" s="375">
        <f t="shared" si="31"/>
        <v>1652.1924999999999</v>
      </c>
      <c r="H339" s="375">
        <f t="shared" si="30"/>
        <v>1652.1924999999999</v>
      </c>
      <c r="I339" s="549">
        <f>J339</f>
        <v>2003.79</v>
      </c>
      <c r="J339" s="375">
        <v>2003.79</v>
      </c>
      <c r="K339" s="375">
        <v>1622.99</v>
      </c>
      <c r="L339" s="375">
        <v>978.2</v>
      </c>
      <c r="M339" s="537">
        <f t="shared" si="32"/>
        <v>0.78579051099403996</v>
      </c>
      <c r="N339" s="537">
        <f t="shared" si="33"/>
        <v>0.79403192228682618</v>
      </c>
      <c r="O339" s="537">
        <f t="shared" si="34"/>
        <v>0.93861742105263157</v>
      </c>
      <c r="P339" s="537">
        <f t="shared" si="35"/>
        <v>0.91119713684210535</v>
      </c>
      <c r="Q339" s="537">
        <f t="shared" si="36"/>
        <v>0.62356984210526312</v>
      </c>
      <c r="R339" s="537">
        <f t="shared" si="37"/>
        <v>0.30066778947368428</v>
      </c>
    </row>
    <row r="340" spans="1:18">
      <c r="B340" s="436" t="s">
        <v>990</v>
      </c>
      <c r="F340" s="6" t="s">
        <v>1656</v>
      </c>
      <c r="G340" s="375">
        <v>136</v>
      </c>
      <c r="H340" s="375">
        <v>136</v>
      </c>
      <c r="I340" s="375">
        <v>136</v>
      </c>
      <c r="J340" s="375">
        <v>136</v>
      </c>
      <c r="K340" s="375">
        <v>136</v>
      </c>
      <c r="L340" s="375">
        <v>136</v>
      </c>
      <c r="M340" s="537">
        <f t="shared" si="32"/>
        <v>6.4682238598219907E-2</v>
      </c>
      <c r="N340" s="537">
        <f t="shared" si="33"/>
        <v>6.5360629243268187E-2</v>
      </c>
      <c r="O340" s="537">
        <f t="shared" si="34"/>
        <v>6.3705263157894737E-2</v>
      </c>
      <c r="P340" s="537">
        <f t="shared" si="35"/>
        <v>6.1844210526315793E-2</v>
      </c>
      <c r="Q340" s="537">
        <f t="shared" si="36"/>
        <v>5.2252631578947363E-2</v>
      </c>
      <c r="R340" s="537">
        <f t="shared" si="37"/>
        <v>4.1802105263157897E-2</v>
      </c>
    </row>
    <row r="341" spans="1:18">
      <c r="A341" s="6">
        <v>44578185</v>
      </c>
      <c r="B341" s="436" t="s">
        <v>991</v>
      </c>
      <c r="F341" s="436" t="s">
        <v>1669</v>
      </c>
      <c r="K341" s="375">
        <v>145.47</v>
      </c>
      <c r="L341" s="375">
        <v>216.09</v>
      </c>
      <c r="M341" s="537">
        <f t="shared" si="32"/>
        <v>0</v>
      </c>
      <c r="N341" s="537">
        <f t="shared" si="33"/>
        <v>0</v>
      </c>
      <c r="O341" s="537">
        <f t="shared" si="34"/>
        <v>0</v>
      </c>
      <c r="P341" s="537">
        <f t="shared" si="35"/>
        <v>0</v>
      </c>
      <c r="Q341" s="537">
        <f t="shared" si="36"/>
        <v>5.5891105263157895E-2</v>
      </c>
      <c r="R341" s="537">
        <f t="shared" si="37"/>
        <v>6.6419242105263163E-2</v>
      </c>
    </row>
    <row r="342" spans="1:18">
      <c r="A342" s="6">
        <v>44579100</v>
      </c>
      <c r="B342" s="436" t="s">
        <v>992</v>
      </c>
      <c r="F342" s="436" t="s">
        <v>1670</v>
      </c>
      <c r="L342" s="375">
        <v>4039.6</v>
      </c>
      <c r="M342" s="537">
        <f t="shared" si="32"/>
        <v>0</v>
      </c>
      <c r="N342" s="537">
        <f t="shared" si="33"/>
        <v>0</v>
      </c>
      <c r="O342" s="537">
        <f t="shared" si="34"/>
        <v>0</v>
      </c>
      <c r="P342" s="537">
        <f t="shared" si="35"/>
        <v>0</v>
      </c>
      <c r="Q342" s="537">
        <f t="shared" si="36"/>
        <v>0</v>
      </c>
      <c r="R342" s="537">
        <f t="shared" si="37"/>
        <v>1.2416454736842106</v>
      </c>
    </row>
    <row r="343" spans="1:18">
      <c r="B343" s="536" t="s">
        <v>1654</v>
      </c>
      <c r="F343" s="436" t="s">
        <v>1658</v>
      </c>
      <c r="G343" s="548">
        <v>333</v>
      </c>
      <c r="H343" s="375">
        <v>333</v>
      </c>
      <c r="I343" s="548">
        <v>333</v>
      </c>
      <c r="J343" s="375">
        <v>333</v>
      </c>
      <c r="K343" s="548">
        <v>333</v>
      </c>
      <c r="L343" s="375">
        <v>333</v>
      </c>
      <c r="M343" s="537">
        <f t="shared" si="32"/>
        <v>0.15837636362652374</v>
      </c>
      <c r="N343" s="537">
        <f t="shared" si="33"/>
        <v>0.16003742307359048</v>
      </c>
      <c r="O343" s="537">
        <f t="shared" si="34"/>
        <v>0.15598421052631578</v>
      </c>
      <c r="P343" s="537">
        <f t="shared" si="35"/>
        <v>0.15142736842105264</v>
      </c>
      <c r="Q343" s="537">
        <f t="shared" si="36"/>
        <v>0.12794210526315788</v>
      </c>
      <c r="R343" s="537">
        <f t="shared" si="37"/>
        <v>0.10235368421052633</v>
      </c>
    </row>
    <row r="344" spans="1:18">
      <c r="B344" s="536" t="s">
        <v>1655</v>
      </c>
      <c r="F344" s="436" t="s">
        <v>1658</v>
      </c>
      <c r="G344" s="548">
        <v>333</v>
      </c>
      <c r="H344" s="375">
        <v>333</v>
      </c>
      <c r="I344" s="548">
        <v>333</v>
      </c>
      <c r="J344" s="375">
        <v>333</v>
      </c>
      <c r="K344" s="548">
        <v>333</v>
      </c>
      <c r="L344" s="375">
        <v>333</v>
      </c>
      <c r="M344" s="537">
        <f t="shared" si="32"/>
        <v>0.15837636362652374</v>
      </c>
      <c r="N344" s="537">
        <f t="shared" si="33"/>
        <v>0.16003742307359048</v>
      </c>
      <c r="O344" s="537">
        <f t="shared" si="34"/>
        <v>0.15598421052631578</v>
      </c>
      <c r="P344" s="537">
        <f t="shared" si="35"/>
        <v>0.15142736842105264</v>
      </c>
      <c r="Q344" s="537">
        <f t="shared" si="36"/>
        <v>0.12794210526315788</v>
      </c>
      <c r="R344" s="537">
        <f t="shared" si="37"/>
        <v>0.10235368421052633</v>
      </c>
    </row>
    <row r="345" spans="1:18" s="543" customFormat="1" ht="15" thickBot="1">
      <c r="B345" s="544"/>
      <c r="C345" s="543">
        <f>SUM(C5:C344)</f>
        <v>0</v>
      </c>
      <c r="D345" s="543">
        <f>SUM(D5:D344)</f>
        <v>6723</v>
      </c>
      <c r="E345" s="543">
        <f>SUM(E5:E344)</f>
        <v>1804660</v>
      </c>
      <c r="F345" s="544"/>
      <c r="G345" s="550">
        <f t="shared" ref="G345:L345" si="38">SUM(G5:G344)</f>
        <v>4997632.2149999999</v>
      </c>
      <c r="H345" s="550">
        <f t="shared" si="38"/>
        <v>4955440.2149999999</v>
      </c>
      <c r="I345" s="550">
        <f t="shared" si="38"/>
        <v>4850937.93</v>
      </c>
      <c r="J345" s="550">
        <f t="shared" si="38"/>
        <v>4858921.8899999969</v>
      </c>
      <c r="K345" s="550">
        <f t="shared" si="38"/>
        <v>4400002.4600000056</v>
      </c>
      <c r="L345" s="550">
        <f t="shared" si="38"/>
        <v>4348098.1199999992</v>
      </c>
      <c r="M345" s="543">
        <f t="shared" ref="M345:R345" si="39">SUM(M5:M344)</f>
        <v>2376.8973482116176</v>
      </c>
      <c r="N345" s="543">
        <f t="shared" si="39"/>
        <v>2381.5491958073248</v>
      </c>
      <c r="O345" s="543">
        <f t="shared" si="39"/>
        <v>2272.2814514210518</v>
      </c>
      <c r="P345" s="543">
        <f t="shared" si="39"/>
        <v>2209.5307962947372</v>
      </c>
      <c r="Q345" s="543">
        <f t="shared" si="39"/>
        <v>1690.5272609473691</v>
      </c>
      <c r="R345" s="543">
        <f t="shared" si="39"/>
        <v>1336.4680537263157</v>
      </c>
    </row>
    <row r="346" spans="1:18">
      <c r="B346" s="29"/>
      <c r="F346" s="29"/>
      <c r="I346" s="551" t="s">
        <v>1675</v>
      </c>
      <c r="J346" s="384"/>
      <c r="K346" s="552"/>
      <c r="L346" s="552"/>
    </row>
    <row r="347" spans="1:18">
      <c r="G347" s="432"/>
      <c r="H347" s="581">
        <v>1239621.3799999999</v>
      </c>
      <c r="I347" s="581">
        <v>4458029.3199999984</v>
      </c>
      <c r="J347" s="581">
        <v>4900733.9799999949</v>
      </c>
      <c r="K347" s="581">
        <v>4523992.9300000034</v>
      </c>
      <c r="L347" s="581">
        <v>4461250.37</v>
      </c>
    </row>
  </sheetData>
  <mergeCells count="5">
    <mergeCell ref="G1:L1"/>
    <mergeCell ref="G2:H2"/>
    <mergeCell ref="I2:J2"/>
    <mergeCell ref="K2:L2"/>
    <mergeCell ref="M1:R1"/>
  </mergeCells>
  <pageMargins left="0.7" right="0.7" top="0.75" bottom="0.75" header="0.3" footer="0.3"/>
  <pageSetup paperSize="9" orientation="portrait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agsnavn xmlns="f51c49b8-fafd-4ba4-bc90-98f5a739531c">CO2-regnskab 2015</Sagsnavn>
    <Sagsnummer xmlns="f51c49b8-fafd-4ba4-bc90-98f5a739531c">16-2264</Sagsnummer>
    <CRMinfo xmlns="f51c49b8-fafd-4ba4-bc90-98f5a739531c">5079862 </CRMinfo>
    <DocumentSetDescription xmlns="http://schemas.microsoft.com/sharepoint/v3" xsi:nil="true"/>
    <_dlc_DocId xmlns="f51c49b8-fafd-4ba4-bc90-98f5a739531c">SE09-3-15962</_dlc_DocId>
    <_dlc_DocIdUrl xmlns="f51c49b8-fafd-4ba4-bc90-98f5a739531c">
      <Url>http://sedocs/sefo09/sefoa905/_layouts/15/DocIdRedir.aspx?ID=SE09-3-15962</Url>
      <Description>SE09-3-15962</Description>
    </_dlc_DocIdUrl>
    <Delsagsnavn xmlns="f51c49b8-fafd-4ba4-bc90-98f5a739531c">CO2-regnskab 2015</Delsagsnavn>
    <_SE_Big_Blue_TR_Handling xmlns="f51c49b8-fafd-4ba4-bc90-98f5a739531c">Regnskab</_SE_Big_Blue_TR_Handling>
    <ESA_x0020_Kontroldokument xmlns="f51c49b8-fafd-4ba4-bc90-98f5a739531c">false</ESA_x0020_Kontroldokument>
    <Aktivitetsnavn xmlns="f51c49b8-fafd-4ba4-bc90-98f5a739531c">Dataindsamling og -kontrol</Aktivitetsnavn>
    <Dokumentstatus xmlns="f51c49b8-fafd-4ba4-bc90-98f5a739531c">Gældende</Dokumentstatus>
    <EksternAktoer xmlns="7bafb021-3cfe-418f-b2f0-64fa17746f94"/>
    <Kvalitetssikring xmlns="f51c49b8-fafd-4ba4-bc90-98f5a739531c">false</Kvalitetssikring>
  </documentManagement>
</p:properties>
</file>

<file path=customXml/item3.xml><?xml version="1.0" encoding="utf-8"?>
<?mso-contentType ?>
<SharedContentType xmlns="Microsoft.SharePoint.Taxonomy.ContentTypeSync" SourceId="82818134-8d05-4f38-8c2d-7bc7261e0251" ContentTypeId="0x010100D8B343EA0D964E4391C36A6FC1FC0EA6" PreviousValue="false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Excel" ma:contentTypeID="0x010100D8B343EA0D964E4391C36A6FC1FC0EA6002541AEB5996165449415CD71D50BF797" ma:contentTypeVersion="57" ma:contentTypeDescription="" ma:contentTypeScope="" ma:versionID="7411b8cbae48ad51cf48c75d4e2bb06f">
  <xsd:schema xmlns:xsd="http://www.w3.org/2001/XMLSchema" xmlns:xs="http://www.w3.org/2001/XMLSchema" xmlns:p="http://schemas.microsoft.com/office/2006/metadata/properties" xmlns:ns1="http://schemas.microsoft.com/sharepoint/v3" xmlns:ns2="f51c49b8-fafd-4ba4-bc90-98f5a739531c" xmlns:ns3="7bafb021-3cfe-418f-b2f0-64fa17746f94" targetNamespace="http://schemas.microsoft.com/office/2006/metadata/properties" ma:root="true" ma:fieldsID="1766e5d046af44a4455b7f111579bfb0" ns1:_="" ns2:_="" ns3:_="">
    <xsd:import namespace="http://schemas.microsoft.com/sharepoint/v3"/>
    <xsd:import namespace="f51c49b8-fafd-4ba4-bc90-98f5a739531c"/>
    <xsd:import namespace="7bafb021-3cfe-418f-b2f0-64fa17746f94"/>
    <xsd:element name="properties">
      <xsd:complexType>
        <xsd:sequence>
          <xsd:element name="documentManagement">
            <xsd:complexType>
              <xsd:all>
                <xsd:element ref="ns2:Sagsnummer" minOccurs="0"/>
                <xsd:element ref="ns2:Sagsnavn"/>
                <xsd:element ref="ns2:Delsagsnavn" minOccurs="0"/>
                <xsd:element ref="ns2:Aktivitetsnavn"/>
                <xsd:element ref="ns2:Dokumentstatus" minOccurs="0"/>
                <xsd:element ref="ns2:ESA_x0020_Kontroldokument" minOccurs="0"/>
                <xsd:element ref="ns2:CRMinfo" minOccurs="0"/>
                <xsd:element ref="ns2:Kvalitetssikring" minOccurs="0"/>
                <xsd:element ref="ns2:_SE_Big_Blue_TR_Handling" minOccurs="0"/>
                <xsd:element ref="ns1:DocumentSetDescription" minOccurs="0"/>
                <xsd:element ref="ns3:EksternAktoer" minOccurs="0"/>
                <xsd:element ref="ns2:_dlc_DocId" minOccurs="0"/>
                <xsd:element ref="ns3:EksternAktoer_x003a_Navn1_x0020__x0028_sammenkædet_x0020_med_x0020_element_x0029_" minOccurs="0"/>
                <xsd:element ref="ns3:EksternAktoer_x003a_CVR-nr.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DocumentSetDescription" ma:index="11" nillable="true" ma:displayName="Beskrivelse" ma:description="En beskrivelse af sagen" ma:internalName="DocumentSetDescription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1c49b8-fafd-4ba4-bc90-98f5a739531c" elementFormDefault="qualified">
    <xsd:import namespace="http://schemas.microsoft.com/office/2006/documentManagement/types"/>
    <xsd:import namespace="http://schemas.microsoft.com/office/infopath/2007/PartnerControls"/>
    <xsd:element name="Sagsnummer" ma:index="2" nillable="true" ma:displayName="Sagsnummer" ma:description="" ma:internalName="Sagsnummer" ma:readOnly="false">
      <xsd:simpleType>
        <xsd:restriction base="dms:Text">
          <xsd:maxLength value="255"/>
        </xsd:restriction>
      </xsd:simpleType>
    </xsd:element>
    <xsd:element name="Sagsnavn" ma:index="3" ma:displayName="Sagsnavn" ma:description="" ma:internalName="Sagsnavn" ma:readOnly="false">
      <xsd:simpleType>
        <xsd:restriction base="dms:Text">
          <xsd:maxLength value="255"/>
        </xsd:restriction>
      </xsd:simpleType>
    </xsd:element>
    <xsd:element name="Delsagsnavn" ma:index="4" nillable="true" ma:displayName="Delsagsnavn" ma:description="" ma:internalName="Delsagsnavn">
      <xsd:simpleType>
        <xsd:restriction base="dms:Text">
          <xsd:maxLength value="255"/>
        </xsd:restriction>
      </xsd:simpleType>
    </xsd:element>
    <xsd:element name="Aktivitetsnavn" ma:index="5" ma:displayName="Aktivitetsnavn" ma:description="" ma:internalName="Aktivitetsnavn" ma:readOnly="false">
      <xsd:simpleType>
        <xsd:restriction base="dms:Text">
          <xsd:maxLength value="255"/>
        </xsd:restriction>
      </xsd:simpleType>
    </xsd:element>
    <xsd:element name="Dokumentstatus" ma:index="6" nillable="true" ma:displayName="Dokumentstatus" ma:description="" ma:format="RadioButtons" ma:internalName="Dokumentstatus">
      <xsd:simpleType>
        <xsd:restriction base="dms:Choice">
          <xsd:enumeration value="Gældende"/>
          <xsd:enumeration value="Ikke gældende"/>
          <xsd:enumeration value="Opfølgning"/>
        </xsd:restriction>
      </xsd:simpleType>
    </xsd:element>
    <xsd:element name="ESA_x0020_Kontroldokument" ma:index="7" nillable="true" ma:displayName="ESA Kontroldokument" ma:default="0" ma:internalName="ESA_x0020_Kontroldokument">
      <xsd:simpleType>
        <xsd:restriction base="dms:Boolean"/>
      </xsd:simpleType>
    </xsd:element>
    <xsd:element name="CRMinfo" ma:index="8" nillable="true" ma:displayName="CRM kundenummer" ma:description="" ma:internalName="CRMinfo" ma:readOnly="false">
      <xsd:simpleType>
        <xsd:restriction base="dms:Text">
          <xsd:maxLength value="255"/>
        </xsd:restriction>
      </xsd:simpleType>
    </xsd:element>
    <xsd:element name="Kvalitetssikring" ma:index="9" nillable="true" ma:displayName="Kvalitetssikring" ma:default="0" ma:internalName="Kvalitetssikring">
      <xsd:simpleType>
        <xsd:restriction base="dms:Boolean"/>
      </xsd:simpleType>
    </xsd:element>
    <xsd:element name="_SE_Big_Blue_TR_Handling" ma:index="10" nillable="true" ma:displayName="TR Handling" ma:internalName="_SE_Big_Blue_TR_Handling">
      <xsd:simpleType>
        <xsd:restriction base="dms:Text">
          <xsd:maxLength value="255"/>
        </xsd:restriction>
      </xsd:simpleType>
    </xsd:element>
    <xsd:element name="_dlc_DocId" ma:index="15" nillable="true" ma:displayName="Værdi for dokument-id" ma:description="Værdien af det dokument-id, der er tildelt dette element." ma:internalName="_dlc_DocId" ma:readOnly="true">
      <xsd:simpleType>
        <xsd:restriction base="dms:Text"/>
      </xsd:simpleType>
    </xsd:element>
    <xsd:element name="_dlc_DocIdUrl" ma:index="22" nillable="true" ma:displayName="Dokument-id" ma:description="Permanent link til dette dok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3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afb021-3cfe-418f-b2f0-64fa17746f94" elementFormDefault="qualified">
    <xsd:import namespace="http://schemas.microsoft.com/office/2006/documentManagement/types"/>
    <xsd:import namespace="http://schemas.microsoft.com/office/infopath/2007/PartnerControls"/>
    <xsd:element name="EksternAktoer" ma:index="12" nillable="true" ma:displayName="Ekstern aktør" ma:list="{f3753911-fa1d-431c-a20b-fb295891121f}" ma:internalName="EksternAktoer" ma:showField="Title" ma:web="7bafb021-3cfe-418f-b2f0-64fa17746f9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ksternAktoer_x003a_Navn1_x0020__x0028_sammenkædet_x0020_med_x0020_element_x0029_" ma:index="16" nillable="true" ma:displayName="EksternAktoer:Navn1 (sammenkædet med element)" ma:list="{f3753911-fa1d-431c-a20b-fb295891121f}" ma:internalName="EksternAktoer_x003A_Navn1_x0020__x0028_sammenk_x00e6_det_x0020_med_x0020_element_x0029_" ma:readOnly="true" ma:showField="LinkTitleNoMenu" ma:web="7bafb021-3cfe-418f-b2f0-64fa17746f9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ksternAktoer_x003a_CVR-nr." ma:index="17" nillable="true" ma:displayName="EksternAktoer:CVR-nr." ma:list="{f3753911-fa1d-431c-a20b-fb295891121f}" ma:internalName="EksternAktoer_x003A_CVR_x002d_nr_x002e_" ma:readOnly="true" ma:showField="CVR_x002d_nr_x002e_" ma:web="7bafb021-3cfe-418f-b2f0-64fa17746f9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3" ma:displayName="Indholdstype"/>
        <xsd:element ref="dc:title" minOccurs="0" maxOccurs="1" ma:index="1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FB0370FE-AEFB-4939-8322-D31FD4E5BB2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CD92ED9-0BA2-4C6E-ADBE-65D3D5F8BF4E}">
  <ds:schemaRefs>
    <ds:schemaRef ds:uri="http://schemas.microsoft.com/office/2006/documentManagement/types"/>
    <ds:schemaRef ds:uri="http://purl.org/dc/elements/1.1/"/>
    <ds:schemaRef ds:uri="7bafb021-3cfe-418f-b2f0-64fa17746f94"/>
    <ds:schemaRef ds:uri="http://schemas.microsoft.com/office/infopath/2007/PartnerControls"/>
    <ds:schemaRef ds:uri="f51c49b8-fafd-4ba4-bc90-98f5a739531c"/>
    <ds:schemaRef ds:uri="http://schemas.microsoft.com/office/2006/metadata/properties"/>
    <ds:schemaRef ds:uri="http://purl.org/dc/dcmitype/"/>
    <ds:schemaRef ds:uri="http://www.w3.org/XML/1998/namespace"/>
    <ds:schemaRef ds:uri="http://schemas.openxmlformats.org/package/2006/metadata/core-properties"/>
    <ds:schemaRef ds:uri="http://schemas.microsoft.com/sharepoint/v3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A8601D4-6D33-4578-AB68-1172673B8840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5971693B-EBC1-433C-A7ED-C250B84F345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f51c49b8-fafd-4ba4-bc90-98f5a739531c"/>
    <ds:schemaRef ds:uri="7bafb021-3cfe-418f-b2f0-64fa17746f9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352563DA-87D6-4F72-B2C7-EEA80252F871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15</vt:i4>
      </vt:variant>
    </vt:vector>
  </HeadingPairs>
  <TitlesOfParts>
    <vt:vector size="15" baseType="lpstr">
      <vt:lpstr>Grafer </vt:lpstr>
      <vt:lpstr>Opsamling 290916</vt:lpstr>
      <vt:lpstr>EL 200916</vt:lpstr>
      <vt:lpstr>Solceller 060916</vt:lpstr>
      <vt:lpstr>Summeret varme 290916</vt:lpstr>
      <vt:lpstr>Varme 201016</vt:lpstr>
      <vt:lpstr>Brændstof 290916</vt:lpstr>
      <vt:lpstr>Vand 060916</vt:lpstr>
      <vt:lpstr>Gl. gadelys 150814</vt:lpstr>
      <vt:lpstr>Ny gadelys 060916</vt:lpstr>
      <vt:lpstr>PZ målsætningen fra Inge 121114</vt:lpstr>
      <vt:lpstr>Graddage 060916</vt:lpstr>
      <vt:lpstr>CO2 faktorer 060916</vt:lpstr>
      <vt:lpstr>Priser 201016</vt:lpstr>
      <vt:lpstr>El brændsler 230916</vt:lpstr>
    </vt:vector>
  </TitlesOfParts>
  <Company>Sønderborg Kommune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CO2-regnskab 2007 til 2015 - final 201016</dc:title>
  <dc:creator>dklstr</dc:creator>
  <cp:lastModifiedBy>Grete Feldbech Kjeldsen</cp:lastModifiedBy>
  <cp:lastPrinted>2016-10-19T13:21:39Z</cp:lastPrinted>
  <dcterms:created xsi:type="dcterms:W3CDTF">2013-06-24T07:13:57Z</dcterms:created>
  <dcterms:modified xsi:type="dcterms:W3CDTF">2016-10-31T14:32:25Z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0x010100D8B343EA0D964E4391C36A6FC1FC0EA6002541AEB5996165449415CD71D50BF797</vt:lpwstr>
  </property>
  <property fmtid="{D5CDD505-2E9C-101B-9397-08002B2CF9AE}" pid="3" name="_dlc_DocIdItemGuid">
    <vt:lpwstr>02feb0dd-377a-4369-a502-361d9167b7fa</vt:lpwstr>
  </property>
  <property fmtid="{D5CDD505-2E9C-101B-9397-08002B2CF9AE}" pid="4" name="TaxKeyword">
    <vt:lpwstr/>
  </property>
  <property fmtid="{D5CDD505-2E9C-101B-9397-08002B2CF9AE}" pid="5" name="Aktivitetsnavn">
    <vt:lpwstr>CO2 opgørelse 2014</vt:lpwstr>
  </property>
  <property fmtid="{D5CDD505-2E9C-101B-9397-08002B2CF9AE}" pid="6" name="TaxCatchAll">
    <vt:lpwstr/>
  </property>
  <property fmtid="{D5CDD505-2E9C-101B-9397-08002B2CF9AE}" pid="7" name="TaxKeywordTaxHTField">
    <vt:lpwstr/>
  </property>
</Properties>
</file>