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G:\Plan-Teknikomraadet\3-Natur_Plan_Byg_Beredskab\6-Energi\Sara og Charlotte\1. Sara\Klimakommune-Borgmesterpagten\Klimakommune\CO2 opgørelse\2015\"/>
    </mc:Choice>
  </mc:AlternateContent>
  <bookViews>
    <workbookView xWindow="-765" yWindow="300" windowWidth="28560" windowHeight="12465" tabRatio="640" firstSheet="1" activeTab="4"/>
  </bookViews>
  <sheets>
    <sheet name="Introark" sheetId="6" r:id="rId1"/>
    <sheet name="Bygn el og varmeforbrug mm" sheetId="1" r:id="rId2"/>
    <sheet name="Transport" sheetId="3" r:id="rId3"/>
    <sheet name="Andre projekter" sheetId="4" state="hidden" r:id="rId4"/>
    <sheet name="Samlet opgørelse" sheetId="5" r:id="rId5"/>
    <sheet name="Emissionsfaktorer" sheetId="2" r:id="rId6"/>
  </sheets>
  <definedNames>
    <definedName name="_xlnm.Print_Area" localSheetId="3">'Andre projekter'!#REF!</definedName>
    <definedName name="_xlnm.Print_Area" localSheetId="1">'Bygn el og varmeforbrug mm'!$A$1:$O$146</definedName>
    <definedName name="_xlnm.Print_Area" localSheetId="5">Emissionsfaktorer!$A$1:$D$20</definedName>
    <definedName name="_xlnm.Print_Area" localSheetId="0">Introark!$A$1:$L$20</definedName>
    <definedName name="_xlnm.Print_Area" localSheetId="4">'Samlet opgørelse'!$A$1:$H$23</definedName>
    <definedName name="_xlnm.Print_Area" localSheetId="2">Transport!$A$1:$E$22</definedName>
  </definedNames>
  <calcPr calcId="152511"/>
</workbook>
</file>

<file path=xl/calcChain.xml><?xml version="1.0" encoding="utf-8"?>
<calcChain xmlns="http://schemas.openxmlformats.org/spreadsheetml/2006/main">
  <c r="E20" i="5" l="1"/>
  <c r="E145" i="1"/>
  <c r="H150" i="1"/>
  <c r="M19" i="1"/>
  <c r="M20" i="1"/>
  <c r="C20" i="5"/>
  <c r="D19" i="5"/>
  <c r="D18" i="5" s="1"/>
  <c r="E138" i="1"/>
  <c r="O138" i="1" s="1"/>
  <c r="F8" i="5" l="1"/>
  <c r="E17" i="5"/>
  <c r="D17" i="5"/>
  <c r="C17" i="5"/>
  <c r="F13" i="3" l="1"/>
  <c r="E13" i="3"/>
  <c r="D13" i="3"/>
  <c r="C13" i="3"/>
  <c r="B13" i="3"/>
  <c r="G12" i="3"/>
  <c r="F12" i="3"/>
  <c r="E12" i="3"/>
  <c r="D12" i="3"/>
  <c r="C12" i="3"/>
  <c r="B12" i="3"/>
  <c r="G11" i="3"/>
  <c r="G10" i="3"/>
  <c r="G9" i="3"/>
  <c r="G8" i="3"/>
  <c r="D11" i="3"/>
  <c r="D10" i="3"/>
  <c r="D9" i="3"/>
  <c r="D8" i="3"/>
  <c r="G7" i="3"/>
  <c r="G13" i="3" l="1"/>
  <c r="B20" i="5"/>
  <c r="E121" i="1" l="1"/>
  <c r="E25" i="1"/>
  <c r="M13" i="1" l="1"/>
  <c r="M14" i="1"/>
  <c r="M15" i="1"/>
  <c r="M16" i="1"/>
  <c r="M17" i="1"/>
  <c r="M18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125" i="1"/>
  <c r="M126" i="1"/>
  <c r="M127" i="1"/>
  <c r="M128" i="1"/>
  <c r="M129" i="1"/>
  <c r="M130" i="1"/>
  <c r="M131" i="1"/>
  <c r="M132" i="1"/>
  <c r="M133" i="1"/>
  <c r="M134" i="1"/>
  <c r="M135" i="1"/>
  <c r="M136" i="1"/>
  <c r="M137" i="1"/>
  <c r="M138" i="1"/>
  <c r="M139" i="1"/>
  <c r="M140" i="1"/>
  <c r="M141" i="1"/>
  <c r="M142" i="1"/>
  <c r="M143" i="1"/>
  <c r="M144" i="1"/>
  <c r="M12" i="1"/>
  <c r="M11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3" i="1"/>
  <c r="J14" i="1"/>
  <c r="J15" i="1"/>
  <c r="J16" i="1"/>
  <c r="J17" i="1"/>
  <c r="J18" i="1"/>
  <c r="J19" i="1"/>
  <c r="J12" i="1"/>
  <c r="J11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" i="1"/>
  <c r="G13" i="1"/>
  <c r="G12" i="1"/>
  <c r="G11" i="1"/>
  <c r="N10" i="1" l="1"/>
  <c r="H121" i="1"/>
  <c r="K25" i="1"/>
  <c r="K10" i="1"/>
  <c r="N50" i="1"/>
  <c r="H25" i="1"/>
  <c r="K50" i="1"/>
  <c r="N131" i="1"/>
  <c r="N64" i="1"/>
  <c r="N25" i="1"/>
  <c r="H91" i="1"/>
  <c r="N121" i="1"/>
  <c r="N97" i="1"/>
  <c r="H10" i="1"/>
  <c r="H131" i="1"/>
  <c r="H97" i="1"/>
  <c r="H64" i="1"/>
  <c r="H50" i="1"/>
  <c r="N91" i="1"/>
  <c r="E91" i="1" l="1"/>
  <c r="O91" i="1" s="1"/>
  <c r="N138" i="1"/>
  <c r="N145" i="1" s="1"/>
  <c r="N146" i="1" s="1"/>
  <c r="K138" i="1"/>
  <c r="H138" i="1"/>
  <c r="H145" i="1" s="1"/>
  <c r="H146" i="1" s="1"/>
  <c r="K131" i="1"/>
  <c r="K121" i="1"/>
  <c r="K97" i="1"/>
  <c r="K91" i="1"/>
  <c r="K64" i="1"/>
  <c r="K145" i="1" l="1"/>
  <c r="K146" i="1" s="1"/>
  <c r="C138" i="1"/>
  <c r="E131" i="1"/>
  <c r="E97" i="1"/>
  <c r="E64" i="1"/>
  <c r="E50" i="1"/>
  <c r="E10" i="1"/>
  <c r="C131" i="1"/>
  <c r="C121" i="1"/>
  <c r="O10" i="1" l="1"/>
  <c r="D9" i="5" s="1"/>
  <c r="E146" i="1"/>
  <c r="O131" i="1"/>
  <c r="D16" i="5" s="1"/>
  <c r="O121" i="1"/>
  <c r="D15" i="5" s="1"/>
  <c r="C50" i="1"/>
  <c r="C25" i="1"/>
  <c r="O50" i="1" l="1"/>
  <c r="D11" i="5" s="1"/>
  <c r="C97" i="1" l="1"/>
  <c r="C91" i="1"/>
  <c r="C64" i="1"/>
  <c r="C10" i="1"/>
  <c r="D7" i="3" l="1"/>
  <c r="O64" i="1" l="1"/>
  <c r="D12" i="5" s="1"/>
  <c r="O25" i="1"/>
  <c r="D10" i="5" s="1"/>
  <c r="O97" i="1"/>
  <c r="D14" i="5" s="1"/>
  <c r="D13" i="5"/>
  <c r="D8" i="5" l="1"/>
  <c r="D20" i="5" s="1"/>
  <c r="O146" i="1"/>
  <c r="E18" i="5"/>
  <c r="F18" i="5" l="1"/>
  <c r="C8" i="5"/>
  <c r="E8" i="5" s="1"/>
  <c r="F17" i="5"/>
  <c r="F20" i="5" l="1"/>
</calcChain>
</file>

<file path=xl/sharedStrings.xml><?xml version="1.0" encoding="utf-8"?>
<sst xmlns="http://schemas.openxmlformats.org/spreadsheetml/2006/main" count="265" uniqueCount="220">
  <si>
    <t>Fyringsolie</t>
  </si>
  <si>
    <t>Naturgas</t>
  </si>
  <si>
    <t>Diesel</t>
  </si>
  <si>
    <t>Benzin</t>
  </si>
  <si>
    <t>El</t>
  </si>
  <si>
    <t>Varme</t>
  </si>
  <si>
    <t>g/km</t>
  </si>
  <si>
    <t>Enhed</t>
  </si>
  <si>
    <t>Værdi</t>
  </si>
  <si>
    <t>Energistyrelsen</t>
  </si>
  <si>
    <t>MJ/liter</t>
  </si>
  <si>
    <r>
      <t>MJ/Nm</t>
    </r>
    <r>
      <rPr>
        <vertAlign val="superscript"/>
        <sz val="9"/>
        <color theme="1"/>
        <rFont val="Verdana"/>
        <family val="2"/>
      </rPr>
      <t>3</t>
    </r>
  </si>
  <si>
    <t>g/kwh</t>
  </si>
  <si>
    <t>g/liter</t>
  </si>
  <si>
    <t>Område/delområde</t>
  </si>
  <si>
    <t>Ændring (%)</t>
  </si>
  <si>
    <t>Transport i alt</t>
  </si>
  <si>
    <t>I alt</t>
  </si>
  <si>
    <t>kWh</t>
  </si>
  <si>
    <t>liter</t>
  </si>
  <si>
    <t>Areal</t>
  </si>
  <si>
    <t>Fjernvarme</t>
  </si>
  <si>
    <t>Kilde</t>
  </si>
  <si>
    <t>Energinet.dk</t>
  </si>
  <si>
    <t>Lokal fjernvarmeværk</t>
  </si>
  <si>
    <t>Adm. bygninger i alt</t>
  </si>
  <si>
    <t>Skoler i alt</t>
  </si>
  <si>
    <t>Daginstitutioner i alt</t>
  </si>
  <si>
    <t>Fritidsklubber i alt</t>
  </si>
  <si>
    <t>m2</t>
  </si>
  <si>
    <t>Ældrepleje i alt</t>
  </si>
  <si>
    <t>Nm3</t>
  </si>
  <si>
    <t>Emissionsfaktorer</t>
  </si>
  <si>
    <t>CO2-emissionsfaktor for LPG (ukrudtsbrændere)</t>
  </si>
  <si>
    <t>Gnsn CO2-emission pr. km for benzinbil</t>
  </si>
  <si>
    <t>Gnsn CO2-emission pr. km for dieselbil</t>
  </si>
  <si>
    <t>Gnsn CO2-emission pr. km for alle biler</t>
  </si>
  <si>
    <t>g/kg</t>
  </si>
  <si>
    <r>
      <t>CO</t>
    </r>
    <r>
      <rPr>
        <b/>
        <vertAlign val="subscript"/>
        <sz val="10"/>
        <color theme="1"/>
        <rFont val="Verdana"/>
        <family val="2"/>
      </rPr>
      <t>2</t>
    </r>
    <r>
      <rPr>
        <b/>
        <sz val="10"/>
        <color theme="1"/>
        <rFont val="Verdana"/>
        <family val="2"/>
      </rPr>
      <t>-udledninger</t>
    </r>
  </si>
  <si>
    <t>CO2-emission (tons)</t>
  </si>
  <si>
    <t>Opgørelse for transport</t>
  </si>
  <si>
    <t>Forvaltningens køretøjer</t>
  </si>
  <si>
    <t>Energiindhold</t>
  </si>
  <si>
    <t>tons CO2</t>
  </si>
  <si>
    <t>CO2-emission</t>
  </si>
  <si>
    <t>Brændstofforbrug</t>
  </si>
  <si>
    <t xml:space="preserve">  - Adm. bygninger i alt</t>
  </si>
  <si>
    <t xml:space="preserve">  - Skoler i alt</t>
  </si>
  <si>
    <t xml:space="preserve">  - Daginstitutioner i alt</t>
  </si>
  <si>
    <t xml:space="preserve">  - Fritidsklubber i alt</t>
  </si>
  <si>
    <t xml:space="preserve">  - Ældrepleje i alt</t>
  </si>
  <si>
    <t xml:space="preserve">  - Specialinstitutioner i alt</t>
  </si>
  <si>
    <t xml:space="preserve">  - Kulturinstitutioner i alt</t>
  </si>
  <si>
    <t>Bygningers el og varmeforbrug i alt</t>
  </si>
  <si>
    <t>Samlet opgørelse</t>
  </si>
  <si>
    <t>Ændring (%)*</t>
  </si>
  <si>
    <t>Fiktiv til sammenligning</t>
  </si>
  <si>
    <t>- og andre faktorer</t>
  </si>
  <si>
    <t>Bilag 1 – Regneark med opstillet CO2-opgørelse for en fiktiv kommune</t>
  </si>
  <si>
    <t>Bilag til:</t>
  </si>
  <si>
    <t>Klimakommuner</t>
  </si>
  <si>
    <r>
      <t>Vejledning til opgørelse af CO</t>
    </r>
    <r>
      <rPr>
        <b/>
        <vertAlign val="subscript"/>
        <sz val="14"/>
        <color theme="1"/>
        <rFont val="Verdana"/>
        <family val="2"/>
      </rPr>
      <t>2</t>
    </r>
    <r>
      <rPr>
        <b/>
        <sz val="14"/>
        <color theme="1"/>
        <rFont val="Verdana"/>
        <family val="2"/>
      </rPr>
      <t>-udledninger og</t>
    </r>
  </si>
  <si>
    <t>-reduktioner for kommunen som virksomhed</t>
  </si>
  <si>
    <t>Se vejledningens afsnit 7 for forklaring på dette regneark</t>
  </si>
  <si>
    <t>Christian Poll</t>
  </si>
  <si>
    <t>Danmarks Naturfredningsforening</t>
  </si>
  <si>
    <t>Masnedøgade 20</t>
  </si>
  <si>
    <t>2100 Ø</t>
  </si>
  <si>
    <t>tlf. 31193249</t>
  </si>
  <si>
    <t>cpo@dn.dk</t>
  </si>
  <si>
    <t>Kontakt:</t>
  </si>
  <si>
    <t>Gnsn CO2-emission pr. km for taxa</t>
  </si>
  <si>
    <t>Miljø og Sundhed</t>
  </si>
  <si>
    <r>
      <t>g/Nm</t>
    </r>
    <r>
      <rPr>
        <vertAlign val="superscript"/>
        <sz val="10"/>
        <rFont val="Verdana"/>
        <family val="2"/>
      </rPr>
      <t>3</t>
    </r>
  </si>
  <si>
    <t>Andet</t>
  </si>
  <si>
    <t xml:space="preserve">  - Vejbelysning</t>
  </si>
  <si>
    <t>Opgørelse for bygningers el-og varmeforbrug samt andet</t>
  </si>
  <si>
    <t>Version II-A – 12. marts 2012</t>
  </si>
  <si>
    <t>Varde Kommune</t>
  </si>
  <si>
    <r>
      <t>Varde Kommune</t>
    </r>
    <r>
      <rPr>
        <b/>
        <sz val="10"/>
        <color rgb="FF000000"/>
        <rFont val="Verdana"/>
        <family val="2"/>
      </rPr>
      <t xml:space="preserve"> </t>
    </r>
  </si>
  <si>
    <t xml:space="preserve"> </t>
  </si>
  <si>
    <t>El, 2014</t>
  </si>
  <si>
    <t xml:space="preserve">Energibesparende tiltag </t>
  </si>
  <si>
    <t>Tistrup Stationsskole</t>
  </si>
  <si>
    <t>Agerbæk skole</t>
  </si>
  <si>
    <t>Alslev skole</t>
  </si>
  <si>
    <t>Ansager skole</t>
  </si>
  <si>
    <t>Billum skole</t>
  </si>
  <si>
    <t>Horne skole</t>
  </si>
  <si>
    <t>Janderup skole</t>
  </si>
  <si>
    <t>Lunde-kvong skole</t>
  </si>
  <si>
    <t>Nordenskov skole</t>
  </si>
  <si>
    <t>Næsbjerg skole</t>
  </si>
  <si>
    <t>Nørre Nebel skole</t>
  </si>
  <si>
    <t>Oksbøl Blåvandshuk skole</t>
  </si>
  <si>
    <t>Outrup skole</t>
  </si>
  <si>
    <t>Sig Thorstrup skole</t>
  </si>
  <si>
    <t>Starup skole</t>
  </si>
  <si>
    <t>Tistrup skole</t>
  </si>
  <si>
    <t>Brorsonskolen</t>
  </si>
  <si>
    <t>Lykkegårdskolen</t>
  </si>
  <si>
    <t>Sct. Jacobi skole</t>
  </si>
  <si>
    <t>Ølgod skole</t>
  </si>
  <si>
    <t>Skolen ved Tippen, Ansager</t>
  </si>
  <si>
    <t>Varde STU center</t>
  </si>
  <si>
    <t>Ungdomsskolen</t>
  </si>
  <si>
    <t>Årre skole</t>
  </si>
  <si>
    <t>Regnbuen</t>
  </si>
  <si>
    <t>Isbjergparken</t>
  </si>
  <si>
    <t>Agerbæk børnehus</t>
  </si>
  <si>
    <t>Børnehuset lysningen (Hoppeloppen)</t>
  </si>
  <si>
    <t>Lundparken</t>
  </si>
  <si>
    <t>Solsikken</t>
  </si>
  <si>
    <t>Naturligvis</t>
  </si>
  <si>
    <t>Sønderalle</t>
  </si>
  <si>
    <t>Skovmusen</t>
  </si>
  <si>
    <t>HolmeÅHuset (Starup)</t>
  </si>
  <si>
    <t>Højgårdsparken</t>
  </si>
  <si>
    <t>Kilden</t>
  </si>
  <si>
    <t>Mælkevejen</t>
  </si>
  <si>
    <t>Nordenskov (Teglhuset)</t>
  </si>
  <si>
    <t>Oksbøl børnehave</t>
  </si>
  <si>
    <t>Outrup børnehave</t>
  </si>
  <si>
    <t>Skovbrynet</t>
  </si>
  <si>
    <t>Smørhullet</t>
  </si>
  <si>
    <t>Svalehuset</t>
  </si>
  <si>
    <t>Søndermarken</t>
  </si>
  <si>
    <t>Trinbrættet</t>
  </si>
  <si>
    <t>Vestervold</t>
  </si>
  <si>
    <t>Østervang</t>
  </si>
  <si>
    <t>Kærhøgevej</t>
  </si>
  <si>
    <t>SFO i alt</t>
  </si>
  <si>
    <t>Alslev SFO</t>
  </si>
  <si>
    <t>Ansager SFO</t>
  </si>
  <si>
    <t>Billum SFO</t>
  </si>
  <si>
    <t>Horne SFO</t>
  </si>
  <si>
    <t>Janderup SFO</t>
  </si>
  <si>
    <t>Blåvandshukskole SFO 2 og 3</t>
  </si>
  <si>
    <t>Ourtrup SFO</t>
  </si>
  <si>
    <t>Sig Thorstrup SFO</t>
  </si>
  <si>
    <t>Brorson SFO</t>
  </si>
  <si>
    <t>Ølgod SFO</t>
  </si>
  <si>
    <t>Blåvandshukskole SFO 1</t>
  </si>
  <si>
    <t>Hedevang</t>
  </si>
  <si>
    <t>Årre</t>
  </si>
  <si>
    <t>Varde fritidsklubben</t>
  </si>
  <si>
    <t>Ungehus</t>
  </si>
  <si>
    <t>Fælles Klubber</t>
  </si>
  <si>
    <t>Stålværksvej 13 (atletklub, skytteklub, bueskytter og modelsnedkeriet)</t>
  </si>
  <si>
    <t>Agerbæk klubhus</t>
  </si>
  <si>
    <t>Bittegården</t>
  </si>
  <si>
    <t>Ejendommen Rosenvænget, Ølgod</t>
  </si>
  <si>
    <t>Ejendommen Løkkevang, Ølgod</t>
  </si>
  <si>
    <t>Ældrebioliger yderiksvej 40</t>
  </si>
  <si>
    <t>Ældrecentrene Søndervang</t>
  </si>
  <si>
    <t>Ældrebolger Helle Plejecenter + Vinkelvej</t>
  </si>
  <si>
    <t>Poghøj, Vestergade 20 Oksbøl</t>
  </si>
  <si>
    <t>Ældreboliger Møllegården 2, Outrup</t>
  </si>
  <si>
    <t>Ældreboliger Årre, Hybenbo</t>
  </si>
  <si>
    <t>Hornelunden, Horne</t>
  </si>
  <si>
    <t>Tistrup Plejecenter</t>
  </si>
  <si>
    <t>Carolineparken Varde</t>
  </si>
  <si>
    <t>Sognelunden Agerbæk</t>
  </si>
  <si>
    <t>Starup helle Plejecenter</t>
  </si>
  <si>
    <t>Ølgod aktivitetscenter</t>
  </si>
  <si>
    <t>Ølgod Vinkelvejscentret</t>
  </si>
  <si>
    <t>Alslev Thueslund</t>
  </si>
  <si>
    <t>Oksbøl Poghøj virks. 7</t>
  </si>
  <si>
    <t>Outrup møllegården</t>
  </si>
  <si>
    <t>Ældreboliger Sognelunden</t>
  </si>
  <si>
    <t>Ældreboliger Nordenskov Solhøj</t>
  </si>
  <si>
    <t>Ældreboliger Lyngparken Varde</t>
  </si>
  <si>
    <t>Specialinstitutioner total</t>
  </si>
  <si>
    <t>Varde pensionatet Bøgebly</t>
  </si>
  <si>
    <t>Varde Bo-Østervang</t>
  </si>
  <si>
    <t>Varde Lunden</t>
  </si>
  <si>
    <t>Afdeling 1 Ølgod (Rosenvænget, Løkkevang, Café løkkevang</t>
  </si>
  <si>
    <t>Kirkegade og Gartnervænget Oksbøl</t>
  </si>
  <si>
    <t>Afdeling 4, Varde Humlehaven 2, 59 og 72 , Café 1C Kærhøgevej og Svaneparken</t>
  </si>
  <si>
    <t>Botilbud Søndergade 44, Varde</t>
  </si>
  <si>
    <t>Janderup, Vidagerhus</t>
  </si>
  <si>
    <t>Varde Støttecenter</t>
  </si>
  <si>
    <t>Kulturinstitutioner total</t>
  </si>
  <si>
    <t>Oksbøl, Præstegaardsvej 21, tidl. Vandrehjem</t>
  </si>
  <si>
    <t>Ølgod Helsecenter</t>
  </si>
  <si>
    <t>7 Kanten</t>
  </si>
  <si>
    <t>Lokalarkiv Næsbjerg</t>
  </si>
  <si>
    <t>Medborgehus Oksbøl</t>
  </si>
  <si>
    <t>Varde Medborgerhuset</t>
  </si>
  <si>
    <t>Agerbæk Brandstation</t>
  </si>
  <si>
    <t>Blåvandshuk Fyr</t>
  </si>
  <si>
    <t>Varde, Laboratorievej, kompetencecenter</t>
  </si>
  <si>
    <t>Varde, VUC i Campusbygning</t>
  </si>
  <si>
    <t>Varde Rådhus, Bytoften 2</t>
  </si>
  <si>
    <t>Varde adm. Byg, Torvet 7</t>
  </si>
  <si>
    <t>Borgercenter Varde, Frisvadvej Varde</t>
  </si>
  <si>
    <t>Varde, KE Efteruddannelsescenter</t>
  </si>
  <si>
    <t>Adm. Byg, Toften 2 Årre</t>
  </si>
  <si>
    <t>Naturpladstoiletter</t>
  </si>
  <si>
    <t>Varde Minibyen</t>
  </si>
  <si>
    <t>Varde Minimurerne, Vestervold 18 C</t>
  </si>
  <si>
    <t>Materialegårde</t>
  </si>
  <si>
    <t>Hjælpemiddeldepot i Varde</t>
  </si>
  <si>
    <t>Total</t>
  </si>
  <si>
    <t>Vejbelysning</t>
  </si>
  <si>
    <t>Ikke Graddage korrigeret</t>
  </si>
  <si>
    <t>CO2 [Ton]</t>
  </si>
  <si>
    <t>http://www.key2green.dk/n%C3%B8gletal-elforbrug</t>
  </si>
  <si>
    <t>Total varme:</t>
  </si>
  <si>
    <t xml:space="preserve">  - SFO i alt</t>
  </si>
  <si>
    <t>Energiforbrug i kommunens bygninger i 2015</t>
  </si>
  <si>
    <t>Vej  Park</t>
  </si>
  <si>
    <t>LeasePlan-biler</t>
  </si>
  <si>
    <t>Børn  Unge</t>
  </si>
  <si>
    <t>Biblioteket</t>
  </si>
  <si>
    <t>Varde Kommune - administrationen</t>
  </si>
  <si>
    <t>Ældreboliger Byagervej Nørre Nebel</t>
  </si>
  <si>
    <t>Vi er først begyndt registreringen af transport i 2014 og det er derfor ikke regnet med i CO2 udledningen for 2014 som lød på 11.279 tons.</t>
  </si>
  <si>
    <t>Lykkegård SFO (midl. Nedlagt)</t>
  </si>
  <si>
    <t>Specialklasserækken SFO (midl. Nedlagt)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</si>
</sst>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 * #,##0_ ;_ * \-#,##0_ ;_ * &quot;-&quot;??_ ;_ @_ "/>
    <numFmt numFmtId="165" formatCode="_ * #,##0.0_ ;_ * \-#,##0.0_ ;_ * &quot;-&quot;??_ ;_ @_ "/>
    <numFmt numFmtId="166" formatCode="0.0%"/>
  </numFmts>
  <fonts count="34" x14ac:knownFonts="1">
    <font>
      <sz val="11"/>
      <color theme="1"/>
      <name val="Calibri"/>
      <family val="2"/>
      <scheme val="minor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9"/>
      <color rgb="FF000000"/>
      <name val="Verdana"/>
      <family val="2"/>
    </font>
    <font>
      <b/>
      <sz val="9"/>
      <color theme="1"/>
      <name val="Verdana"/>
      <family val="2"/>
    </font>
    <font>
      <sz val="9"/>
      <color rgb="FF000000"/>
      <name val="Verdana"/>
      <family val="2"/>
    </font>
    <font>
      <sz val="9"/>
      <color theme="1"/>
      <name val="Verdana"/>
      <family val="2"/>
    </font>
    <font>
      <vertAlign val="superscript"/>
      <sz val="9"/>
      <color theme="1"/>
      <name val="Verdana"/>
      <family val="2"/>
    </font>
    <font>
      <b/>
      <sz val="10"/>
      <color rgb="FF000000"/>
      <name val="Verdana"/>
      <family val="2"/>
    </font>
    <font>
      <b/>
      <sz val="8"/>
      <color theme="1"/>
      <name val="Verdana"/>
      <family val="2"/>
    </font>
    <font>
      <sz val="8"/>
      <color rgb="FF000000"/>
      <name val="Verdana"/>
      <family val="2"/>
    </font>
    <font>
      <b/>
      <sz val="8"/>
      <color rgb="FF000000"/>
      <name val="Verdana"/>
      <family val="2"/>
    </font>
    <font>
      <sz val="8"/>
      <color theme="1"/>
      <name val="Verdana"/>
      <family val="2"/>
    </font>
    <font>
      <sz val="11"/>
      <color theme="1"/>
      <name val="Calibri"/>
      <family val="2"/>
      <scheme val="minor"/>
    </font>
    <font>
      <sz val="11"/>
      <color theme="1"/>
      <name val="Verdana"/>
      <family val="2"/>
    </font>
    <font>
      <sz val="11"/>
      <color rgb="FF000000"/>
      <name val="Verdana"/>
      <family val="2"/>
    </font>
    <font>
      <b/>
      <sz val="11"/>
      <color theme="1"/>
      <name val="Verdana"/>
      <family val="2"/>
    </font>
    <font>
      <b/>
      <sz val="11"/>
      <color rgb="FF000000"/>
      <name val="Verdana"/>
      <family val="2"/>
    </font>
    <font>
      <b/>
      <sz val="12"/>
      <color theme="1"/>
      <name val="Verdana"/>
      <family val="2"/>
    </font>
    <font>
      <sz val="16"/>
      <color theme="1"/>
      <name val="Verdana"/>
      <family val="2"/>
    </font>
    <font>
      <b/>
      <vertAlign val="subscript"/>
      <sz val="10"/>
      <color theme="1"/>
      <name val="Verdana"/>
      <family val="2"/>
    </font>
    <font>
      <sz val="14"/>
      <color theme="1"/>
      <name val="Verdana"/>
      <family val="2"/>
    </font>
    <font>
      <sz val="18"/>
      <color theme="1"/>
      <name val="Verdana"/>
      <family val="2"/>
    </font>
    <font>
      <b/>
      <sz val="20"/>
      <color theme="1"/>
      <name val="Verdana"/>
      <family val="2"/>
    </font>
    <font>
      <b/>
      <sz val="14"/>
      <color theme="1"/>
      <name val="Verdana"/>
      <family val="2"/>
    </font>
    <font>
      <b/>
      <vertAlign val="subscript"/>
      <sz val="14"/>
      <color theme="1"/>
      <name val="Verdana"/>
      <family val="2"/>
    </font>
    <font>
      <u/>
      <sz val="11"/>
      <color theme="10"/>
      <name val="Calibri"/>
      <family val="2"/>
    </font>
    <font>
      <u/>
      <sz val="14"/>
      <color theme="10"/>
      <name val="Verdana"/>
      <family val="2"/>
    </font>
    <font>
      <sz val="11"/>
      <color rgb="FFFF0000"/>
      <name val="Verdana"/>
      <family val="2"/>
    </font>
    <font>
      <sz val="11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vertAlign val="superscript"/>
      <sz val="10"/>
      <name val="Verdana"/>
      <family val="2"/>
    </font>
  </fonts>
  <fills count="6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35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27" fillId="0" borderId="0" applyNumberFormat="0" applyFill="0" applyBorder="0" applyAlignment="0" applyProtection="0">
      <alignment vertical="top"/>
      <protection locked="0"/>
    </xf>
  </cellStyleXfs>
  <cellXfs count="231">
    <xf numFmtId="0" fontId="0" fillId="0" borderId="0" xfId="0"/>
    <xf numFmtId="0" fontId="7" fillId="0" borderId="2" xfId="0" applyFont="1" applyBorder="1"/>
    <xf numFmtId="0" fontId="3" fillId="0" borderId="0" xfId="0" applyFont="1"/>
    <xf numFmtId="0" fontId="5" fillId="2" borderId="3" xfId="0" applyFont="1" applyFill="1" applyBorder="1"/>
    <xf numFmtId="0" fontId="5" fillId="2" borderId="3" xfId="0" applyFont="1" applyFill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15" fillId="0" borderId="0" xfId="0" applyFont="1" applyAlignment="1">
      <alignment vertical="top"/>
    </xf>
    <xf numFmtId="0" fontId="15" fillId="0" borderId="0" xfId="0" applyFont="1"/>
    <xf numFmtId="0" fontId="5" fillId="0" borderId="0" xfId="0" applyFont="1" applyAlignment="1">
      <alignment vertical="top"/>
    </xf>
    <xf numFmtId="164" fontId="5" fillId="0" borderId="0" xfId="1" applyNumberFormat="1" applyFont="1" applyBorder="1" applyAlignment="1">
      <alignment vertical="top"/>
    </xf>
    <xf numFmtId="0" fontId="15" fillId="0" borderId="11" xfId="0" applyFont="1" applyBorder="1" applyAlignment="1">
      <alignment vertical="top"/>
    </xf>
    <xf numFmtId="0" fontId="15" fillId="0" borderId="12" xfId="0" applyFont="1" applyBorder="1" applyAlignment="1">
      <alignment vertical="top"/>
    </xf>
    <xf numFmtId="0" fontId="17" fillId="2" borderId="13" xfId="0" applyFont="1" applyFill="1" applyBorder="1" applyAlignment="1">
      <alignment horizontal="right" vertical="top"/>
    </xf>
    <xf numFmtId="0" fontId="17" fillId="2" borderId="14" xfId="0" applyFont="1" applyFill="1" applyBorder="1" applyAlignment="1">
      <alignment horizontal="right" vertical="top"/>
    </xf>
    <xf numFmtId="0" fontId="15" fillId="2" borderId="15" xfId="0" applyFont="1" applyFill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/>
    </xf>
    <xf numFmtId="164" fontId="7" fillId="0" borderId="11" xfId="1" applyNumberFormat="1" applyFont="1" applyBorder="1" applyAlignment="1">
      <alignment horizontal="right" vertical="top"/>
    </xf>
    <xf numFmtId="164" fontId="7" fillId="0" borderId="12" xfId="1" applyNumberFormat="1" applyFont="1" applyBorder="1" applyAlignment="1">
      <alignment horizontal="right" vertical="top"/>
    </xf>
    <xf numFmtId="0" fontId="15" fillId="2" borderId="16" xfId="0" applyFont="1" applyFill="1" applyBorder="1" applyAlignment="1">
      <alignment horizontal="right" vertical="top" wrapText="1"/>
    </xf>
    <xf numFmtId="0" fontId="18" fillId="2" borderId="7" xfId="0" applyFont="1" applyFill="1" applyBorder="1" applyAlignment="1">
      <alignment vertical="top" wrapText="1"/>
    </xf>
    <xf numFmtId="0" fontId="17" fillId="2" borderId="14" xfId="0" applyFont="1" applyFill="1" applyBorder="1" applyAlignment="1">
      <alignment horizontal="right" vertical="top" wrapText="1"/>
    </xf>
    <xf numFmtId="0" fontId="17" fillId="2" borderId="5" xfId="0" applyFont="1" applyFill="1" applyBorder="1" applyAlignment="1">
      <alignment horizontal="right" vertical="top" wrapText="1"/>
    </xf>
    <xf numFmtId="0" fontId="16" fillId="2" borderId="8" xfId="0" applyFont="1" applyFill="1" applyBorder="1" applyAlignment="1">
      <alignment vertical="top" wrapText="1"/>
    </xf>
    <xf numFmtId="0" fontId="15" fillId="2" borderId="6" xfId="0" applyFont="1" applyFill="1" applyBorder="1" applyAlignment="1">
      <alignment horizontal="right" vertical="top" wrapText="1"/>
    </xf>
    <xf numFmtId="164" fontId="5" fillId="0" borderId="19" xfId="1" applyNumberFormat="1" applyFont="1" applyBorder="1" applyAlignment="1">
      <alignment vertical="top"/>
    </xf>
    <xf numFmtId="164" fontId="5" fillId="0" borderId="3" xfId="1" applyNumberFormat="1" applyFont="1" applyBorder="1" applyAlignment="1">
      <alignment vertical="top"/>
    </xf>
    <xf numFmtId="164" fontId="5" fillId="0" borderId="4" xfId="1" applyNumberFormat="1" applyFont="1" applyBorder="1" applyAlignment="1">
      <alignment vertical="top"/>
    </xf>
    <xf numFmtId="0" fontId="19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2" fillId="0" borderId="0" xfId="0" applyFont="1" applyAlignment="1">
      <alignment vertical="top"/>
    </xf>
    <xf numFmtId="164" fontId="5" fillId="0" borderId="11" xfId="1" applyNumberFormat="1" applyFont="1" applyBorder="1" applyAlignment="1">
      <alignment horizontal="right" vertical="top"/>
    </xf>
    <xf numFmtId="164" fontId="5" fillId="0" borderId="12" xfId="1" applyNumberFormat="1" applyFont="1" applyBorder="1" applyAlignment="1">
      <alignment horizontal="right" vertical="top"/>
    </xf>
    <xf numFmtId="164" fontId="5" fillId="0" borderId="11" xfId="1" applyNumberFormat="1" applyFont="1" applyBorder="1" applyAlignment="1">
      <alignment horizontal="right" vertical="top" wrapText="1"/>
    </xf>
    <xf numFmtId="164" fontId="7" fillId="0" borderId="11" xfId="1" applyNumberFormat="1" applyFont="1" applyBorder="1" applyAlignment="1">
      <alignment horizontal="right" vertical="top" wrapText="1"/>
    </xf>
    <xf numFmtId="0" fontId="20" fillId="0" borderId="0" xfId="0" applyFont="1" applyAlignment="1">
      <alignment vertical="top"/>
    </xf>
    <xf numFmtId="0" fontId="20" fillId="0" borderId="11" xfId="0" applyFont="1" applyBorder="1" applyAlignment="1">
      <alignment vertical="top"/>
    </xf>
    <xf numFmtId="0" fontId="20" fillId="0" borderId="12" xfId="0" applyFont="1" applyBorder="1" applyAlignment="1">
      <alignment vertical="top"/>
    </xf>
    <xf numFmtId="0" fontId="15" fillId="0" borderId="0" xfId="0" applyFont="1" applyBorder="1" applyAlignment="1">
      <alignment vertical="top"/>
    </xf>
    <xf numFmtId="0" fontId="19" fillId="0" borderId="0" xfId="0" applyFont="1" applyBorder="1" applyAlignment="1">
      <alignment vertical="top"/>
    </xf>
    <xf numFmtId="164" fontId="3" fillId="0" borderId="0" xfId="1" applyNumberFormat="1" applyFont="1" applyBorder="1" applyAlignment="1">
      <alignment vertical="top"/>
    </xf>
    <xf numFmtId="1" fontId="19" fillId="0" borderId="0" xfId="1" applyNumberFormat="1" applyFont="1" applyBorder="1" applyAlignment="1">
      <alignment vertical="top"/>
    </xf>
    <xf numFmtId="0" fontId="20" fillId="0" borderId="0" xfId="0" applyFont="1"/>
    <xf numFmtId="0" fontId="3" fillId="2" borderId="10" xfId="0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right" vertical="center"/>
    </xf>
    <xf numFmtId="0" fontId="2" fillId="0" borderId="2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0" xfId="0" applyFont="1" applyBorder="1" applyAlignment="1">
      <alignment vertical="top"/>
    </xf>
    <xf numFmtId="164" fontId="5" fillId="0" borderId="11" xfId="1" applyNumberFormat="1" applyFont="1" applyBorder="1" applyAlignment="1">
      <alignment vertical="top"/>
    </xf>
    <xf numFmtId="164" fontId="5" fillId="0" borderId="12" xfId="1" applyNumberFormat="1" applyFont="1" applyBorder="1" applyAlignment="1">
      <alignment vertical="top"/>
    </xf>
    <xf numFmtId="0" fontId="15" fillId="0" borderId="0" xfId="0" applyFont="1" applyAlignment="1">
      <alignment vertical="center"/>
    </xf>
    <xf numFmtId="0" fontId="17" fillId="2" borderId="7" xfId="0" applyFont="1" applyFill="1" applyBorder="1" applyAlignment="1">
      <alignment vertical="center"/>
    </xf>
    <xf numFmtId="0" fontId="17" fillId="2" borderId="13" xfId="0" applyFont="1" applyFill="1" applyBorder="1" applyAlignment="1">
      <alignment horizontal="right" vertical="center"/>
    </xf>
    <xf numFmtId="0" fontId="15" fillId="2" borderId="20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right" vertical="center"/>
    </xf>
    <xf numFmtId="0" fontId="15" fillId="0" borderId="20" xfId="0" applyFont="1" applyBorder="1" applyAlignment="1">
      <alignment horizontal="left" vertical="center"/>
    </xf>
    <xf numFmtId="164" fontId="15" fillId="0" borderId="11" xfId="1" applyNumberFormat="1" applyFont="1" applyBorder="1" applyAlignment="1">
      <alignment vertical="center"/>
    </xf>
    <xf numFmtId="0" fontId="15" fillId="0" borderId="10" xfId="0" applyFont="1" applyBorder="1" applyAlignment="1">
      <alignment vertical="center"/>
    </xf>
    <xf numFmtId="164" fontId="15" fillId="0" borderId="18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0" fontId="17" fillId="2" borderId="5" xfId="0" applyFont="1" applyFill="1" applyBorder="1" applyAlignment="1">
      <alignment horizontal="right" vertical="center"/>
    </xf>
    <xf numFmtId="0" fontId="15" fillId="2" borderId="9" xfId="0" applyFont="1" applyFill="1" applyBorder="1" applyAlignment="1">
      <alignment horizontal="right" vertical="center"/>
    </xf>
    <xf numFmtId="164" fontId="15" fillId="0" borderId="9" xfId="1" applyNumberFormat="1" applyFont="1" applyBorder="1" applyAlignment="1">
      <alignment horizontal="right" vertical="center"/>
    </xf>
    <xf numFmtId="164" fontId="15" fillId="0" borderId="21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164" fontId="15" fillId="0" borderId="4" xfId="0" applyNumberFormat="1" applyFont="1" applyBorder="1" applyAlignment="1">
      <alignment vertical="center"/>
    </xf>
    <xf numFmtId="0" fontId="17" fillId="0" borderId="10" xfId="0" applyFont="1" applyBorder="1" applyAlignment="1">
      <alignment vertical="center"/>
    </xf>
    <xf numFmtId="0" fontId="17" fillId="0" borderId="0" xfId="0" applyFont="1" applyAlignment="1">
      <alignment vertical="center"/>
    </xf>
    <xf numFmtId="164" fontId="5" fillId="0" borderId="17" xfId="0" applyNumberFormat="1" applyFont="1" applyBorder="1" applyAlignment="1">
      <alignment vertical="top"/>
    </xf>
    <xf numFmtId="0" fontId="5" fillId="0" borderId="20" xfId="0" applyFont="1" applyBorder="1" applyAlignment="1">
      <alignment wrapText="1"/>
    </xf>
    <xf numFmtId="0" fontId="4" fillId="0" borderId="20" xfId="0" applyFont="1" applyBorder="1" applyAlignment="1">
      <alignment wrapText="1"/>
    </xf>
    <xf numFmtId="0" fontId="6" fillId="0" borderId="20" xfId="0" applyFont="1" applyBorder="1" applyAlignment="1">
      <alignment horizontal="left" wrapText="1" indent="5"/>
    </xf>
    <xf numFmtId="164" fontId="15" fillId="3" borderId="4" xfId="0" applyNumberFormat="1" applyFont="1" applyFill="1" applyBorder="1" applyAlignment="1">
      <alignment vertical="center"/>
    </xf>
    <xf numFmtId="164" fontId="5" fillId="0" borderId="18" xfId="1" applyNumberFormat="1" applyFont="1" applyBorder="1" applyAlignment="1">
      <alignment vertical="top"/>
    </xf>
    <xf numFmtId="164" fontId="5" fillId="0" borderId="0" xfId="1" applyNumberFormat="1" applyFont="1" applyBorder="1" applyAlignment="1">
      <alignment wrapText="1"/>
    </xf>
    <xf numFmtId="9" fontId="5" fillId="0" borderId="0" xfId="2" applyFont="1" applyBorder="1" applyAlignment="1">
      <alignment wrapText="1"/>
    </xf>
    <xf numFmtId="10" fontId="13" fillId="0" borderId="0" xfId="0" applyNumberFormat="1" applyFont="1" applyFill="1" applyBorder="1" applyAlignment="1">
      <alignment horizontal="center" vertical="top" wrapText="1"/>
    </xf>
    <xf numFmtId="0" fontId="11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0" fontId="10" fillId="0" borderId="0" xfId="0" applyFont="1" applyBorder="1" applyAlignment="1">
      <alignment vertical="center" wrapText="1"/>
    </xf>
    <xf numFmtId="0" fontId="5" fillId="0" borderId="20" xfId="0" applyFont="1" applyBorder="1" applyAlignment="1">
      <alignment vertical="center" wrapText="1"/>
    </xf>
    <xf numFmtId="0" fontId="13" fillId="0" borderId="0" xfId="0" applyFont="1" applyBorder="1" applyAlignment="1">
      <alignment horizontal="center" vertical="center" wrapText="1"/>
    </xf>
    <xf numFmtId="10" fontId="13" fillId="0" borderId="0" xfId="0" applyNumberFormat="1" applyFont="1" applyBorder="1" applyAlignment="1">
      <alignment horizontal="center" vertical="center" wrapText="1"/>
    </xf>
    <xf numFmtId="0" fontId="7" fillId="0" borderId="20" xfId="0" quotePrefix="1" applyFont="1" applyBorder="1" applyAlignment="1">
      <alignment vertical="center" wrapText="1"/>
    </xf>
    <xf numFmtId="164" fontId="7" fillId="0" borderId="20" xfId="1" applyNumberFormat="1" applyFont="1" applyBorder="1" applyAlignment="1">
      <alignment vertical="center" wrapText="1"/>
    </xf>
    <xf numFmtId="166" fontId="15" fillId="0" borderId="0" xfId="0" applyNumberFormat="1" applyFont="1" applyAlignment="1">
      <alignment vertical="center"/>
    </xf>
    <xf numFmtId="0" fontId="5" fillId="0" borderId="10" xfId="0" applyFont="1" applyBorder="1" applyAlignment="1">
      <alignment vertical="center" wrapText="1"/>
    </xf>
    <xf numFmtId="164" fontId="5" fillId="0" borderId="17" xfId="1" applyNumberFormat="1" applyFont="1" applyBorder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Border="1" applyAlignment="1">
      <alignment vertical="top"/>
    </xf>
    <xf numFmtId="0" fontId="23" fillId="0" borderId="0" xfId="0" applyFont="1"/>
    <xf numFmtId="164" fontId="5" fillId="0" borderId="0" xfId="1" applyNumberFormat="1" applyFont="1" applyBorder="1" applyAlignment="1">
      <alignment vertical="center" wrapText="1"/>
    </xf>
    <xf numFmtId="9" fontId="5" fillId="0" borderId="0" xfId="2" applyFont="1" applyBorder="1" applyAlignment="1">
      <alignment vertical="center" wrapText="1"/>
    </xf>
    <xf numFmtId="10" fontId="13" fillId="0" borderId="0" xfId="0" applyNumberFormat="1" applyFont="1" applyFill="1" applyBorder="1" applyAlignment="1">
      <alignment horizontal="center" vertical="center" wrapText="1"/>
    </xf>
    <xf numFmtId="0" fontId="15" fillId="0" borderId="0" xfId="0" quotePrefix="1" applyFont="1"/>
    <xf numFmtId="164" fontId="2" fillId="0" borderId="0" xfId="1" applyNumberFormat="1" applyFont="1" applyBorder="1" applyAlignment="1">
      <alignment vertical="center"/>
    </xf>
    <xf numFmtId="0" fontId="5" fillId="2" borderId="10" xfId="0" applyFont="1" applyFill="1" applyBorder="1"/>
    <xf numFmtId="0" fontId="5" fillId="2" borderId="4" xfId="0" applyFont="1" applyFill="1" applyBorder="1" applyAlignment="1">
      <alignment horizontal="right"/>
    </xf>
    <xf numFmtId="0" fontId="7" fillId="0" borderId="20" xfId="0" applyFont="1" applyBorder="1"/>
    <xf numFmtId="0" fontId="7" fillId="0" borderId="0" xfId="0" applyFont="1" applyBorder="1"/>
    <xf numFmtId="0" fontId="7" fillId="0" borderId="0" xfId="0" applyFont="1" applyBorder="1" applyAlignment="1">
      <alignment horizontal="center"/>
    </xf>
    <xf numFmtId="0" fontId="7" fillId="0" borderId="8" xfId="0" applyFont="1" applyBorder="1"/>
    <xf numFmtId="0" fontId="24" fillId="0" borderId="0" xfId="0" applyFont="1"/>
    <xf numFmtId="0" fontId="25" fillId="0" borderId="0" xfId="0" applyFont="1"/>
    <xf numFmtId="0" fontId="2" fillId="0" borderId="0" xfId="0" applyFont="1"/>
    <xf numFmtId="0" fontId="22" fillId="0" borderId="0" xfId="0" applyFont="1"/>
    <xf numFmtId="0" fontId="28" fillId="0" borderId="0" xfId="3" applyFont="1" applyAlignment="1" applyProtection="1"/>
    <xf numFmtId="0" fontId="29" fillId="0" borderId="0" xfId="0" applyFont="1"/>
    <xf numFmtId="0" fontId="1" fillId="0" borderId="20" xfId="0" quotePrefix="1" applyFont="1" applyBorder="1" applyAlignment="1">
      <alignment vertical="center" wrapText="1"/>
    </xf>
    <xf numFmtId="164" fontId="5" fillId="0" borderId="0" xfId="1" applyNumberFormat="1" applyFont="1" applyBorder="1" applyAlignment="1">
      <alignment horizontal="right" vertical="top"/>
    </xf>
    <xf numFmtId="0" fontId="30" fillId="2" borderId="9" xfId="0" applyFont="1" applyFill="1" applyBorder="1" applyAlignment="1">
      <alignment horizontal="right" vertical="center"/>
    </xf>
    <xf numFmtId="0" fontId="31" fillId="2" borderId="3" xfId="0" applyFont="1" applyFill="1" applyBorder="1" applyAlignment="1">
      <alignment vertical="center"/>
    </xf>
    <xf numFmtId="0" fontId="32" fillId="0" borderId="20" xfId="0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0" fontId="32" fillId="0" borderId="0" xfId="0" applyFont="1" applyBorder="1" applyAlignment="1">
      <alignment horizontal="center" vertical="center"/>
    </xf>
    <xf numFmtId="0" fontId="5" fillId="0" borderId="23" xfId="0" applyFont="1" applyBorder="1" applyAlignment="1">
      <alignment vertical="center" wrapText="1"/>
    </xf>
    <xf numFmtId="164" fontId="5" fillId="0" borderId="23" xfId="1" applyNumberFormat="1" applyFont="1" applyBorder="1" applyAlignment="1">
      <alignment vertical="center" wrapText="1"/>
    </xf>
    <xf numFmtId="0" fontId="9" fillId="2" borderId="20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horizontal="center" vertical="center" wrapText="1"/>
    </xf>
    <xf numFmtId="164" fontId="15" fillId="0" borderId="0" xfId="0" applyNumberFormat="1" applyFont="1" applyAlignment="1">
      <alignment vertical="center"/>
    </xf>
    <xf numFmtId="0" fontId="15" fillId="0" borderId="0" xfId="0" applyFont="1" applyFill="1"/>
    <xf numFmtId="0" fontId="1" fillId="0" borderId="20" xfId="0" applyFont="1" applyBorder="1" applyAlignment="1">
      <alignment horizontal="left" wrapText="1" indent="5"/>
    </xf>
    <xf numFmtId="164" fontId="7" fillId="0" borderId="0" xfId="1" applyNumberFormat="1" applyFont="1" applyBorder="1" applyAlignment="1">
      <alignment horizontal="right" vertical="top"/>
    </xf>
    <xf numFmtId="165" fontId="7" fillId="0" borderId="9" xfId="1" applyNumberFormat="1" applyFont="1" applyFill="1" applyBorder="1" applyAlignment="1">
      <alignment horizontal="right"/>
    </xf>
    <xf numFmtId="164" fontId="2" fillId="0" borderId="9" xfId="1" applyNumberFormat="1" applyFont="1" applyFill="1" applyBorder="1" applyAlignment="1">
      <alignment horizontal="right" vertical="center"/>
    </xf>
    <xf numFmtId="164" fontId="32" fillId="0" borderId="9" xfId="1" applyNumberFormat="1" applyFont="1" applyFill="1" applyBorder="1" applyAlignment="1">
      <alignment horizontal="right" vertical="center"/>
    </xf>
    <xf numFmtId="164" fontId="2" fillId="0" borderId="6" xfId="1" applyNumberFormat="1" applyFont="1" applyFill="1" applyBorder="1" applyAlignment="1">
      <alignment vertical="center"/>
    </xf>
    <xf numFmtId="164" fontId="1" fillId="0" borderId="11" xfId="1" applyNumberFormat="1" applyFont="1" applyBorder="1" applyAlignment="1">
      <alignment horizontal="right" vertical="top"/>
    </xf>
    <xf numFmtId="0" fontId="1" fillId="0" borderId="11" xfId="0" applyFont="1" applyFill="1" applyBorder="1"/>
    <xf numFmtId="164" fontId="7" fillId="0" borderId="25" xfId="1" applyNumberFormat="1" applyFont="1" applyBorder="1" applyAlignment="1">
      <alignment horizontal="right" vertical="top"/>
    </xf>
    <xf numFmtId="164" fontId="7" fillId="0" borderId="26" xfId="1" applyNumberFormat="1" applyFont="1" applyBorder="1" applyAlignment="1">
      <alignment horizontal="right" vertical="top"/>
    </xf>
    <xf numFmtId="164" fontId="5" fillId="0" borderId="26" xfId="1" applyNumberFormat="1" applyFont="1" applyBorder="1" applyAlignment="1">
      <alignment horizontal="right" vertical="top"/>
    </xf>
    <xf numFmtId="164" fontId="5" fillId="0" borderId="10" xfId="1" applyNumberFormat="1" applyFont="1" applyBorder="1" applyAlignment="1">
      <alignment vertical="top"/>
    </xf>
    <xf numFmtId="164" fontId="5" fillId="0" borderId="27" xfId="1" applyNumberFormat="1" applyFont="1" applyBorder="1" applyAlignment="1">
      <alignment horizontal="right" vertical="top"/>
    </xf>
    <xf numFmtId="0" fontId="15" fillId="0" borderId="24" xfId="0" applyFont="1" applyBorder="1" applyAlignment="1">
      <alignment vertical="top"/>
    </xf>
    <xf numFmtId="164" fontId="5" fillId="0" borderId="24" xfId="1" applyNumberFormat="1" applyFont="1" applyBorder="1" applyAlignment="1">
      <alignment horizontal="right" vertical="top"/>
    </xf>
    <xf numFmtId="0" fontId="1" fillId="0" borderId="11" xfId="0" applyFont="1" applyFill="1" applyBorder="1" applyAlignment="1">
      <alignment horizontal="right"/>
    </xf>
    <xf numFmtId="164" fontId="1" fillId="0" borderId="11" xfId="1" applyNumberFormat="1" applyFont="1" applyBorder="1" applyAlignment="1">
      <alignment horizontal="right" vertical="top" wrapText="1"/>
    </xf>
    <xf numFmtId="165" fontId="7" fillId="0" borderId="6" xfId="1" applyNumberFormat="1" applyFont="1" applyFill="1" applyBorder="1" applyAlignment="1">
      <alignment horizontal="right"/>
    </xf>
    <xf numFmtId="0" fontId="17" fillId="2" borderId="1" xfId="0" applyFont="1" applyFill="1" applyBorder="1" applyAlignment="1">
      <alignment horizontal="right" vertical="top"/>
    </xf>
    <xf numFmtId="0" fontId="15" fillId="2" borderId="2" xfId="0" applyFont="1" applyFill="1" applyBorder="1" applyAlignment="1">
      <alignment horizontal="right" vertical="top"/>
    </xf>
    <xf numFmtId="0" fontId="17" fillId="2" borderId="1" xfId="0" applyFont="1" applyFill="1" applyBorder="1" applyAlignment="1">
      <alignment horizontal="right" vertical="top" wrapText="1"/>
    </xf>
    <xf numFmtId="0" fontId="15" fillId="2" borderId="2" xfId="0" applyFont="1" applyFill="1" applyBorder="1" applyAlignment="1">
      <alignment horizontal="right" vertical="top" wrapText="1"/>
    </xf>
    <xf numFmtId="164" fontId="5" fillId="0" borderId="29" xfId="1" applyNumberFormat="1" applyFont="1" applyBorder="1" applyAlignment="1">
      <alignment horizontal="right" vertical="top"/>
    </xf>
    <xf numFmtId="164" fontId="5" fillId="0" borderId="25" xfId="1" applyNumberFormat="1" applyFont="1" applyBorder="1" applyAlignment="1">
      <alignment horizontal="right" vertical="top" wrapText="1"/>
    </xf>
    <xf numFmtId="164" fontId="5" fillId="0" borderId="29" xfId="1" applyNumberFormat="1" applyFont="1" applyBorder="1" applyAlignment="1">
      <alignment horizontal="right" vertical="top" wrapText="1"/>
    </xf>
    <xf numFmtId="0" fontId="17" fillId="0" borderId="28" xfId="0" applyFont="1" applyBorder="1" applyAlignment="1">
      <alignment vertical="top"/>
    </xf>
    <xf numFmtId="164" fontId="15" fillId="0" borderId="0" xfId="0" applyNumberFormat="1" applyFont="1" applyAlignment="1">
      <alignment vertical="top"/>
    </xf>
    <xf numFmtId="0" fontId="5" fillId="0" borderId="30" xfId="0" applyFont="1" applyBorder="1" applyAlignment="1">
      <alignment horizontal="left" wrapText="1" indent="5"/>
    </xf>
    <xf numFmtId="0" fontId="5" fillId="0" borderId="31" xfId="0" applyFont="1" applyBorder="1" applyAlignment="1">
      <alignment vertical="top"/>
    </xf>
    <xf numFmtId="0" fontId="27" fillId="0" borderId="0" xfId="3" applyAlignment="1" applyProtection="1"/>
    <xf numFmtId="0" fontId="17" fillId="0" borderId="0" xfId="0" applyFont="1" applyAlignment="1">
      <alignment vertical="top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3" fontId="5" fillId="0" borderId="23" xfId="0" applyNumberFormat="1" applyFont="1" applyBorder="1" applyAlignment="1">
      <alignment vertical="center" wrapText="1"/>
    </xf>
    <xf numFmtId="3" fontId="5" fillId="0" borderId="10" xfId="0" applyNumberFormat="1" applyFont="1" applyBorder="1" applyAlignment="1">
      <alignment vertical="center" wrapText="1"/>
    </xf>
    <xf numFmtId="0" fontId="10" fillId="2" borderId="22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8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7" fillId="0" borderId="3" xfId="0" applyFont="1" applyBorder="1" applyAlignment="1">
      <alignment horizontal="center" vertical="center"/>
    </xf>
    <xf numFmtId="0" fontId="17" fillId="0" borderId="4" xfId="0" applyFont="1" applyBorder="1" applyAlignment="1">
      <alignment horizontal="center" vertical="center"/>
    </xf>
    <xf numFmtId="0" fontId="17" fillId="4" borderId="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13" xfId="0" applyFont="1" applyFill="1" applyBorder="1" applyAlignment="1">
      <alignment horizontal="right" vertical="center"/>
    </xf>
    <xf numFmtId="0" fontId="17" fillId="4" borderId="5" xfId="0" applyFont="1" applyFill="1" applyBorder="1" applyAlignment="1">
      <alignment horizontal="right" vertical="center"/>
    </xf>
    <xf numFmtId="0" fontId="15" fillId="4" borderId="11" xfId="0" applyFont="1" applyFill="1" applyBorder="1" applyAlignment="1">
      <alignment horizontal="right" vertical="center"/>
    </xf>
    <xf numFmtId="0" fontId="15" fillId="4" borderId="9" xfId="0" applyFont="1" applyFill="1" applyBorder="1" applyAlignment="1">
      <alignment horizontal="right" vertical="center"/>
    </xf>
    <xf numFmtId="0" fontId="30" fillId="4" borderId="9" xfId="0" applyFont="1" applyFill="1" applyBorder="1" applyAlignment="1">
      <alignment horizontal="right" vertical="center"/>
    </xf>
    <xf numFmtId="164" fontId="15" fillId="4" borderId="11" xfId="1" applyNumberFormat="1" applyFont="1" applyFill="1" applyBorder="1" applyAlignment="1">
      <alignment vertical="center"/>
    </xf>
    <xf numFmtId="164" fontId="15" fillId="4" borderId="9" xfId="1" applyNumberFormat="1" applyFont="1" applyFill="1" applyBorder="1" applyAlignment="1">
      <alignment horizontal="right" vertical="center"/>
    </xf>
    <xf numFmtId="164" fontId="15" fillId="4" borderId="18" xfId="0" applyNumberFormat="1" applyFont="1" applyFill="1" applyBorder="1" applyAlignment="1">
      <alignment vertical="center"/>
    </xf>
    <xf numFmtId="164" fontId="15" fillId="4" borderId="21" xfId="0" applyNumberFormat="1" applyFont="1" applyFill="1" applyBorder="1" applyAlignment="1">
      <alignment vertical="center"/>
    </xf>
    <xf numFmtId="164" fontId="15" fillId="4" borderId="4" xfId="0" applyNumberFormat="1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164" fontId="15" fillId="0" borderId="11" xfId="0" applyNumberFormat="1" applyFont="1" applyFill="1" applyBorder="1" applyAlignment="1">
      <alignment vertical="center"/>
    </xf>
    <xf numFmtId="164" fontId="15" fillId="0" borderId="0" xfId="0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11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166" fontId="5" fillId="0" borderId="32" xfId="2" applyNumberFormat="1" applyFont="1" applyBorder="1" applyAlignment="1">
      <alignment vertical="center" wrapText="1"/>
    </xf>
    <xf numFmtId="166" fontId="7" fillId="3" borderId="9" xfId="2" applyNumberFormat="1" applyFont="1" applyFill="1" applyBorder="1" applyAlignment="1">
      <alignment vertical="center" wrapText="1"/>
    </xf>
    <xf numFmtId="166" fontId="5" fillId="0" borderId="4" xfId="2" applyNumberFormat="1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166" fontId="5" fillId="0" borderId="33" xfId="2" applyNumberFormat="1" applyFont="1" applyBorder="1" applyAlignment="1">
      <alignment vertical="center" wrapText="1"/>
    </xf>
    <xf numFmtId="166" fontId="5" fillId="0" borderId="31" xfId="2" applyNumberFormat="1" applyFont="1" applyBorder="1" applyAlignment="1">
      <alignment vertical="center" wrapText="1"/>
    </xf>
    <xf numFmtId="4" fontId="15" fillId="0" borderId="0" xfId="0" applyNumberFormat="1" applyFont="1" applyAlignment="1">
      <alignment vertical="top"/>
    </xf>
    <xf numFmtId="4" fontId="1" fillId="0" borderId="0" xfId="0" applyNumberFormat="1" applyFont="1" applyAlignment="1">
      <alignment vertical="top"/>
    </xf>
    <xf numFmtId="166" fontId="7" fillId="4" borderId="34" xfId="2" applyNumberFormat="1" applyFont="1" applyFill="1" applyBorder="1" applyAlignment="1">
      <alignment vertical="center" wrapText="1"/>
    </xf>
    <xf numFmtId="166" fontId="1" fillId="4" borderId="34" xfId="2" applyNumberFormat="1" applyFont="1" applyFill="1" applyBorder="1" applyAlignment="1">
      <alignment vertical="center" wrapText="1"/>
    </xf>
    <xf numFmtId="3" fontId="0" fillId="0" borderId="11" xfId="0" applyNumberFormat="1" applyFill="1" applyBorder="1"/>
    <xf numFmtId="4" fontId="0" fillId="0" borderId="11" xfId="0" applyNumberFormat="1" applyFill="1" applyBorder="1"/>
    <xf numFmtId="0" fontId="15" fillId="0" borderId="11" xfId="0" applyFont="1" applyFill="1" applyBorder="1" applyAlignment="1">
      <alignment vertical="top"/>
    </xf>
    <xf numFmtId="164" fontId="7" fillId="0" borderId="11" xfId="1" applyNumberFormat="1" applyFont="1" applyFill="1" applyBorder="1" applyAlignment="1">
      <alignment horizontal="right" vertical="top"/>
    </xf>
    <xf numFmtId="164" fontId="5" fillId="0" borderId="12" xfId="1" applyNumberFormat="1" applyFont="1" applyFill="1" applyBorder="1" applyAlignment="1">
      <alignment horizontal="right" vertical="top"/>
    </xf>
    <xf numFmtId="164" fontId="5" fillId="0" borderId="11" xfId="1" applyNumberFormat="1" applyFont="1" applyFill="1" applyBorder="1" applyAlignment="1">
      <alignment horizontal="right" vertical="top"/>
    </xf>
    <xf numFmtId="164" fontId="7" fillId="0" borderId="0" xfId="1" applyNumberFormat="1" applyFont="1" applyFill="1" applyBorder="1" applyAlignment="1">
      <alignment horizontal="right" vertical="top"/>
    </xf>
    <xf numFmtId="164" fontId="5" fillId="0" borderId="11" xfId="1" applyNumberFormat="1" applyFont="1" applyFill="1" applyBorder="1" applyAlignment="1">
      <alignment horizontal="right" vertical="top" wrapText="1"/>
    </xf>
    <xf numFmtId="164" fontId="7" fillId="0" borderId="0" xfId="1" applyNumberFormat="1" applyFont="1" applyFill="1" applyBorder="1" applyAlignment="1">
      <alignment horizontal="right" vertical="top" wrapText="1"/>
    </xf>
    <xf numFmtId="164" fontId="5" fillId="0" borderId="24" xfId="1" applyNumberFormat="1" applyFont="1" applyFill="1" applyBorder="1" applyAlignment="1">
      <alignment horizontal="right" vertical="top"/>
    </xf>
    <xf numFmtId="164" fontId="7" fillId="0" borderId="12" xfId="1" applyNumberFormat="1" applyFont="1" applyFill="1" applyBorder="1" applyAlignment="1">
      <alignment horizontal="right" vertical="top"/>
    </xf>
    <xf numFmtId="164" fontId="7" fillId="0" borderId="11" xfId="1" applyNumberFormat="1" applyFont="1" applyFill="1" applyBorder="1" applyAlignment="1">
      <alignment horizontal="right" vertical="top" wrapText="1"/>
    </xf>
    <xf numFmtId="164" fontId="1" fillId="0" borderId="0" xfId="1" applyNumberFormat="1" applyFont="1" applyFill="1" applyBorder="1" applyAlignment="1">
      <alignment horizontal="right" vertical="top" wrapText="1"/>
    </xf>
    <xf numFmtId="0" fontId="15" fillId="0" borderId="24" xfId="0" applyFont="1" applyFill="1" applyBorder="1" applyAlignment="1">
      <alignment vertical="top"/>
    </xf>
    <xf numFmtId="3" fontId="5" fillId="0" borderId="11" xfId="1" applyNumberFormat="1" applyFont="1" applyFill="1" applyBorder="1" applyAlignment="1">
      <alignment horizontal="right" vertical="top"/>
    </xf>
    <xf numFmtId="3" fontId="7" fillId="0" borderId="11" xfId="1" applyNumberFormat="1" applyFont="1" applyFill="1" applyBorder="1" applyAlignment="1">
      <alignment horizontal="right" vertical="top"/>
    </xf>
    <xf numFmtId="0" fontId="5" fillId="5" borderId="23" xfId="0" applyFont="1" applyFill="1" applyBorder="1" applyAlignment="1">
      <alignment vertical="center" wrapText="1"/>
    </xf>
    <xf numFmtId="164" fontId="5" fillId="5" borderId="23" xfId="1" applyNumberFormat="1" applyFont="1" applyFill="1" applyBorder="1" applyAlignment="1">
      <alignment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164" fontId="5" fillId="0" borderId="0" xfId="1" applyNumberFormat="1" applyFont="1" applyFill="1" applyBorder="1" applyAlignment="1">
      <alignment horizontal="right" vertical="top"/>
    </xf>
    <xf numFmtId="164" fontId="5" fillId="0" borderId="0" xfId="1" applyNumberFormat="1" applyFont="1" applyFill="1" applyBorder="1" applyAlignment="1">
      <alignment horizontal="right" vertical="top" wrapText="1"/>
    </xf>
  </cellXfs>
  <cellStyles count="4">
    <cellStyle name="Komma" xfId="1" builtinId="3"/>
    <cellStyle name="Link" xfId="3" builtinId="8"/>
    <cellStyle name="Normal" xfId="0" builtinId="0"/>
    <cellStyle name="Pro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102201</xdr:colOff>
      <xdr:row>0</xdr:row>
      <xdr:rowOff>152399</xdr:rowOff>
    </xdr:from>
    <xdr:to>
      <xdr:col>11</xdr:col>
      <xdr:colOff>581025</xdr:colOff>
      <xdr:row>4</xdr:row>
      <xdr:rowOff>85724</xdr:rowOff>
    </xdr:to>
    <xdr:pic>
      <xdr:nvPicPr>
        <xdr:cNvPr id="3073" name="Picture 1" descr="DN logo RGB 11KB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88601" y="152399"/>
          <a:ext cx="1698024" cy="923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a:spPr>
      <a:bodyPr vertOverflow="clip" horzOverflow="clip" wrap="square" rtlCol="0" anchor="t">
        <a:no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po@dn.dk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key2green.dk/n%C3%B8gletal-elforbru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19"/>
  <sheetViews>
    <sheetView workbookViewId="0">
      <selection activeCell="D27" sqref="D27"/>
    </sheetView>
  </sheetViews>
  <sheetFormatPr defaultRowHeight="14.25" x14ac:dyDescent="0.2"/>
  <cols>
    <col min="1" max="16384" width="9.140625" style="7"/>
  </cols>
  <sheetData>
    <row r="1" spans="1:1" x14ac:dyDescent="0.2">
      <c r="A1" s="7" t="s">
        <v>59</v>
      </c>
    </row>
    <row r="2" spans="1:1" ht="24.75" x14ac:dyDescent="0.3">
      <c r="A2" s="109" t="s">
        <v>60</v>
      </c>
    </row>
    <row r="3" spans="1:1" ht="21" x14ac:dyDescent="0.35">
      <c r="A3" s="110" t="s">
        <v>61</v>
      </c>
    </row>
    <row r="4" spans="1:1" ht="18" x14ac:dyDescent="0.25">
      <c r="A4" s="110" t="s">
        <v>62</v>
      </c>
    </row>
    <row r="5" spans="1:1" x14ac:dyDescent="0.2">
      <c r="A5" s="111" t="s">
        <v>77</v>
      </c>
    </row>
    <row r="8" spans="1:1" ht="19.5" x14ac:dyDescent="0.25">
      <c r="A8" s="41" t="s">
        <v>58</v>
      </c>
    </row>
    <row r="10" spans="1:1" x14ac:dyDescent="0.2">
      <c r="A10" s="7" t="s">
        <v>63</v>
      </c>
    </row>
    <row r="13" spans="1:1" x14ac:dyDescent="0.2">
      <c r="A13" s="7" t="s">
        <v>70</v>
      </c>
    </row>
    <row r="14" spans="1:1" ht="18" x14ac:dyDescent="0.25">
      <c r="A14" s="112" t="s">
        <v>64</v>
      </c>
    </row>
    <row r="15" spans="1:1" ht="18" x14ac:dyDescent="0.25">
      <c r="A15" s="112" t="s">
        <v>65</v>
      </c>
    </row>
    <row r="16" spans="1:1" ht="18" x14ac:dyDescent="0.25">
      <c r="A16" s="112" t="s">
        <v>66</v>
      </c>
    </row>
    <row r="17" spans="1:1" ht="18" x14ac:dyDescent="0.25">
      <c r="A17" s="112" t="s">
        <v>67</v>
      </c>
    </row>
    <row r="18" spans="1:1" ht="18" x14ac:dyDescent="0.25">
      <c r="A18" s="112" t="s">
        <v>68</v>
      </c>
    </row>
    <row r="19" spans="1:1" ht="18" x14ac:dyDescent="0.25">
      <c r="A19" s="113" t="s">
        <v>69</v>
      </c>
    </row>
  </sheetData>
  <hyperlinks>
    <hyperlink ref="A1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53"/>
  <sheetViews>
    <sheetView workbookViewId="0">
      <pane ySplit="9" topLeftCell="A127" activePane="bottomLeft" state="frozen"/>
      <selection pane="bottomLeft" activeCell="E146" sqref="E146"/>
    </sheetView>
  </sheetViews>
  <sheetFormatPr defaultRowHeight="14.25" x14ac:dyDescent="0.25"/>
  <cols>
    <col min="1" max="1" width="90.85546875" style="6" bestFit="1" customWidth="1"/>
    <col min="2" max="2" width="11.28515625" style="10" hidden="1" customWidth="1"/>
    <col min="3" max="3" width="15.28515625" style="11" hidden="1" customWidth="1"/>
    <col min="4" max="4" width="10.140625" style="6" customWidth="1"/>
    <col min="5" max="5" width="13.28515625" style="6" customWidth="1"/>
    <col min="6" max="6" width="14.42578125" style="6" hidden="1" customWidth="1"/>
    <col min="7" max="7" width="15.85546875" style="6" customWidth="1"/>
    <col min="8" max="8" width="15.140625" style="6" bestFit="1" customWidth="1"/>
    <col min="9" max="9" width="11.7109375" style="6" hidden="1" customWidth="1"/>
    <col min="10" max="10" width="14.42578125" style="6" customWidth="1"/>
    <col min="11" max="11" width="10.7109375" style="6" bestFit="1" customWidth="1"/>
    <col min="12" max="12" width="14.42578125" style="6" hidden="1" customWidth="1"/>
    <col min="13" max="13" width="16" style="6" customWidth="1"/>
    <col min="14" max="14" width="12.5703125" style="6" bestFit="1" customWidth="1"/>
    <col min="15" max="15" width="19.28515625" style="6" customWidth="1"/>
    <col min="16" max="16" width="12.85546875" style="6" customWidth="1"/>
    <col min="17" max="17" width="12.28515625" style="6" customWidth="1"/>
    <col min="18" max="18" width="12.5703125" style="6" customWidth="1"/>
    <col min="19" max="19" width="8.140625" style="6" customWidth="1"/>
    <col min="20" max="16384" width="9.140625" style="6"/>
  </cols>
  <sheetData>
    <row r="1" spans="1:15" s="34" customFormat="1" ht="19.5" x14ac:dyDescent="0.25">
      <c r="A1" s="34" t="s">
        <v>76</v>
      </c>
      <c r="B1" s="35"/>
      <c r="C1" s="36"/>
    </row>
    <row r="2" spans="1:15" x14ac:dyDescent="0.25">
      <c r="B2" s="37"/>
      <c r="C2" s="37"/>
    </row>
    <row r="3" spans="1:15" s="27" customFormat="1" ht="15" x14ac:dyDescent="0.25">
      <c r="A3" s="27" t="s">
        <v>78</v>
      </c>
      <c r="B3" s="38"/>
      <c r="C3" s="40">
        <v>2014</v>
      </c>
    </row>
    <row r="4" spans="1:15" s="27" customFormat="1" ht="15" x14ac:dyDescent="0.25">
      <c r="B4" s="38"/>
      <c r="C4" s="40"/>
    </row>
    <row r="5" spans="1:15" s="29" customFormat="1" ht="12.75" x14ac:dyDescent="0.25">
      <c r="A5" s="28"/>
      <c r="B5" s="39"/>
      <c r="C5" s="39">
        <v>50000</v>
      </c>
    </row>
    <row r="6" spans="1:15" s="29" customFormat="1" ht="12.75" x14ac:dyDescent="0.25">
      <c r="A6" s="28"/>
      <c r="B6" s="39"/>
      <c r="C6" s="39"/>
    </row>
    <row r="7" spans="1:15" ht="15" thickBot="1" x14ac:dyDescent="0.3">
      <c r="B7" s="37"/>
      <c r="C7" s="37"/>
    </row>
    <row r="8" spans="1:15" ht="28.5" x14ac:dyDescent="0.25">
      <c r="A8" s="19" t="s">
        <v>210</v>
      </c>
      <c r="B8" s="12"/>
      <c r="C8" s="13" t="s">
        <v>20</v>
      </c>
      <c r="D8" s="167"/>
      <c r="E8" s="13" t="s">
        <v>4</v>
      </c>
      <c r="F8" s="167" t="s">
        <v>205</v>
      </c>
      <c r="G8" s="146"/>
      <c r="H8" s="13" t="s">
        <v>21</v>
      </c>
      <c r="I8" s="167" t="s">
        <v>205</v>
      </c>
      <c r="J8" s="148"/>
      <c r="K8" s="20" t="s">
        <v>0</v>
      </c>
      <c r="L8" s="167" t="s">
        <v>205</v>
      </c>
      <c r="M8" s="148"/>
      <c r="N8" s="21" t="s">
        <v>1</v>
      </c>
      <c r="O8" s="21" t="s">
        <v>44</v>
      </c>
    </row>
    <row r="9" spans="1:15" ht="15.75" customHeight="1" thickBot="1" x14ac:dyDescent="0.3">
      <c r="A9" s="22"/>
      <c r="B9" s="14"/>
      <c r="C9" s="15" t="s">
        <v>29</v>
      </c>
      <c r="D9" s="168"/>
      <c r="E9" s="15" t="s">
        <v>18</v>
      </c>
      <c r="F9" s="168"/>
      <c r="G9" s="147"/>
      <c r="H9" s="15" t="s">
        <v>18</v>
      </c>
      <c r="I9" s="168"/>
      <c r="J9" s="149"/>
      <c r="K9" s="18" t="s">
        <v>19</v>
      </c>
      <c r="L9" s="168"/>
      <c r="M9" s="149"/>
      <c r="N9" s="23" t="s">
        <v>31</v>
      </c>
      <c r="O9" s="23" t="s">
        <v>43</v>
      </c>
    </row>
    <row r="10" spans="1:15" x14ac:dyDescent="0.15">
      <c r="A10" s="75" t="s">
        <v>25</v>
      </c>
      <c r="B10" s="30"/>
      <c r="C10" s="31">
        <f>SUM(B11:B24)</f>
        <v>0</v>
      </c>
      <c r="D10" s="214"/>
      <c r="E10" s="31">
        <f>SUM(D11:D24)</f>
        <v>1212544</v>
      </c>
      <c r="F10" s="30"/>
      <c r="G10" s="229"/>
      <c r="H10" s="213">
        <f>SUM(G11:G24)</f>
        <v>2375017.512187195</v>
      </c>
      <c r="I10" s="216"/>
      <c r="J10" s="230"/>
      <c r="K10" s="213">
        <f>SUM(J11:J24)</f>
        <v>14849.924439389015</v>
      </c>
      <c r="L10" s="216"/>
      <c r="M10" s="230"/>
      <c r="N10" s="31">
        <f>SUM(M11:M24)</f>
        <v>424896.25203119917</v>
      </c>
      <c r="O10" s="140">
        <f>(E10*Emissionsfaktorer!$D$9+'Bygn el og varmeforbrug mm'!H10*Emissionsfaktorer!$D$10+'Bygn el og varmeforbrug mm'!K10*Emissionsfaktorer!$D$13+'Bygn el og varmeforbrug mm'!N10*Emissionsfaktorer!$D$14)/1000000</f>
        <v>1977.8266136852451</v>
      </c>
    </row>
    <row r="11" spans="1:15" ht="15" x14ac:dyDescent="0.25">
      <c r="A11" s="128" t="s">
        <v>189</v>
      </c>
      <c r="B11" s="16"/>
      <c r="C11" s="129"/>
      <c r="D11" s="209">
        <v>7829</v>
      </c>
      <c r="E11" s="17"/>
      <c r="F11" s="16"/>
      <c r="G11" s="215">
        <f>F11*(2906/2461.6)</f>
        <v>0</v>
      </c>
      <c r="H11" s="219"/>
      <c r="I11" s="220"/>
      <c r="J11" s="217">
        <f>I11*(2906/2461.6)</f>
        <v>0</v>
      </c>
      <c r="K11" s="219"/>
      <c r="L11" s="220"/>
      <c r="M11" s="217">
        <f>L11*(2906/2461.6)</f>
        <v>0</v>
      </c>
      <c r="N11" s="17"/>
      <c r="O11" s="141"/>
    </row>
    <row r="12" spans="1:15" ht="15" x14ac:dyDescent="0.25">
      <c r="A12" s="128" t="s">
        <v>190</v>
      </c>
      <c r="B12" s="16"/>
      <c r="C12" s="129"/>
      <c r="D12" s="209">
        <v>13240</v>
      </c>
      <c r="E12" s="17"/>
      <c r="F12" s="16"/>
      <c r="G12" s="215">
        <f>F12*(2906/2461.6)</f>
        <v>0</v>
      </c>
      <c r="H12" s="17"/>
      <c r="I12" s="33">
        <v>12579</v>
      </c>
      <c r="J12" s="217">
        <f>I12*(2906/2461.6)</f>
        <v>14849.924439389015</v>
      </c>
      <c r="K12" s="17"/>
      <c r="L12" s="144">
        <v>0</v>
      </c>
      <c r="M12" s="221">
        <f>L12*(2906/2461.6)</f>
        <v>0</v>
      </c>
      <c r="N12" s="17"/>
      <c r="O12" s="141"/>
    </row>
    <row r="13" spans="1:15" ht="15" x14ac:dyDescent="0.25">
      <c r="A13" s="128" t="s">
        <v>191</v>
      </c>
      <c r="B13" s="134"/>
      <c r="C13" s="129"/>
      <c r="D13" s="209">
        <v>57060</v>
      </c>
      <c r="E13" s="17"/>
      <c r="F13" s="16">
        <v>121366</v>
      </c>
      <c r="G13" s="215">
        <f>F13*(2906/2461.6)</f>
        <v>143276.56646083848</v>
      </c>
      <c r="H13" s="17"/>
      <c r="I13" s="33"/>
      <c r="J13" s="217">
        <f t="shared" ref="J13:J72" si="0">I13*(2906/2461.6)</f>
        <v>0</v>
      </c>
      <c r="K13" s="17"/>
      <c r="L13" s="33"/>
      <c r="M13" s="217">
        <f t="shared" ref="M13:M72" si="1">L13*(2906/2461.6)</f>
        <v>0</v>
      </c>
      <c r="N13" s="17"/>
      <c r="O13" s="141"/>
    </row>
    <row r="14" spans="1:15" ht="15" x14ac:dyDescent="0.25">
      <c r="A14" s="128" t="s">
        <v>192</v>
      </c>
      <c r="B14" s="16"/>
      <c r="C14" s="129"/>
      <c r="D14" s="209">
        <v>18557</v>
      </c>
      <c r="E14" s="17"/>
      <c r="F14" s="16">
        <v>21825</v>
      </c>
      <c r="G14" s="215">
        <f>F14*(2906/2461.6)</f>
        <v>25765.132434189145</v>
      </c>
      <c r="H14" s="17"/>
      <c r="I14" s="33"/>
      <c r="J14" s="217">
        <f t="shared" si="0"/>
        <v>0</v>
      </c>
      <c r="K14" s="17"/>
      <c r="L14" s="33"/>
      <c r="M14" s="221">
        <f t="shared" si="1"/>
        <v>0</v>
      </c>
      <c r="N14" s="17"/>
      <c r="O14" s="141"/>
    </row>
    <row r="15" spans="1:15" ht="15" x14ac:dyDescent="0.25">
      <c r="A15" s="128" t="s">
        <v>193</v>
      </c>
      <c r="B15" s="16"/>
      <c r="C15" s="129"/>
      <c r="D15" s="209">
        <v>218476</v>
      </c>
      <c r="E15" s="17"/>
      <c r="F15" s="16">
        <v>445598</v>
      </c>
      <c r="G15" s="215">
        <f t="shared" ref="G15:G74" si="2">F15*(2906/2461.6)</f>
        <v>526043.13779655506</v>
      </c>
      <c r="H15" s="17"/>
      <c r="I15" s="33"/>
      <c r="J15" s="217">
        <f t="shared" si="0"/>
        <v>0</v>
      </c>
      <c r="K15" s="17"/>
      <c r="L15" s="33"/>
      <c r="M15" s="217">
        <f t="shared" si="1"/>
        <v>0</v>
      </c>
      <c r="N15" s="17"/>
      <c r="O15" s="141"/>
    </row>
    <row r="16" spans="1:15" ht="15" x14ac:dyDescent="0.25">
      <c r="A16" s="128" t="s">
        <v>194</v>
      </c>
      <c r="B16" s="16"/>
      <c r="C16" s="129"/>
      <c r="D16" s="209">
        <v>61225</v>
      </c>
      <c r="E16" s="17"/>
      <c r="F16" s="16">
        <v>137053</v>
      </c>
      <c r="G16" s="215">
        <f t="shared" si="2"/>
        <v>161795.58742281442</v>
      </c>
      <c r="H16" s="17"/>
      <c r="I16" s="33"/>
      <c r="J16" s="217">
        <f t="shared" si="0"/>
        <v>0</v>
      </c>
      <c r="K16" s="17"/>
      <c r="L16" s="33"/>
      <c r="M16" s="221">
        <f t="shared" si="1"/>
        <v>0</v>
      </c>
      <c r="N16" s="17"/>
      <c r="O16" s="141"/>
    </row>
    <row r="17" spans="1:15" ht="15" x14ac:dyDescent="0.25">
      <c r="A17" s="128" t="s">
        <v>195</v>
      </c>
      <c r="B17" s="134"/>
      <c r="C17" s="129"/>
      <c r="D17" s="209">
        <v>516878</v>
      </c>
      <c r="E17" s="17"/>
      <c r="F17" s="16">
        <v>968958</v>
      </c>
      <c r="G17" s="215">
        <f t="shared" si="2"/>
        <v>1143886.8817029574</v>
      </c>
      <c r="H17" s="17"/>
      <c r="I17" s="33"/>
      <c r="J17" s="217">
        <f t="shared" si="0"/>
        <v>0</v>
      </c>
      <c r="K17" s="17"/>
      <c r="L17" s="33"/>
      <c r="M17" s="217">
        <f t="shared" si="1"/>
        <v>0</v>
      </c>
      <c r="N17" s="17"/>
      <c r="O17" s="141"/>
    </row>
    <row r="18" spans="1:15" ht="15" x14ac:dyDescent="0.25">
      <c r="A18" s="128" t="s">
        <v>196</v>
      </c>
      <c r="B18" s="16"/>
      <c r="C18" s="129"/>
      <c r="D18" s="209">
        <v>8571</v>
      </c>
      <c r="E18" s="17"/>
      <c r="F18" s="16">
        <v>10073</v>
      </c>
      <c r="G18" s="215">
        <f t="shared" si="2"/>
        <v>11891.50877478063</v>
      </c>
      <c r="H18" s="17"/>
      <c r="I18" s="33"/>
      <c r="J18" s="217">
        <f t="shared" si="0"/>
        <v>0</v>
      </c>
      <c r="K18" s="17"/>
      <c r="L18" s="33"/>
      <c r="M18" s="221">
        <f t="shared" si="1"/>
        <v>0</v>
      </c>
      <c r="N18" s="17"/>
      <c r="O18" s="141"/>
    </row>
    <row r="19" spans="1:15" ht="15" x14ac:dyDescent="0.25">
      <c r="A19" s="128" t="s">
        <v>197</v>
      </c>
      <c r="B19" s="16"/>
      <c r="C19" s="129"/>
      <c r="D19" s="209">
        <v>48376</v>
      </c>
      <c r="E19" s="17"/>
      <c r="F19" s="16"/>
      <c r="G19" s="215">
        <f t="shared" si="2"/>
        <v>0</v>
      </c>
      <c r="H19" s="17"/>
      <c r="I19" s="33"/>
      <c r="J19" s="217">
        <f t="shared" si="0"/>
        <v>0</v>
      </c>
      <c r="K19" s="17"/>
      <c r="L19" s="33">
        <v>125133</v>
      </c>
      <c r="M19" s="217">
        <f>L19*(2906/2461.6)</f>
        <v>147723.63422164446</v>
      </c>
      <c r="N19" s="17"/>
      <c r="O19" s="141"/>
    </row>
    <row r="20" spans="1:15" ht="15" x14ac:dyDescent="0.25">
      <c r="A20" s="128" t="s">
        <v>198</v>
      </c>
      <c r="B20" s="16"/>
      <c r="C20" s="129"/>
      <c r="D20" s="209">
        <v>19873</v>
      </c>
      <c r="E20" s="17"/>
      <c r="F20" s="16"/>
      <c r="G20" s="215">
        <f t="shared" si="2"/>
        <v>0</v>
      </c>
      <c r="H20" s="17"/>
      <c r="I20" s="33"/>
      <c r="J20" s="217">
        <f t="shared" si="0"/>
        <v>0</v>
      </c>
      <c r="K20" s="17"/>
      <c r="L20" s="33">
        <v>234786</v>
      </c>
      <c r="M20" s="217">
        <f>L20*(2906/2461.6)</f>
        <v>277172.61780955474</v>
      </c>
      <c r="N20" s="17"/>
      <c r="O20" s="141"/>
    </row>
    <row r="21" spans="1:15" ht="15" x14ac:dyDescent="0.25">
      <c r="A21" s="128" t="s">
        <v>199</v>
      </c>
      <c r="B21" s="134"/>
      <c r="C21" s="129"/>
      <c r="D21" s="209">
        <v>6051</v>
      </c>
      <c r="E21" s="17"/>
      <c r="F21" s="16">
        <v>0</v>
      </c>
      <c r="G21" s="215">
        <f t="shared" si="2"/>
        <v>0</v>
      </c>
      <c r="H21" s="219"/>
      <c r="I21" s="220"/>
      <c r="J21" s="217">
        <f t="shared" si="0"/>
        <v>0</v>
      </c>
      <c r="K21" s="17"/>
      <c r="L21" s="33"/>
      <c r="M21" s="221">
        <f t="shared" si="1"/>
        <v>0</v>
      </c>
      <c r="N21" s="17"/>
      <c r="O21" s="141"/>
    </row>
    <row r="22" spans="1:15" ht="15" x14ac:dyDescent="0.25">
      <c r="A22" s="128" t="s">
        <v>200</v>
      </c>
      <c r="B22" s="16"/>
      <c r="C22" s="129"/>
      <c r="D22" s="209">
        <v>17001</v>
      </c>
      <c r="E22" s="17"/>
      <c r="F22" s="16"/>
      <c r="G22" s="215">
        <f t="shared" si="2"/>
        <v>0</v>
      </c>
      <c r="H22" s="17"/>
      <c r="I22" s="33">
        <v>0</v>
      </c>
      <c r="J22" s="217">
        <f t="shared" si="0"/>
        <v>0</v>
      </c>
      <c r="K22" s="17"/>
      <c r="L22" s="33"/>
      <c r="M22" s="217">
        <f t="shared" si="1"/>
        <v>0</v>
      </c>
      <c r="N22" s="17"/>
      <c r="O22" s="141"/>
    </row>
    <row r="23" spans="1:15" ht="15" x14ac:dyDescent="0.25">
      <c r="A23" s="128" t="s">
        <v>201</v>
      </c>
      <c r="B23" s="134"/>
      <c r="C23" s="129"/>
      <c r="D23" s="209">
        <v>148522</v>
      </c>
      <c r="E23" s="17"/>
      <c r="F23" s="16">
        <v>230183</v>
      </c>
      <c r="G23" s="215">
        <f t="shared" si="2"/>
        <v>271738.62447188818</v>
      </c>
      <c r="H23" s="17"/>
      <c r="I23" s="33"/>
      <c r="J23" s="217">
        <f t="shared" si="0"/>
        <v>0</v>
      </c>
      <c r="K23" s="17"/>
      <c r="L23" s="33"/>
      <c r="M23" s="221">
        <f t="shared" si="1"/>
        <v>0</v>
      </c>
      <c r="N23" s="17"/>
      <c r="O23" s="141"/>
    </row>
    <row r="24" spans="1:15" ht="15" x14ac:dyDescent="0.25">
      <c r="A24" s="128" t="s">
        <v>202</v>
      </c>
      <c r="B24" s="16"/>
      <c r="C24" s="129"/>
      <c r="D24" s="209">
        <v>70885</v>
      </c>
      <c r="E24" s="17"/>
      <c r="F24" s="16">
        <v>76762</v>
      </c>
      <c r="G24" s="215">
        <f t="shared" si="2"/>
        <v>90620.073123171926</v>
      </c>
      <c r="H24" s="17"/>
      <c r="I24" s="33"/>
      <c r="J24" s="217">
        <f t="shared" si="0"/>
        <v>0</v>
      </c>
      <c r="K24" s="17"/>
      <c r="L24" s="33"/>
      <c r="M24" s="217">
        <f t="shared" si="1"/>
        <v>0</v>
      </c>
      <c r="N24" s="17"/>
      <c r="O24" s="141"/>
    </row>
    <row r="25" spans="1:15" x14ac:dyDescent="0.15">
      <c r="A25" s="75" t="s">
        <v>26</v>
      </c>
      <c r="B25" s="30"/>
      <c r="C25" s="116">
        <f>SUM(B26:B49)</f>
        <v>0</v>
      </c>
      <c r="D25" s="223"/>
      <c r="E25" s="31">
        <f>SUM(D26:D49)</f>
        <v>1685687</v>
      </c>
      <c r="F25" s="30"/>
      <c r="G25" s="215">
        <f t="shared" si="2"/>
        <v>0</v>
      </c>
      <c r="H25" s="31">
        <f>SUM(G26:G49)</f>
        <v>6741907.0141371461</v>
      </c>
      <c r="I25" s="32"/>
      <c r="J25" s="217">
        <f t="shared" si="0"/>
        <v>0</v>
      </c>
      <c r="K25" s="31">
        <f>SUM(J26:J49)</f>
        <v>223915.23318167045</v>
      </c>
      <c r="L25" s="32"/>
      <c r="M25" s="221">
        <f t="shared" si="1"/>
        <v>0</v>
      </c>
      <c r="N25" s="31">
        <f>SUM(M26:M49)</f>
        <v>251496.02534936627</v>
      </c>
      <c r="O25" s="142">
        <f>(E25*Emissionsfaktorer!$D$9+'Bygn el og varmeforbrug mm'!H25*Emissionsfaktorer!$D$10+'Bygn el og varmeforbrug mm'!K25*Emissionsfaktorer!$D$13+'Bygn el og varmeforbrug mm'!N25*Emissionsfaktorer!$D$14)/1000000</f>
        <v>3478.7927384013647</v>
      </c>
    </row>
    <row r="26" spans="1:15" ht="15" x14ac:dyDescent="0.25">
      <c r="A26" s="128" t="s">
        <v>83</v>
      </c>
      <c r="B26" s="16"/>
      <c r="C26" s="129"/>
      <c r="D26" s="209">
        <v>5218</v>
      </c>
      <c r="E26" s="17"/>
      <c r="F26" s="16"/>
      <c r="G26" s="215">
        <f t="shared" si="2"/>
        <v>0</v>
      </c>
      <c r="H26" s="17"/>
      <c r="I26" s="33"/>
      <c r="J26" s="217">
        <f t="shared" si="0"/>
        <v>0</v>
      </c>
      <c r="K26" s="17"/>
      <c r="L26" s="33">
        <v>2591</v>
      </c>
      <c r="M26" s="217">
        <f t="shared" si="1"/>
        <v>3058.7609684757881</v>
      </c>
      <c r="N26" s="17"/>
      <c r="O26" s="141"/>
    </row>
    <row r="27" spans="1:15" ht="15" x14ac:dyDescent="0.25">
      <c r="A27" s="128" t="s">
        <v>84</v>
      </c>
      <c r="B27" s="134"/>
      <c r="C27" s="129"/>
      <c r="D27" s="209">
        <v>87912</v>
      </c>
      <c r="E27" s="17"/>
      <c r="F27" s="16"/>
      <c r="G27" s="215">
        <f t="shared" si="2"/>
        <v>0</v>
      </c>
      <c r="H27" s="17"/>
      <c r="I27" s="33"/>
      <c r="J27" s="217">
        <f t="shared" si="0"/>
        <v>0</v>
      </c>
      <c r="K27" s="17"/>
      <c r="L27" s="33">
        <v>47922</v>
      </c>
      <c r="M27" s="221">
        <f t="shared" si="1"/>
        <v>56573.501787455316</v>
      </c>
      <c r="N27" s="17"/>
      <c r="O27" s="141"/>
    </row>
    <row r="28" spans="1:15" ht="15" x14ac:dyDescent="0.25">
      <c r="A28" s="128" t="s">
        <v>85</v>
      </c>
      <c r="B28" s="134"/>
      <c r="C28" s="129"/>
      <c r="D28" s="209">
        <v>33380</v>
      </c>
      <c r="E28" s="17"/>
      <c r="F28" s="16">
        <v>62182</v>
      </c>
      <c r="G28" s="215">
        <f t="shared" si="2"/>
        <v>73407.902177445561</v>
      </c>
      <c r="H28" s="17"/>
      <c r="I28" s="33"/>
      <c r="J28" s="217">
        <f t="shared" si="0"/>
        <v>0</v>
      </c>
      <c r="K28" s="17"/>
      <c r="L28" s="33"/>
      <c r="M28" s="217">
        <f t="shared" si="1"/>
        <v>0</v>
      </c>
      <c r="N28" s="17"/>
      <c r="O28" s="141"/>
    </row>
    <row r="29" spans="1:15" ht="15" x14ac:dyDescent="0.25">
      <c r="A29" s="128" t="s">
        <v>86</v>
      </c>
      <c r="B29" s="134"/>
      <c r="C29" s="129"/>
      <c r="D29" s="209">
        <v>47318</v>
      </c>
      <c r="E29" s="17"/>
      <c r="F29" s="16">
        <v>602878</v>
      </c>
      <c r="G29" s="215">
        <f t="shared" si="2"/>
        <v>711717.36594085151</v>
      </c>
      <c r="H29" s="17"/>
      <c r="I29" s="33"/>
      <c r="J29" s="217">
        <f t="shared" si="0"/>
        <v>0</v>
      </c>
      <c r="K29" s="17"/>
      <c r="L29" s="33"/>
      <c r="M29" s="221">
        <f t="shared" si="1"/>
        <v>0</v>
      </c>
      <c r="N29" s="17"/>
      <c r="O29" s="141"/>
    </row>
    <row r="30" spans="1:15" ht="15" x14ac:dyDescent="0.25">
      <c r="A30" s="128" t="s">
        <v>87</v>
      </c>
      <c r="B30" s="134"/>
      <c r="C30" s="129"/>
      <c r="D30" s="209">
        <v>20189</v>
      </c>
      <c r="E30" s="17"/>
      <c r="F30" s="16"/>
      <c r="G30" s="215">
        <f t="shared" si="2"/>
        <v>0</v>
      </c>
      <c r="H30" s="17"/>
      <c r="I30" s="33"/>
      <c r="J30" s="217">
        <f t="shared" si="0"/>
        <v>0</v>
      </c>
      <c r="K30" s="17"/>
      <c r="L30" s="33">
        <v>10839</v>
      </c>
      <c r="M30" s="217">
        <f t="shared" si="1"/>
        <v>12795.797042573935</v>
      </c>
      <c r="N30" s="17"/>
      <c r="O30" s="141"/>
    </row>
    <row r="31" spans="1:15" ht="15" x14ac:dyDescent="0.25">
      <c r="A31" s="128" t="s">
        <v>88</v>
      </c>
      <c r="B31" s="134"/>
      <c r="C31" s="129"/>
      <c r="D31" s="209">
        <v>23127</v>
      </c>
      <c r="E31" s="17"/>
      <c r="F31" s="16"/>
      <c r="G31" s="215">
        <f t="shared" si="2"/>
        <v>0</v>
      </c>
      <c r="H31" s="17"/>
      <c r="I31" s="33">
        <v>189673</v>
      </c>
      <c r="J31" s="217">
        <f t="shared" si="0"/>
        <v>223915.23318167045</v>
      </c>
      <c r="K31" s="17"/>
      <c r="L31" s="33"/>
      <c r="M31" s="221">
        <f t="shared" si="1"/>
        <v>0</v>
      </c>
      <c r="N31" s="17"/>
      <c r="O31" s="141"/>
    </row>
    <row r="32" spans="1:15" ht="15" x14ac:dyDescent="0.25">
      <c r="A32" s="128" t="s">
        <v>89</v>
      </c>
      <c r="B32" s="134"/>
      <c r="C32" s="129"/>
      <c r="D32" s="209">
        <v>37624</v>
      </c>
      <c r="E32" s="17"/>
      <c r="F32" s="16"/>
      <c r="G32" s="215">
        <f t="shared" si="2"/>
        <v>0</v>
      </c>
      <c r="H32" s="17"/>
      <c r="I32" s="33"/>
      <c r="J32" s="217">
        <f t="shared" si="0"/>
        <v>0</v>
      </c>
      <c r="K32" s="17"/>
      <c r="L32" s="33">
        <v>16438</v>
      </c>
      <c r="M32" s="217">
        <f t="shared" si="1"/>
        <v>19405.601234969126</v>
      </c>
      <c r="N32" s="17"/>
      <c r="O32" s="141"/>
    </row>
    <row r="33" spans="1:15" ht="15" x14ac:dyDescent="0.25">
      <c r="A33" s="128" t="s">
        <v>90</v>
      </c>
      <c r="B33" s="134"/>
      <c r="C33" s="129"/>
      <c r="D33" s="209">
        <v>35112</v>
      </c>
      <c r="E33" s="17"/>
      <c r="F33" s="16"/>
      <c r="G33" s="215">
        <f t="shared" si="2"/>
        <v>0</v>
      </c>
      <c r="H33" s="17"/>
      <c r="I33" s="33"/>
      <c r="J33" s="217">
        <f t="shared" si="0"/>
        <v>0</v>
      </c>
      <c r="K33" s="17"/>
      <c r="L33" s="33">
        <v>11011</v>
      </c>
      <c r="M33" s="221">
        <f t="shared" si="1"/>
        <v>12998.848716282093</v>
      </c>
      <c r="N33" s="17"/>
      <c r="O33" s="141"/>
    </row>
    <row r="34" spans="1:15" ht="15" x14ac:dyDescent="0.25">
      <c r="A34" s="128" t="s">
        <v>91</v>
      </c>
      <c r="B34" s="134"/>
      <c r="C34" s="129"/>
      <c r="D34" s="209">
        <v>80299</v>
      </c>
      <c r="E34" s="17"/>
      <c r="F34" s="16"/>
      <c r="G34" s="215">
        <f t="shared" si="2"/>
        <v>0</v>
      </c>
      <c r="H34" s="17"/>
      <c r="I34" s="33"/>
      <c r="J34" s="217">
        <f t="shared" si="0"/>
        <v>0</v>
      </c>
      <c r="K34" s="17"/>
      <c r="L34" s="33">
        <v>36165</v>
      </c>
      <c r="M34" s="217">
        <f t="shared" si="1"/>
        <v>42693.97546311342</v>
      </c>
      <c r="N34" s="17"/>
      <c r="O34" s="141"/>
    </row>
    <row r="35" spans="1:15" ht="15" x14ac:dyDescent="0.25">
      <c r="A35" s="128" t="s">
        <v>92</v>
      </c>
      <c r="B35" s="134"/>
      <c r="C35" s="129"/>
      <c r="D35" s="209">
        <v>85086</v>
      </c>
      <c r="E35" s="17"/>
      <c r="F35" s="16"/>
      <c r="G35" s="215">
        <f t="shared" si="2"/>
        <v>0</v>
      </c>
      <c r="H35" s="17"/>
      <c r="I35" s="33"/>
      <c r="J35" s="217">
        <f t="shared" si="0"/>
        <v>0</v>
      </c>
      <c r="K35" s="17"/>
      <c r="L35" s="33">
        <v>36150</v>
      </c>
      <c r="M35" s="221">
        <f t="shared" si="1"/>
        <v>42676.267468313294</v>
      </c>
      <c r="N35" s="17"/>
      <c r="O35" s="141"/>
    </row>
    <row r="36" spans="1:15" ht="15" x14ac:dyDescent="0.25">
      <c r="A36" s="128" t="s">
        <v>93</v>
      </c>
      <c r="B36" s="134"/>
      <c r="C36" s="129"/>
      <c r="D36" s="209">
        <v>96102</v>
      </c>
      <c r="E36" s="17"/>
      <c r="F36" s="16">
        <v>531345</v>
      </c>
      <c r="G36" s="215">
        <f t="shared" si="2"/>
        <v>627270.29980500485</v>
      </c>
      <c r="H36" s="17"/>
      <c r="I36" s="33"/>
      <c r="J36" s="217">
        <f t="shared" si="0"/>
        <v>0</v>
      </c>
      <c r="K36" s="17"/>
      <c r="L36" s="33"/>
      <c r="M36" s="217">
        <f t="shared" si="1"/>
        <v>0</v>
      </c>
      <c r="N36" s="17"/>
      <c r="O36" s="141"/>
    </row>
    <row r="37" spans="1:15" ht="15" x14ac:dyDescent="0.25">
      <c r="A37" s="128" t="s">
        <v>94</v>
      </c>
      <c r="B37" s="134"/>
      <c r="C37" s="129"/>
      <c r="D37" s="209">
        <v>186905</v>
      </c>
      <c r="E37" s="17"/>
      <c r="F37" s="16">
        <v>691302</v>
      </c>
      <c r="G37" s="215">
        <f t="shared" si="2"/>
        <v>816104.81475463114</v>
      </c>
      <c r="H37" s="17"/>
      <c r="I37" s="33"/>
      <c r="J37" s="217">
        <f t="shared" si="0"/>
        <v>0</v>
      </c>
      <c r="K37" s="17"/>
      <c r="L37" s="33"/>
      <c r="M37" s="221">
        <f t="shared" si="1"/>
        <v>0</v>
      </c>
      <c r="N37" s="17"/>
      <c r="O37" s="141"/>
    </row>
    <row r="38" spans="1:15" ht="15" x14ac:dyDescent="0.25">
      <c r="A38" s="128" t="s">
        <v>95</v>
      </c>
      <c r="B38" s="134"/>
      <c r="C38" s="129"/>
      <c r="D38" s="209">
        <v>39408</v>
      </c>
      <c r="E38" s="17"/>
      <c r="F38" s="16">
        <v>175747</v>
      </c>
      <c r="G38" s="215">
        <f t="shared" si="2"/>
        <v>207475.13080922977</v>
      </c>
      <c r="H38" s="17"/>
      <c r="I38" s="33"/>
      <c r="J38" s="217">
        <f t="shared" si="0"/>
        <v>0</v>
      </c>
      <c r="K38" s="17"/>
      <c r="L38" s="33"/>
      <c r="M38" s="217">
        <f t="shared" si="1"/>
        <v>0</v>
      </c>
      <c r="N38" s="17"/>
      <c r="O38" s="141"/>
    </row>
    <row r="39" spans="1:15" ht="15" x14ac:dyDescent="0.25">
      <c r="A39" s="128" t="s">
        <v>96</v>
      </c>
      <c r="B39" s="134"/>
      <c r="C39" s="129"/>
      <c r="D39" s="209">
        <v>46183</v>
      </c>
      <c r="E39" s="17"/>
      <c r="F39" s="16">
        <v>203795</v>
      </c>
      <c r="G39" s="215">
        <f t="shared" si="2"/>
        <v>240586.72001949951</v>
      </c>
      <c r="H39" s="17"/>
      <c r="I39" s="33"/>
      <c r="J39" s="217">
        <f t="shared" si="0"/>
        <v>0</v>
      </c>
      <c r="K39" s="17"/>
      <c r="L39" s="33"/>
      <c r="M39" s="221">
        <f t="shared" si="1"/>
        <v>0</v>
      </c>
      <c r="N39" s="17"/>
      <c r="O39" s="141"/>
    </row>
    <row r="40" spans="1:15" ht="15" x14ac:dyDescent="0.25">
      <c r="A40" s="128" t="s">
        <v>97</v>
      </c>
      <c r="B40" s="134"/>
      <c r="C40" s="129"/>
      <c r="D40" s="209">
        <v>59078</v>
      </c>
      <c r="E40" s="17"/>
      <c r="F40" s="16"/>
      <c r="G40" s="215">
        <f t="shared" si="2"/>
        <v>0</v>
      </c>
      <c r="H40" s="17"/>
      <c r="I40" s="33"/>
      <c r="J40" s="217">
        <f t="shared" si="0"/>
        <v>0</v>
      </c>
      <c r="K40" s="17"/>
      <c r="L40" s="33">
        <v>19092</v>
      </c>
      <c r="M40" s="217">
        <f t="shared" si="1"/>
        <v>22538.735781605461</v>
      </c>
      <c r="N40" s="17"/>
      <c r="O40" s="141"/>
    </row>
    <row r="41" spans="1:15" ht="15" x14ac:dyDescent="0.25">
      <c r="A41" s="128" t="s">
        <v>98</v>
      </c>
      <c r="B41" s="134"/>
      <c r="C41" s="129"/>
      <c r="D41" s="209">
        <v>123139</v>
      </c>
      <c r="E41" s="17"/>
      <c r="F41" s="16">
        <v>339391</v>
      </c>
      <c r="G41" s="215">
        <f t="shared" si="2"/>
        <v>400662.27088072797</v>
      </c>
      <c r="H41" s="17"/>
      <c r="I41" s="33"/>
      <c r="J41" s="217">
        <f t="shared" si="0"/>
        <v>0</v>
      </c>
      <c r="K41" s="17"/>
      <c r="L41" s="33"/>
      <c r="M41" s="221">
        <f t="shared" si="1"/>
        <v>0</v>
      </c>
      <c r="N41" s="17"/>
      <c r="O41" s="141"/>
    </row>
    <row r="42" spans="1:15" ht="15" x14ac:dyDescent="0.25">
      <c r="A42" s="128" t="s">
        <v>99</v>
      </c>
      <c r="B42" s="134"/>
      <c r="C42" s="129"/>
      <c r="D42" s="209">
        <v>57372</v>
      </c>
      <c r="E42" s="17"/>
      <c r="F42" s="16">
        <v>906420</v>
      </c>
      <c r="G42" s="215">
        <f t="shared" si="2"/>
        <v>1070058.7097822553</v>
      </c>
      <c r="H42" s="17"/>
      <c r="I42" s="33"/>
      <c r="J42" s="217">
        <f t="shared" si="0"/>
        <v>0</v>
      </c>
      <c r="K42" s="17"/>
      <c r="L42" s="33"/>
      <c r="M42" s="217">
        <f t="shared" si="1"/>
        <v>0</v>
      </c>
      <c r="N42" s="17"/>
      <c r="O42" s="141"/>
    </row>
    <row r="43" spans="1:15" ht="15" x14ac:dyDescent="0.25">
      <c r="A43" s="128" t="s">
        <v>100</v>
      </c>
      <c r="B43" s="134"/>
      <c r="C43" s="129"/>
      <c r="D43" s="209">
        <v>276604</v>
      </c>
      <c r="E43" s="17"/>
      <c r="F43" s="16">
        <v>1202358</v>
      </c>
      <c r="G43" s="215">
        <f t="shared" si="2"/>
        <v>1419423.2807929802</v>
      </c>
      <c r="H43" s="17"/>
      <c r="I43" s="33"/>
      <c r="J43" s="217">
        <f t="shared" si="0"/>
        <v>0</v>
      </c>
      <c r="K43" s="17"/>
      <c r="L43" s="33"/>
      <c r="M43" s="221">
        <f t="shared" si="1"/>
        <v>0</v>
      </c>
      <c r="N43" s="17"/>
      <c r="O43" s="141"/>
    </row>
    <row r="44" spans="1:15" ht="15" x14ac:dyDescent="0.25">
      <c r="A44" s="128" t="s">
        <v>101</v>
      </c>
      <c r="B44" s="134"/>
      <c r="C44" s="129"/>
      <c r="D44" s="209">
        <v>136835</v>
      </c>
      <c r="E44" s="17"/>
      <c r="F44" s="16">
        <v>412980</v>
      </c>
      <c r="G44" s="215">
        <f t="shared" si="2"/>
        <v>487536.51283717906</v>
      </c>
      <c r="H44" s="17"/>
      <c r="I44" s="33"/>
      <c r="J44" s="217">
        <f t="shared" si="0"/>
        <v>0</v>
      </c>
      <c r="K44" s="17"/>
      <c r="L44" s="33"/>
      <c r="M44" s="217">
        <f t="shared" si="1"/>
        <v>0</v>
      </c>
      <c r="N44" s="17"/>
      <c r="O44" s="141"/>
    </row>
    <row r="45" spans="1:15" ht="15" x14ac:dyDescent="0.25">
      <c r="A45" s="128" t="s">
        <v>102</v>
      </c>
      <c r="B45" s="134"/>
      <c r="C45" s="129"/>
      <c r="D45" s="209">
        <v>132317</v>
      </c>
      <c r="E45" s="17"/>
      <c r="F45" s="16">
        <v>488738</v>
      </c>
      <c r="G45" s="215">
        <f t="shared" si="2"/>
        <v>576971.33084172895</v>
      </c>
      <c r="H45" s="17"/>
      <c r="I45" s="33"/>
      <c r="J45" s="217">
        <f t="shared" si="0"/>
        <v>0</v>
      </c>
      <c r="K45" s="17"/>
      <c r="L45" s="33"/>
      <c r="M45" s="217">
        <f t="shared" si="1"/>
        <v>0</v>
      </c>
      <c r="N45" s="17"/>
      <c r="O45" s="141"/>
    </row>
    <row r="46" spans="1:15" ht="15" x14ac:dyDescent="0.25">
      <c r="A46" s="128" t="s">
        <v>106</v>
      </c>
      <c r="B46" s="134"/>
      <c r="C46" s="129"/>
      <c r="D46" s="209">
        <v>52715</v>
      </c>
      <c r="E46" s="17"/>
      <c r="F46" s="16"/>
      <c r="G46" s="215">
        <f t="shared" si="2"/>
        <v>0</v>
      </c>
      <c r="H46" s="17"/>
      <c r="I46" s="33"/>
      <c r="J46" s="217">
        <f t="shared" si="0"/>
        <v>0</v>
      </c>
      <c r="K46" s="17"/>
      <c r="L46" s="33">
        <v>26802</v>
      </c>
      <c r="M46" s="221">
        <f t="shared" si="1"/>
        <v>31640.645108872279</v>
      </c>
      <c r="N46" s="17"/>
      <c r="O46" s="141"/>
    </row>
    <row r="47" spans="1:15" ht="15" x14ac:dyDescent="0.25">
      <c r="A47" s="128" t="s">
        <v>103</v>
      </c>
      <c r="B47" s="134"/>
      <c r="C47" s="129"/>
      <c r="D47" s="209">
        <v>11291</v>
      </c>
      <c r="E47" s="17"/>
      <c r="F47" s="16">
        <v>71250</v>
      </c>
      <c r="G47" s="215">
        <f t="shared" si="2"/>
        <v>84112.975300617487</v>
      </c>
      <c r="H47" s="17"/>
      <c r="I47" s="33"/>
      <c r="J47" s="217">
        <f t="shared" si="0"/>
        <v>0</v>
      </c>
      <c r="K47" s="17"/>
      <c r="L47" s="33"/>
      <c r="M47" s="217">
        <f t="shared" si="1"/>
        <v>0</v>
      </c>
      <c r="N47" s="17"/>
      <c r="O47" s="141"/>
    </row>
    <row r="48" spans="1:15" ht="15" x14ac:dyDescent="0.25">
      <c r="A48" s="128" t="s">
        <v>104</v>
      </c>
      <c r="B48" s="134"/>
      <c r="C48" s="129"/>
      <c r="D48" s="209">
        <v>7145</v>
      </c>
      <c r="E48" s="17"/>
      <c r="F48" s="16"/>
      <c r="G48" s="215">
        <f t="shared" si="2"/>
        <v>0</v>
      </c>
      <c r="H48" s="17"/>
      <c r="I48" s="33"/>
      <c r="J48" s="217">
        <f t="shared" si="0"/>
        <v>0</v>
      </c>
      <c r="K48" s="17"/>
      <c r="L48" s="33">
        <v>6026</v>
      </c>
      <c r="M48" s="221">
        <f t="shared" si="1"/>
        <v>7113.8917777055576</v>
      </c>
      <c r="N48" s="17"/>
      <c r="O48" s="141"/>
    </row>
    <row r="49" spans="1:15" ht="15" x14ac:dyDescent="0.25">
      <c r="A49" s="128" t="s">
        <v>105</v>
      </c>
      <c r="B49" s="134"/>
      <c r="C49" s="129"/>
      <c r="D49" s="209">
        <v>5328</v>
      </c>
      <c r="E49" s="17"/>
      <c r="F49" s="16">
        <v>22515</v>
      </c>
      <c r="G49" s="215">
        <f t="shared" si="2"/>
        <v>26579.700194995126</v>
      </c>
      <c r="H49" s="17"/>
      <c r="I49" s="33"/>
      <c r="J49" s="217">
        <f t="shared" si="0"/>
        <v>0</v>
      </c>
      <c r="K49" s="17"/>
      <c r="L49" s="33"/>
      <c r="M49" s="217">
        <f t="shared" si="1"/>
        <v>0</v>
      </c>
      <c r="N49" s="17"/>
      <c r="O49" s="141"/>
    </row>
    <row r="50" spans="1:15" ht="15" x14ac:dyDescent="0.25">
      <c r="A50" s="75" t="s">
        <v>131</v>
      </c>
      <c r="B50" s="30"/>
      <c r="C50" s="116">
        <f>SUM(B51:B53)</f>
        <v>0</v>
      </c>
      <c r="D50" s="209"/>
      <c r="E50" s="31">
        <f>SUM(D51:D63)</f>
        <v>119450</v>
      </c>
      <c r="F50" s="30"/>
      <c r="G50" s="215">
        <f t="shared" si="2"/>
        <v>0</v>
      </c>
      <c r="H50" s="31">
        <f>SUM(G51:G63)</f>
        <v>357945.86529086775</v>
      </c>
      <c r="I50" s="32"/>
      <c r="J50" s="217">
        <f t="shared" si="0"/>
        <v>0</v>
      </c>
      <c r="K50" s="31">
        <f>SUM(J51:J63)</f>
        <v>27835.78729281768</v>
      </c>
      <c r="L50" s="32"/>
      <c r="M50" s="221">
        <f t="shared" si="1"/>
        <v>0</v>
      </c>
      <c r="N50" s="31">
        <f>SUM(M51:M63)</f>
        <v>7071.3925901852454</v>
      </c>
      <c r="O50" s="142">
        <f>(E50*Emissionsfaktorer!$D$9+'Bygn el og varmeforbrug mm'!H50*Emissionsfaktorer!$D$10+'Bygn el og varmeforbrug mm'!K50*Emissionsfaktorer!$D$13+'Bygn el og varmeforbrug mm'!N50*Emissionsfaktorer!$D$14)/1000000</f>
        <v>222.56371378615535</v>
      </c>
    </row>
    <row r="51" spans="1:15" ht="15" x14ac:dyDescent="0.25">
      <c r="A51" s="128" t="s">
        <v>132</v>
      </c>
      <c r="B51" s="134"/>
      <c r="C51" s="129"/>
      <c r="D51" s="209">
        <v>9028</v>
      </c>
      <c r="E51" s="17"/>
      <c r="F51" s="16">
        <v>34845</v>
      </c>
      <c r="G51" s="215">
        <f t="shared" si="2"/>
        <v>41135.671920701985</v>
      </c>
      <c r="H51" s="17"/>
      <c r="I51" s="33"/>
      <c r="J51" s="217">
        <f t="shared" si="0"/>
        <v>0</v>
      </c>
      <c r="K51" s="17"/>
      <c r="L51" s="33"/>
      <c r="M51" s="217">
        <f t="shared" si="1"/>
        <v>0</v>
      </c>
      <c r="N51" s="17"/>
      <c r="O51" s="141"/>
    </row>
    <row r="52" spans="1:15" ht="15" x14ac:dyDescent="0.25">
      <c r="A52" s="128" t="s">
        <v>133</v>
      </c>
      <c r="B52" s="134"/>
      <c r="C52" s="129"/>
      <c r="D52" s="209">
        <v>4906</v>
      </c>
      <c r="E52" s="17"/>
      <c r="F52" s="16">
        <v>45028</v>
      </c>
      <c r="G52" s="215">
        <f t="shared" si="2"/>
        <v>53157.0393240169</v>
      </c>
      <c r="H52" s="17"/>
      <c r="I52" s="33"/>
      <c r="J52" s="217">
        <f t="shared" si="0"/>
        <v>0</v>
      </c>
      <c r="K52" s="17"/>
      <c r="L52" s="33"/>
      <c r="M52" s="221">
        <f t="shared" si="1"/>
        <v>0</v>
      </c>
      <c r="N52" s="17"/>
      <c r="O52" s="141"/>
    </row>
    <row r="53" spans="1:15" ht="15" x14ac:dyDescent="0.25">
      <c r="A53" s="128" t="s">
        <v>134</v>
      </c>
      <c r="B53" s="134"/>
      <c r="C53" s="129"/>
      <c r="D53" s="209">
        <v>5669</v>
      </c>
      <c r="E53" s="17"/>
      <c r="F53" s="16"/>
      <c r="G53" s="215">
        <f t="shared" si="2"/>
        <v>0</v>
      </c>
      <c r="H53" s="17"/>
      <c r="I53" s="33"/>
      <c r="J53" s="217">
        <f t="shared" si="0"/>
        <v>0</v>
      </c>
      <c r="K53" s="17"/>
      <c r="L53" s="33">
        <v>3803</v>
      </c>
      <c r="M53" s="217">
        <f t="shared" si="1"/>
        <v>4489.5669483262918</v>
      </c>
      <c r="N53" s="17"/>
      <c r="O53" s="141"/>
    </row>
    <row r="54" spans="1:15" ht="15" x14ac:dyDescent="0.25">
      <c r="A54" s="128" t="s">
        <v>135</v>
      </c>
      <c r="B54" s="143"/>
      <c r="C54" s="129"/>
      <c r="D54" s="209">
        <v>4637</v>
      </c>
      <c r="E54" s="17"/>
      <c r="F54" s="16"/>
      <c r="G54" s="215">
        <f t="shared" si="2"/>
        <v>0</v>
      </c>
      <c r="H54" s="17"/>
      <c r="I54" s="33">
        <v>23579</v>
      </c>
      <c r="J54" s="217">
        <f t="shared" si="0"/>
        <v>27835.78729281768</v>
      </c>
      <c r="K54" s="17"/>
      <c r="L54" s="33"/>
      <c r="M54" s="221">
        <f t="shared" si="1"/>
        <v>0</v>
      </c>
      <c r="N54" s="17"/>
      <c r="O54" s="141"/>
    </row>
    <row r="55" spans="1:15" ht="15" x14ac:dyDescent="0.25">
      <c r="A55" s="128" t="s">
        <v>136</v>
      </c>
      <c r="B55" s="143"/>
      <c r="C55" s="129"/>
      <c r="D55" s="209">
        <v>7147</v>
      </c>
      <c r="E55" s="17"/>
      <c r="F55" s="16"/>
      <c r="G55" s="215">
        <f t="shared" si="2"/>
        <v>0</v>
      </c>
      <c r="H55" s="17"/>
      <c r="I55" s="33"/>
      <c r="J55" s="217">
        <f t="shared" si="0"/>
        <v>0</v>
      </c>
      <c r="K55" s="17"/>
      <c r="L55" s="33">
        <v>2187</v>
      </c>
      <c r="M55" s="217">
        <f t="shared" si="1"/>
        <v>2581.8256418589535</v>
      </c>
      <c r="N55" s="17"/>
      <c r="O55" s="141"/>
    </row>
    <row r="56" spans="1:15" ht="15" x14ac:dyDescent="0.25">
      <c r="A56" s="128" t="s">
        <v>137</v>
      </c>
      <c r="B56" s="143"/>
      <c r="C56" s="129"/>
      <c r="D56" s="209">
        <v>24412</v>
      </c>
      <c r="E56" s="17"/>
      <c r="F56" s="16">
        <v>44955</v>
      </c>
      <c r="G56" s="215">
        <f t="shared" si="2"/>
        <v>53070.860415989599</v>
      </c>
      <c r="H56" s="17"/>
      <c r="I56" s="33"/>
      <c r="J56" s="217">
        <f t="shared" si="0"/>
        <v>0</v>
      </c>
      <c r="K56" s="17"/>
      <c r="L56" s="33"/>
      <c r="M56" s="221">
        <f t="shared" si="1"/>
        <v>0</v>
      </c>
      <c r="N56" s="17"/>
      <c r="O56" s="141"/>
    </row>
    <row r="57" spans="1:15" ht="15" x14ac:dyDescent="0.25">
      <c r="A57" s="128" t="s">
        <v>138</v>
      </c>
      <c r="B57" s="143"/>
      <c r="C57" s="129"/>
      <c r="D57" s="209">
        <v>3418</v>
      </c>
      <c r="E57" s="17"/>
      <c r="F57" s="16">
        <v>17852</v>
      </c>
      <c r="G57" s="215">
        <f t="shared" si="2"/>
        <v>21074.874878128048</v>
      </c>
      <c r="H57" s="17"/>
      <c r="I57" s="33"/>
      <c r="J57" s="217">
        <f t="shared" si="0"/>
        <v>0</v>
      </c>
      <c r="K57" s="17"/>
      <c r="L57" s="33"/>
      <c r="M57" s="217">
        <f t="shared" si="1"/>
        <v>0</v>
      </c>
      <c r="N57" s="17"/>
      <c r="O57" s="141"/>
    </row>
    <row r="58" spans="1:15" ht="15" x14ac:dyDescent="0.25">
      <c r="A58" s="128" t="s">
        <v>139</v>
      </c>
      <c r="B58" s="143"/>
      <c r="C58" s="129"/>
      <c r="D58" s="209">
        <v>4054</v>
      </c>
      <c r="E58" s="17"/>
      <c r="F58" s="16">
        <v>34093</v>
      </c>
      <c r="G58" s="215">
        <f t="shared" si="2"/>
        <v>40247.911114722134</v>
      </c>
      <c r="H58" s="17"/>
      <c r="I58" s="33"/>
      <c r="J58" s="217">
        <f t="shared" si="0"/>
        <v>0</v>
      </c>
      <c r="K58" s="17"/>
      <c r="L58" s="33"/>
      <c r="M58" s="221">
        <f t="shared" si="1"/>
        <v>0</v>
      </c>
      <c r="N58" s="17"/>
      <c r="O58" s="141"/>
    </row>
    <row r="59" spans="1:15" ht="15" x14ac:dyDescent="0.25">
      <c r="A59" s="128" t="s">
        <v>140</v>
      </c>
      <c r="B59" s="143"/>
      <c r="C59" s="129"/>
      <c r="D59" s="209">
        <v>16203</v>
      </c>
      <c r="E59" s="17"/>
      <c r="F59" s="16">
        <v>35525</v>
      </c>
      <c r="G59" s="215">
        <f t="shared" si="2"/>
        <v>41938.434351641212</v>
      </c>
      <c r="H59" s="17"/>
      <c r="I59" s="33"/>
      <c r="J59" s="217">
        <f t="shared" si="0"/>
        <v>0</v>
      </c>
      <c r="K59" s="17"/>
      <c r="L59" s="33"/>
      <c r="M59" s="221">
        <f t="shared" si="1"/>
        <v>0</v>
      </c>
      <c r="N59" s="17"/>
      <c r="O59" s="141"/>
    </row>
    <row r="60" spans="1:15" ht="15" x14ac:dyDescent="0.25">
      <c r="A60" s="128" t="s">
        <v>218</v>
      </c>
      <c r="B60" s="143"/>
      <c r="C60" s="129"/>
      <c r="D60" s="209">
        <v>0</v>
      </c>
      <c r="E60" s="17"/>
      <c r="F60" s="16">
        <v>0</v>
      </c>
      <c r="G60" s="215">
        <f t="shared" si="2"/>
        <v>0</v>
      </c>
      <c r="H60" s="17"/>
      <c r="I60" s="33"/>
      <c r="J60" s="217">
        <f t="shared" si="0"/>
        <v>0</v>
      </c>
      <c r="K60" s="17"/>
      <c r="L60" s="33"/>
      <c r="M60" s="217">
        <f t="shared" si="1"/>
        <v>0</v>
      </c>
      <c r="N60" s="17"/>
      <c r="O60" s="141"/>
    </row>
    <row r="61" spans="1:15" ht="15" x14ac:dyDescent="0.25">
      <c r="A61" s="128" t="s">
        <v>219</v>
      </c>
      <c r="B61" s="143"/>
      <c r="C61" s="129"/>
      <c r="D61" s="209">
        <v>0</v>
      </c>
      <c r="E61" s="17"/>
      <c r="F61" s="16">
        <v>0</v>
      </c>
      <c r="G61" s="215">
        <f t="shared" si="2"/>
        <v>0</v>
      </c>
      <c r="H61" s="17"/>
      <c r="I61" s="33"/>
      <c r="J61" s="217">
        <f t="shared" si="0"/>
        <v>0</v>
      </c>
      <c r="K61" s="17"/>
      <c r="L61" s="33"/>
      <c r="M61" s="221">
        <f t="shared" si="1"/>
        <v>0</v>
      </c>
      <c r="N61" s="17"/>
      <c r="O61" s="141"/>
    </row>
    <row r="62" spans="1:15" ht="15" x14ac:dyDescent="0.25">
      <c r="A62" s="128" t="s">
        <v>141</v>
      </c>
      <c r="B62" s="143"/>
      <c r="C62" s="129"/>
      <c r="D62" s="209">
        <v>11778</v>
      </c>
      <c r="E62" s="17"/>
      <c r="F62" s="16">
        <v>31302</v>
      </c>
      <c r="G62" s="215">
        <f t="shared" si="2"/>
        <v>36953.043548911279</v>
      </c>
      <c r="H62" s="17"/>
      <c r="I62" s="33"/>
      <c r="J62" s="217">
        <f t="shared" si="0"/>
        <v>0</v>
      </c>
      <c r="K62" s="17"/>
      <c r="L62" s="33"/>
      <c r="M62" s="217">
        <f t="shared" si="1"/>
        <v>0</v>
      </c>
      <c r="N62" s="17"/>
      <c r="O62" s="141"/>
    </row>
    <row r="63" spans="1:15" ht="15" x14ac:dyDescent="0.25">
      <c r="A63" s="128" t="s">
        <v>142</v>
      </c>
      <c r="B63" s="135"/>
      <c r="C63" s="129"/>
      <c r="D63" s="209">
        <v>28198</v>
      </c>
      <c r="E63" s="17"/>
      <c r="F63" s="16">
        <v>59607</v>
      </c>
      <c r="G63" s="215">
        <f t="shared" si="2"/>
        <v>70368.02973675658</v>
      </c>
      <c r="H63" s="17"/>
      <c r="I63" s="33"/>
      <c r="J63" s="217">
        <f t="shared" si="0"/>
        <v>0</v>
      </c>
      <c r="K63" s="17"/>
      <c r="L63" s="33"/>
      <c r="M63" s="217">
        <f t="shared" si="1"/>
        <v>0</v>
      </c>
      <c r="N63" s="17"/>
      <c r="O63" s="141"/>
    </row>
    <row r="64" spans="1:15" ht="15" x14ac:dyDescent="0.25">
      <c r="A64" s="75" t="s">
        <v>27</v>
      </c>
      <c r="B64" s="30"/>
      <c r="C64" s="116">
        <f>SUM(B65:B67)</f>
        <v>1024</v>
      </c>
      <c r="D64" s="209"/>
      <c r="E64" s="31">
        <f>SUM(D65:D90)</f>
        <v>367829</v>
      </c>
      <c r="F64" s="30"/>
      <c r="G64" s="215">
        <f t="shared" si="2"/>
        <v>0</v>
      </c>
      <c r="H64" s="31">
        <f>SUM(G65:G90)</f>
        <v>2233170.5711732204</v>
      </c>
      <c r="I64" s="32"/>
      <c r="J64" s="217">
        <f t="shared" si="0"/>
        <v>0</v>
      </c>
      <c r="K64" s="31">
        <f>SUM(I65:I90)</f>
        <v>0</v>
      </c>
      <c r="L64" s="32"/>
      <c r="M64" s="221">
        <f t="shared" si="1"/>
        <v>0</v>
      </c>
      <c r="N64" s="31">
        <f>SUM(M65:M90)</f>
        <v>46520.082872928178</v>
      </c>
      <c r="O64" s="142">
        <f>(E64*Emissionsfaktorer!$D$9+'Bygn el og varmeforbrug mm'!H64*Emissionsfaktorer!$D$10+'Bygn el og varmeforbrug mm'!K64*Emissionsfaktorer!$D$13+'Bygn el og varmeforbrug mm'!N64*Emissionsfaktorer!$D$14)/1000000</f>
        <v>816.42245129411754</v>
      </c>
    </row>
    <row r="65" spans="1:15" x14ac:dyDescent="0.15">
      <c r="A65" s="128" t="s">
        <v>108</v>
      </c>
      <c r="B65" s="16">
        <v>473</v>
      </c>
      <c r="C65" s="17"/>
      <c r="D65" s="224">
        <v>18386</v>
      </c>
      <c r="E65" s="17"/>
      <c r="F65" s="16">
        <v>122962</v>
      </c>
      <c r="G65" s="215">
        <f t="shared" si="2"/>
        <v>145160.69710757231</v>
      </c>
      <c r="H65" s="17"/>
      <c r="I65" s="33"/>
      <c r="J65" s="217">
        <f t="shared" si="0"/>
        <v>0</v>
      </c>
      <c r="K65" s="17"/>
      <c r="L65" s="33"/>
      <c r="M65" s="217">
        <f t="shared" si="1"/>
        <v>0</v>
      </c>
      <c r="N65" s="17"/>
      <c r="O65" s="141"/>
    </row>
    <row r="66" spans="1:15" x14ac:dyDescent="0.15">
      <c r="A66" s="128" t="s">
        <v>109</v>
      </c>
      <c r="B66" s="16"/>
      <c r="C66" s="17"/>
      <c r="D66" s="224">
        <v>27512</v>
      </c>
      <c r="E66" s="17"/>
      <c r="F66" s="16">
        <v>35021</v>
      </c>
      <c r="G66" s="215">
        <f t="shared" si="2"/>
        <v>41343.44572635684</v>
      </c>
      <c r="H66" s="17"/>
      <c r="I66" s="33"/>
      <c r="J66" s="217">
        <f t="shared" si="0"/>
        <v>0</v>
      </c>
      <c r="K66" s="17"/>
      <c r="L66" s="33"/>
      <c r="M66" s="221">
        <f t="shared" si="1"/>
        <v>0</v>
      </c>
      <c r="N66" s="17"/>
      <c r="O66" s="141"/>
    </row>
    <row r="67" spans="1:15" x14ac:dyDescent="0.15">
      <c r="A67" s="128" t="s">
        <v>110</v>
      </c>
      <c r="B67" s="16">
        <v>551</v>
      </c>
      <c r="C67" s="17"/>
      <c r="D67" s="224">
        <v>22439</v>
      </c>
      <c r="E67" s="17"/>
      <c r="F67" s="212">
        <v>0</v>
      </c>
      <c r="G67" s="215">
        <f t="shared" si="2"/>
        <v>0</v>
      </c>
      <c r="H67" s="219"/>
      <c r="I67" s="220"/>
      <c r="J67" s="217">
        <f t="shared" si="0"/>
        <v>0</v>
      </c>
      <c r="K67" s="17"/>
      <c r="L67" s="33"/>
      <c r="M67" s="217">
        <f t="shared" si="1"/>
        <v>0</v>
      </c>
      <c r="N67" s="17"/>
      <c r="O67" s="141"/>
    </row>
    <row r="68" spans="1:15" x14ac:dyDescent="0.15">
      <c r="A68" s="128" t="s">
        <v>130</v>
      </c>
      <c r="B68" s="135">
        <v>497</v>
      </c>
      <c r="C68" s="17"/>
      <c r="D68" s="224">
        <v>11349</v>
      </c>
      <c r="E68" s="17"/>
      <c r="F68" s="16">
        <v>203660</v>
      </c>
      <c r="G68" s="215">
        <f t="shared" si="2"/>
        <v>240427.34806629835</v>
      </c>
      <c r="H68" s="17"/>
      <c r="I68" s="33"/>
      <c r="J68" s="217">
        <f t="shared" si="0"/>
        <v>0</v>
      </c>
      <c r="K68" s="17"/>
      <c r="L68" s="33"/>
      <c r="M68" s="221">
        <f t="shared" si="1"/>
        <v>0</v>
      </c>
      <c r="N68" s="17"/>
      <c r="O68" s="141"/>
    </row>
    <row r="69" spans="1:15" x14ac:dyDescent="0.15">
      <c r="A69" s="128" t="s">
        <v>111</v>
      </c>
      <c r="B69" s="135">
        <v>304</v>
      </c>
      <c r="C69" s="17"/>
      <c r="D69" s="224">
        <v>7424</v>
      </c>
      <c r="E69" s="17"/>
      <c r="F69" s="16"/>
      <c r="G69" s="215">
        <f t="shared" si="2"/>
        <v>0</v>
      </c>
      <c r="H69" s="17"/>
      <c r="I69" s="33"/>
      <c r="J69" s="217">
        <f t="shared" si="0"/>
        <v>0</v>
      </c>
      <c r="K69" s="17"/>
      <c r="L69" s="33">
        <v>16300</v>
      </c>
      <c r="M69" s="217">
        <f t="shared" si="1"/>
        <v>19242.687682807929</v>
      </c>
      <c r="N69" s="17"/>
      <c r="O69" s="141"/>
    </row>
    <row r="70" spans="1:15" x14ac:dyDescent="0.15">
      <c r="A70" s="128" t="s">
        <v>112</v>
      </c>
      <c r="B70" s="135">
        <v>370</v>
      </c>
      <c r="C70" s="17"/>
      <c r="D70" s="224">
        <v>15789</v>
      </c>
      <c r="E70" s="17"/>
      <c r="F70" s="16">
        <v>41131</v>
      </c>
      <c r="G70" s="215">
        <f t="shared" si="2"/>
        <v>48556.50227494313</v>
      </c>
      <c r="H70" s="17"/>
      <c r="I70" s="33"/>
      <c r="J70" s="217">
        <f t="shared" si="0"/>
        <v>0</v>
      </c>
      <c r="K70" s="17"/>
      <c r="L70" s="33"/>
      <c r="M70" s="221">
        <f t="shared" si="1"/>
        <v>0</v>
      </c>
      <c r="N70" s="17"/>
      <c r="O70" s="141"/>
    </row>
    <row r="71" spans="1:15" x14ac:dyDescent="0.15">
      <c r="A71" s="128" t="s">
        <v>113</v>
      </c>
      <c r="B71" s="135">
        <v>423</v>
      </c>
      <c r="C71" s="17"/>
      <c r="D71" s="224">
        <v>6587</v>
      </c>
      <c r="E71" s="17"/>
      <c r="F71" s="16">
        <v>197336</v>
      </c>
      <c r="G71" s="215">
        <f t="shared" si="2"/>
        <v>232961.65745856354</v>
      </c>
      <c r="H71" s="17"/>
      <c r="I71" s="33"/>
      <c r="J71" s="217">
        <f t="shared" si="0"/>
        <v>0</v>
      </c>
      <c r="K71" s="17"/>
      <c r="L71" s="33"/>
      <c r="M71" s="217">
        <f t="shared" si="1"/>
        <v>0</v>
      </c>
      <c r="N71" s="17"/>
      <c r="O71" s="141"/>
    </row>
    <row r="72" spans="1:15" x14ac:dyDescent="0.15">
      <c r="A72" s="128" t="s">
        <v>114</v>
      </c>
      <c r="B72" s="135">
        <v>449</v>
      </c>
      <c r="C72" s="17"/>
      <c r="D72" s="224">
        <v>15088</v>
      </c>
      <c r="E72" s="17"/>
      <c r="F72" s="16">
        <v>61302</v>
      </c>
      <c r="G72" s="215">
        <f t="shared" si="2"/>
        <v>72369.033149171271</v>
      </c>
      <c r="H72" s="17"/>
      <c r="I72" s="33"/>
      <c r="J72" s="217">
        <f t="shared" si="0"/>
        <v>0</v>
      </c>
      <c r="K72" s="17"/>
      <c r="L72" s="33"/>
      <c r="M72" s="221">
        <f t="shared" si="1"/>
        <v>0</v>
      </c>
      <c r="N72" s="17"/>
      <c r="O72" s="141"/>
    </row>
    <row r="73" spans="1:15" x14ac:dyDescent="0.15">
      <c r="A73" s="128" t="s">
        <v>115</v>
      </c>
      <c r="B73" s="135">
        <v>335</v>
      </c>
      <c r="C73" s="17"/>
      <c r="D73" s="224">
        <v>2103</v>
      </c>
      <c r="E73" s="17"/>
      <c r="F73" s="16">
        <v>125339</v>
      </c>
      <c r="G73" s="215">
        <f t="shared" si="2"/>
        <v>147966.82401689957</v>
      </c>
      <c r="H73" s="17"/>
      <c r="I73" s="33"/>
      <c r="J73" s="217">
        <f t="shared" ref="J73:J126" si="3">I73*(2906/2461.6)</f>
        <v>0</v>
      </c>
      <c r="K73" s="17"/>
      <c r="L73" s="33"/>
      <c r="M73" s="217">
        <f t="shared" ref="M73:M126" si="4">L73*(2906/2461.6)</f>
        <v>0</v>
      </c>
      <c r="N73" s="17"/>
      <c r="O73" s="141"/>
    </row>
    <row r="74" spans="1:15" x14ac:dyDescent="0.15">
      <c r="A74" s="128" t="s">
        <v>116</v>
      </c>
      <c r="B74" s="135">
        <v>247</v>
      </c>
      <c r="C74" s="17"/>
      <c r="D74" s="224">
        <v>18045</v>
      </c>
      <c r="E74" s="17"/>
      <c r="F74" s="16"/>
      <c r="G74" s="215">
        <f t="shared" si="2"/>
        <v>0</v>
      </c>
      <c r="H74" s="17"/>
      <c r="I74" s="33"/>
      <c r="J74" s="217">
        <f t="shared" si="3"/>
        <v>0</v>
      </c>
      <c r="K74" s="17"/>
      <c r="L74" s="33">
        <v>3446</v>
      </c>
      <c r="M74" s="221">
        <f t="shared" si="4"/>
        <v>4068.116672083198</v>
      </c>
      <c r="N74" s="17"/>
      <c r="O74" s="141"/>
    </row>
    <row r="75" spans="1:15" x14ac:dyDescent="0.15">
      <c r="A75" s="128" t="s">
        <v>117</v>
      </c>
      <c r="B75" s="135">
        <v>346</v>
      </c>
      <c r="C75" s="17"/>
      <c r="D75" s="224">
        <v>16413</v>
      </c>
      <c r="E75" s="17"/>
      <c r="F75" s="16">
        <v>39083</v>
      </c>
      <c r="G75" s="215">
        <f t="shared" ref="G75:G128" si="5">F75*(2906/2461.6)</f>
        <v>46138.770718232045</v>
      </c>
      <c r="H75" s="17"/>
      <c r="I75" s="33"/>
      <c r="J75" s="217">
        <f t="shared" si="3"/>
        <v>0</v>
      </c>
      <c r="K75" s="17"/>
      <c r="L75" s="33"/>
      <c r="M75" s="217">
        <f t="shared" si="4"/>
        <v>0</v>
      </c>
      <c r="N75" s="17"/>
      <c r="O75" s="141"/>
    </row>
    <row r="76" spans="1:15" x14ac:dyDescent="0.15">
      <c r="A76" s="128" t="s">
        <v>118</v>
      </c>
      <c r="B76" s="135">
        <v>274</v>
      </c>
      <c r="C76" s="17"/>
      <c r="D76" s="224">
        <v>18232</v>
      </c>
      <c r="E76" s="17"/>
      <c r="F76" s="16"/>
      <c r="G76" s="215">
        <f t="shared" si="5"/>
        <v>0</v>
      </c>
      <c r="H76" s="17"/>
      <c r="I76" s="33"/>
      <c r="J76" s="217">
        <f t="shared" si="3"/>
        <v>0</v>
      </c>
      <c r="K76" s="17"/>
      <c r="L76" s="33">
        <v>3621</v>
      </c>
      <c r="M76" s="217">
        <f t="shared" si="4"/>
        <v>4274.709944751381</v>
      </c>
      <c r="N76" s="17"/>
      <c r="O76" s="141"/>
    </row>
    <row r="77" spans="1:15" x14ac:dyDescent="0.15">
      <c r="A77" s="128" t="s">
        <v>119</v>
      </c>
      <c r="B77" s="135">
        <v>525</v>
      </c>
      <c r="C77" s="17"/>
      <c r="D77" s="224">
        <v>14239</v>
      </c>
      <c r="E77" s="17"/>
      <c r="F77" s="16">
        <v>99036</v>
      </c>
      <c r="G77" s="215">
        <f t="shared" si="5"/>
        <v>116915.26486837829</v>
      </c>
      <c r="H77" s="17"/>
      <c r="I77" s="33"/>
      <c r="J77" s="217">
        <f t="shared" si="3"/>
        <v>0</v>
      </c>
      <c r="K77" s="17"/>
      <c r="L77" s="33"/>
      <c r="M77" s="221">
        <f t="shared" si="4"/>
        <v>0</v>
      </c>
      <c r="N77" s="17"/>
      <c r="O77" s="141"/>
    </row>
    <row r="78" spans="1:15" x14ac:dyDescent="0.15">
      <c r="A78" s="128" t="s">
        <v>120</v>
      </c>
      <c r="B78" s="135">
        <v>494</v>
      </c>
      <c r="C78" s="17"/>
      <c r="D78" s="224">
        <v>3278</v>
      </c>
      <c r="E78" s="17"/>
      <c r="F78" s="16"/>
      <c r="G78" s="215">
        <f t="shared" si="5"/>
        <v>0</v>
      </c>
      <c r="H78" s="17"/>
      <c r="I78" s="33"/>
      <c r="J78" s="217">
        <f t="shared" si="3"/>
        <v>0</v>
      </c>
      <c r="K78" s="17"/>
      <c r="L78" s="33">
        <v>12376</v>
      </c>
      <c r="M78" s="217">
        <f t="shared" si="4"/>
        <v>14610.276243093922</v>
      </c>
      <c r="N78" s="17"/>
      <c r="O78" s="141"/>
    </row>
    <row r="79" spans="1:15" ht="12.75" customHeight="1" x14ac:dyDescent="0.15">
      <c r="A79" s="128" t="s">
        <v>121</v>
      </c>
      <c r="B79" s="135">
        <v>461</v>
      </c>
      <c r="C79" s="17"/>
      <c r="D79" s="224">
        <v>10504</v>
      </c>
      <c r="E79" s="17"/>
      <c r="F79" s="16">
        <v>95763</v>
      </c>
      <c r="G79" s="215">
        <f t="shared" si="5"/>
        <v>113051.38040298993</v>
      </c>
      <c r="H79" s="17"/>
      <c r="I79" s="33"/>
      <c r="J79" s="217">
        <f t="shared" si="3"/>
        <v>0</v>
      </c>
      <c r="K79" s="17"/>
      <c r="L79" s="33"/>
      <c r="M79" s="221">
        <f t="shared" si="4"/>
        <v>0</v>
      </c>
      <c r="N79" s="17"/>
      <c r="O79" s="141"/>
    </row>
    <row r="80" spans="1:15" x14ac:dyDescent="0.15">
      <c r="A80" s="128" t="s">
        <v>122</v>
      </c>
      <c r="B80" s="135">
        <v>452</v>
      </c>
      <c r="C80" s="17"/>
      <c r="D80" s="224">
        <v>3156</v>
      </c>
      <c r="E80" s="17"/>
      <c r="F80" s="16">
        <v>101332</v>
      </c>
      <c r="G80" s="215">
        <f t="shared" si="5"/>
        <v>119625.76860578486</v>
      </c>
      <c r="H80" s="17"/>
      <c r="I80" s="33"/>
      <c r="J80" s="217">
        <f t="shared" si="3"/>
        <v>0</v>
      </c>
      <c r="K80" s="17"/>
      <c r="L80" s="33"/>
      <c r="M80" s="217">
        <f t="shared" si="4"/>
        <v>0</v>
      </c>
      <c r="N80" s="17"/>
      <c r="O80" s="141"/>
    </row>
    <row r="81" spans="1:15" x14ac:dyDescent="0.15">
      <c r="A81" s="128" t="s">
        <v>107</v>
      </c>
      <c r="B81" s="135">
        <v>457</v>
      </c>
      <c r="C81" s="17"/>
      <c r="D81" s="224">
        <v>10386</v>
      </c>
      <c r="E81" s="17"/>
      <c r="F81" s="16"/>
      <c r="G81" s="215">
        <f t="shared" si="5"/>
        <v>0</v>
      </c>
      <c r="H81" s="17"/>
      <c r="I81" s="33"/>
      <c r="J81" s="217">
        <f t="shared" si="3"/>
        <v>0</v>
      </c>
      <c r="K81" s="17"/>
      <c r="L81" s="33">
        <v>3663</v>
      </c>
      <c r="M81" s="221">
        <f t="shared" si="4"/>
        <v>4324.2923301917454</v>
      </c>
      <c r="N81" s="17"/>
      <c r="O81" s="141"/>
    </row>
    <row r="82" spans="1:15" x14ac:dyDescent="0.15">
      <c r="A82" s="128" t="s">
        <v>123</v>
      </c>
      <c r="B82" s="135"/>
      <c r="C82" s="17"/>
      <c r="D82" s="224">
        <v>40786</v>
      </c>
      <c r="E82" s="17"/>
      <c r="F82" s="16">
        <v>83014</v>
      </c>
      <c r="G82" s="215">
        <f t="shared" si="5"/>
        <v>98000.765355866111</v>
      </c>
      <c r="H82" s="17"/>
      <c r="I82" s="33"/>
      <c r="J82" s="217">
        <f t="shared" si="3"/>
        <v>0</v>
      </c>
      <c r="K82" s="17"/>
      <c r="L82" s="33"/>
      <c r="M82" s="217">
        <f t="shared" si="4"/>
        <v>0</v>
      </c>
      <c r="N82" s="17"/>
      <c r="O82" s="141"/>
    </row>
    <row r="83" spans="1:15" x14ac:dyDescent="0.15">
      <c r="A83" s="128" t="s">
        <v>124</v>
      </c>
      <c r="B83" s="135">
        <v>451</v>
      </c>
      <c r="C83" s="17"/>
      <c r="D83" s="224">
        <v>8993</v>
      </c>
      <c r="E83" s="17"/>
      <c r="F83" s="16">
        <v>46331</v>
      </c>
      <c r="G83" s="215">
        <f t="shared" si="5"/>
        <v>54695.273805654862</v>
      </c>
      <c r="H83" s="17"/>
      <c r="I83" s="33"/>
      <c r="J83" s="217">
        <f t="shared" si="3"/>
        <v>0</v>
      </c>
      <c r="K83" s="17"/>
      <c r="L83" s="33"/>
      <c r="M83" s="221">
        <f t="shared" si="4"/>
        <v>0</v>
      </c>
      <c r="N83" s="17"/>
      <c r="O83" s="141"/>
    </row>
    <row r="84" spans="1:15" x14ac:dyDescent="0.15">
      <c r="A84" s="128" t="s">
        <v>125</v>
      </c>
      <c r="B84" s="134">
        <v>441</v>
      </c>
      <c r="C84" s="17"/>
      <c r="D84" s="224">
        <v>12937</v>
      </c>
      <c r="E84" s="17"/>
      <c r="F84" s="16">
        <v>133007</v>
      </c>
      <c r="G84" s="215">
        <f t="shared" si="5"/>
        <v>157019.15095872604</v>
      </c>
      <c r="H84" s="17"/>
      <c r="I84" s="33"/>
      <c r="J84" s="217">
        <f t="shared" si="3"/>
        <v>0</v>
      </c>
      <c r="K84" s="17"/>
      <c r="L84" s="33"/>
      <c r="M84" s="217">
        <f t="shared" si="4"/>
        <v>0</v>
      </c>
      <c r="N84" s="17"/>
      <c r="O84" s="141"/>
    </row>
    <row r="85" spans="1:15" x14ac:dyDescent="0.15">
      <c r="A85" s="128" t="s">
        <v>126</v>
      </c>
      <c r="B85" s="134">
        <v>470</v>
      </c>
      <c r="C85" s="17"/>
      <c r="D85" s="224">
        <v>31749</v>
      </c>
      <c r="E85" s="17"/>
      <c r="F85" s="16">
        <v>301310</v>
      </c>
      <c r="G85" s="215">
        <f t="shared" si="5"/>
        <v>355706.39421514462</v>
      </c>
      <c r="H85" s="17"/>
      <c r="I85" s="33"/>
      <c r="J85" s="217">
        <f t="shared" si="3"/>
        <v>0</v>
      </c>
      <c r="K85" s="17"/>
      <c r="L85" s="33"/>
      <c r="M85" s="221">
        <f t="shared" si="4"/>
        <v>0</v>
      </c>
      <c r="N85" s="17"/>
      <c r="O85" s="141"/>
    </row>
    <row r="86" spans="1:15" x14ac:dyDescent="0.15">
      <c r="A86" s="128" t="s">
        <v>127</v>
      </c>
      <c r="B86" s="134">
        <v>402</v>
      </c>
      <c r="C86" s="17"/>
      <c r="D86" s="224">
        <v>7958</v>
      </c>
      <c r="E86" s="17"/>
      <c r="F86" s="212">
        <v>0</v>
      </c>
      <c r="G86" s="215">
        <f t="shared" si="5"/>
        <v>0</v>
      </c>
      <c r="H86" s="219"/>
      <c r="I86" s="220"/>
      <c r="J86" s="217">
        <f t="shared" si="3"/>
        <v>0</v>
      </c>
      <c r="K86" s="17"/>
      <c r="L86" s="33"/>
      <c r="M86" s="217">
        <f t="shared" si="4"/>
        <v>0</v>
      </c>
      <c r="N86" s="17"/>
      <c r="O86" s="141"/>
    </row>
    <row r="87" spans="1:15" x14ac:dyDescent="0.15">
      <c r="A87" s="128" t="s">
        <v>128</v>
      </c>
      <c r="B87" s="134">
        <v>344</v>
      </c>
      <c r="C87" s="17"/>
      <c r="D87" s="224">
        <v>1329</v>
      </c>
      <c r="E87" s="17"/>
      <c r="F87" s="16">
        <v>31660</v>
      </c>
      <c r="G87" s="215">
        <f t="shared" si="5"/>
        <v>37375.674358141048</v>
      </c>
      <c r="H87" s="17"/>
      <c r="I87" s="33"/>
      <c r="J87" s="217">
        <f t="shared" si="3"/>
        <v>0</v>
      </c>
      <c r="K87" s="17"/>
      <c r="L87" s="33"/>
      <c r="M87" s="221">
        <f t="shared" si="4"/>
        <v>0</v>
      </c>
      <c r="N87" s="17"/>
      <c r="O87" s="141"/>
    </row>
    <row r="88" spans="1:15" x14ac:dyDescent="0.15">
      <c r="A88" s="128" t="s">
        <v>143</v>
      </c>
      <c r="B88" s="134"/>
      <c r="C88" s="17"/>
      <c r="D88" s="224">
        <v>12667</v>
      </c>
      <c r="E88" s="17"/>
      <c r="F88" s="16">
        <v>66349</v>
      </c>
      <c r="G88" s="215">
        <f t="shared" si="5"/>
        <v>78327.18313292168</v>
      </c>
      <c r="H88" s="17"/>
      <c r="I88" s="33"/>
      <c r="J88" s="217">
        <f t="shared" si="3"/>
        <v>0</v>
      </c>
      <c r="K88" s="17"/>
      <c r="L88" s="33"/>
      <c r="M88" s="217">
        <f t="shared" si="4"/>
        <v>0</v>
      </c>
      <c r="N88" s="17"/>
      <c r="O88" s="141"/>
    </row>
    <row r="89" spans="1:15" x14ac:dyDescent="0.15">
      <c r="A89" s="128" t="s">
        <v>144</v>
      </c>
      <c r="B89" s="134"/>
      <c r="C89" s="17"/>
      <c r="D89" s="224">
        <v>12937</v>
      </c>
      <c r="E89" s="17"/>
      <c r="F89" s="16">
        <v>32661</v>
      </c>
      <c r="G89" s="215">
        <f t="shared" si="5"/>
        <v>38557.387877803056</v>
      </c>
      <c r="H89" s="17"/>
      <c r="I89" s="33"/>
      <c r="J89" s="217">
        <f t="shared" si="3"/>
        <v>0</v>
      </c>
      <c r="K89" s="17"/>
      <c r="L89" s="33"/>
      <c r="M89" s="221">
        <f t="shared" si="4"/>
        <v>0</v>
      </c>
      <c r="N89" s="17"/>
      <c r="O89" s="141"/>
    </row>
    <row r="90" spans="1:15" x14ac:dyDescent="0.15">
      <c r="A90" s="128" t="s">
        <v>129</v>
      </c>
      <c r="B90" s="134">
        <v>502</v>
      </c>
      <c r="C90" s="17"/>
      <c r="D90" s="224">
        <v>17543</v>
      </c>
      <c r="E90" s="17"/>
      <c r="F90" s="16">
        <v>75366</v>
      </c>
      <c r="G90" s="215">
        <f t="shared" si="5"/>
        <v>88972.04907377316</v>
      </c>
      <c r="H90" s="17"/>
      <c r="I90" s="33"/>
      <c r="J90" s="217">
        <f t="shared" si="3"/>
        <v>0</v>
      </c>
      <c r="K90" s="17"/>
      <c r="L90" s="33"/>
      <c r="M90" s="217">
        <f t="shared" si="4"/>
        <v>0</v>
      </c>
      <c r="N90" s="17"/>
      <c r="O90" s="141"/>
    </row>
    <row r="91" spans="1:15" x14ac:dyDescent="0.15">
      <c r="A91" s="76" t="s">
        <v>28</v>
      </c>
      <c r="B91" s="30"/>
      <c r="C91" s="31">
        <f>SUM(B92:B92)</f>
        <v>0</v>
      </c>
      <c r="D91" s="223"/>
      <c r="E91" s="31">
        <f>SUM(D92:D96)</f>
        <v>47438</v>
      </c>
      <c r="F91" s="30"/>
      <c r="G91" s="215">
        <f t="shared" si="5"/>
        <v>0</v>
      </c>
      <c r="H91" s="31">
        <f>SUM(G92:G96)</f>
        <v>420457.44800129998</v>
      </c>
      <c r="I91" s="32"/>
      <c r="J91" s="217">
        <f t="shared" si="3"/>
        <v>0</v>
      </c>
      <c r="K91" s="31">
        <f>SUM(I92:I96)</f>
        <v>0</v>
      </c>
      <c r="L91" s="32"/>
      <c r="M91" s="221">
        <f t="shared" si="4"/>
        <v>0</v>
      </c>
      <c r="N91" s="31">
        <f>SUM(M92:M96)</f>
        <v>886.58027299317519</v>
      </c>
      <c r="O91" s="142">
        <f>(E91*Emissionsfaktorer!$D$9+'Bygn el og varmeforbrug mm'!H91*Emissionsfaktorer!$D$10+'Bygn el og varmeforbrug mm'!K91*Emissionsfaktorer!$D$13+'Bygn el og varmeforbrug mm'!N91*Emissionsfaktorer!$D$14)/1000000</f>
        <v>129.88184085684108</v>
      </c>
    </row>
    <row r="92" spans="1:15" ht="15" x14ac:dyDescent="0.25">
      <c r="A92" s="77" t="s">
        <v>145</v>
      </c>
      <c r="B92" s="134"/>
      <c r="C92" s="129"/>
      <c r="D92" s="209">
        <v>651</v>
      </c>
      <c r="E92" s="17"/>
      <c r="F92" s="16">
        <v>16737</v>
      </c>
      <c r="G92" s="215">
        <f t="shared" si="5"/>
        <v>19758.580597985052</v>
      </c>
      <c r="H92" s="17"/>
      <c r="I92" s="33"/>
      <c r="J92" s="217">
        <f t="shared" si="3"/>
        <v>0</v>
      </c>
      <c r="K92" s="17"/>
      <c r="L92" s="33"/>
      <c r="M92" s="217">
        <f t="shared" si="4"/>
        <v>0</v>
      </c>
      <c r="N92" s="17"/>
      <c r="O92" s="141"/>
    </row>
    <row r="93" spans="1:15" ht="15" x14ac:dyDescent="0.25">
      <c r="A93" s="77" t="s">
        <v>146</v>
      </c>
      <c r="B93" s="134"/>
      <c r="C93" s="129"/>
      <c r="D93" s="209">
        <v>16819</v>
      </c>
      <c r="E93" s="17"/>
      <c r="F93" s="16">
        <v>55948</v>
      </c>
      <c r="G93" s="215">
        <f t="shared" si="5"/>
        <v>66048.459538511539</v>
      </c>
      <c r="H93" s="17"/>
      <c r="I93" s="33"/>
      <c r="J93" s="217">
        <f t="shared" si="3"/>
        <v>0</v>
      </c>
      <c r="K93" s="17"/>
      <c r="L93" s="33"/>
      <c r="M93" s="221">
        <f t="shared" si="4"/>
        <v>0</v>
      </c>
      <c r="N93" s="17"/>
      <c r="O93" s="141"/>
    </row>
    <row r="94" spans="1:15" ht="15" x14ac:dyDescent="0.25">
      <c r="A94" s="77" t="s">
        <v>147</v>
      </c>
      <c r="B94" s="134"/>
      <c r="C94" s="129"/>
      <c r="D94" s="209">
        <v>6986</v>
      </c>
      <c r="E94" s="17"/>
      <c r="F94" s="16">
        <v>157891</v>
      </c>
      <c r="G94" s="215">
        <f t="shared" si="5"/>
        <v>186395.53379915503</v>
      </c>
      <c r="H94" s="17"/>
      <c r="I94" s="33"/>
      <c r="J94" s="217">
        <f t="shared" si="3"/>
        <v>0</v>
      </c>
      <c r="K94" s="17"/>
      <c r="L94" s="33"/>
      <c r="M94" s="217">
        <f t="shared" si="4"/>
        <v>0</v>
      </c>
      <c r="N94" s="17"/>
      <c r="O94" s="141"/>
    </row>
    <row r="95" spans="1:15" ht="15" customHeight="1" x14ac:dyDescent="0.25">
      <c r="A95" s="77" t="s">
        <v>148</v>
      </c>
      <c r="B95" s="134"/>
      <c r="C95" s="129"/>
      <c r="D95" s="209">
        <v>17019</v>
      </c>
      <c r="E95" s="17"/>
      <c r="F95" s="16">
        <v>125583</v>
      </c>
      <c r="G95" s="215">
        <f t="shared" si="5"/>
        <v>148254.87406564836</v>
      </c>
      <c r="H95" s="17"/>
      <c r="I95" s="33"/>
      <c r="J95" s="217">
        <f t="shared" si="3"/>
        <v>0</v>
      </c>
      <c r="K95" s="17"/>
      <c r="L95" s="33"/>
      <c r="M95" s="221">
        <f t="shared" si="4"/>
        <v>0</v>
      </c>
      <c r="N95" s="17"/>
      <c r="O95" s="141"/>
    </row>
    <row r="96" spans="1:15" ht="15" x14ac:dyDescent="0.25">
      <c r="A96" s="77" t="s">
        <v>149</v>
      </c>
      <c r="B96" s="134"/>
      <c r="C96" s="129"/>
      <c r="D96" s="209">
        <v>5963</v>
      </c>
      <c r="E96" s="17"/>
      <c r="F96" s="16"/>
      <c r="G96" s="215">
        <f t="shared" si="5"/>
        <v>0</v>
      </c>
      <c r="H96" s="17"/>
      <c r="I96" s="33"/>
      <c r="J96" s="217">
        <f t="shared" si="3"/>
        <v>0</v>
      </c>
      <c r="K96" s="17"/>
      <c r="L96" s="33">
        <v>751</v>
      </c>
      <c r="M96" s="217">
        <f t="shared" si="4"/>
        <v>886.58027299317519</v>
      </c>
      <c r="N96" s="17"/>
      <c r="O96" s="141"/>
    </row>
    <row r="97" spans="1:15" x14ac:dyDescent="0.15">
      <c r="A97" s="75" t="s">
        <v>30</v>
      </c>
      <c r="B97" s="30"/>
      <c r="C97" s="31">
        <f>SUM(B98:B100)</f>
        <v>0</v>
      </c>
      <c r="D97" s="223"/>
      <c r="E97" s="31">
        <f>SUM(D98:D120)</f>
        <v>1061255</v>
      </c>
      <c r="F97" s="30"/>
      <c r="G97" s="215">
        <f t="shared" si="5"/>
        <v>0</v>
      </c>
      <c r="H97" s="31">
        <f>SUM(G98:G120)</f>
        <v>1351397.4285017876</v>
      </c>
      <c r="I97" s="32"/>
      <c r="J97" s="217">
        <f t="shared" si="3"/>
        <v>0</v>
      </c>
      <c r="K97" s="31">
        <f>SUM(I98:I120)</f>
        <v>0</v>
      </c>
      <c r="L97" s="32"/>
      <c r="M97" s="221">
        <f t="shared" si="4"/>
        <v>0</v>
      </c>
      <c r="N97" s="31">
        <f>SUM(M98:M120)</f>
        <v>76418.261293467658</v>
      </c>
      <c r="O97" s="142">
        <f>(E97*Emissionsfaktorer!$D$9+'Bygn el og varmeforbrug mm'!H97*Emissionsfaktorer!$D$10+'Bygn el og varmeforbrug mm'!K97*Emissionsfaktorer!$D$13+'Bygn el og varmeforbrug mm'!N97*Emissionsfaktorer!$D$14)/1000000</f>
        <v>854.47272662170963</v>
      </c>
    </row>
    <row r="98" spans="1:15" ht="15" x14ac:dyDescent="0.25">
      <c r="A98" s="128" t="s">
        <v>150</v>
      </c>
      <c r="B98" s="16"/>
      <c r="C98" s="129"/>
      <c r="D98" s="209">
        <v>6692</v>
      </c>
      <c r="E98" s="17"/>
      <c r="F98" s="16">
        <v>109587</v>
      </c>
      <c r="G98" s="215">
        <f t="shared" si="5"/>
        <v>129371.06841078973</v>
      </c>
      <c r="H98" s="17"/>
      <c r="I98" s="33"/>
      <c r="J98" s="217">
        <f t="shared" si="3"/>
        <v>0</v>
      </c>
      <c r="K98" s="17"/>
      <c r="L98" s="33"/>
      <c r="M98" s="217">
        <f t="shared" si="4"/>
        <v>0</v>
      </c>
      <c r="N98" s="17"/>
      <c r="O98" s="141"/>
    </row>
    <row r="99" spans="1:15" ht="15" x14ac:dyDescent="0.25">
      <c r="A99" s="128" t="s">
        <v>216</v>
      </c>
      <c r="B99" s="16"/>
      <c r="C99" s="129"/>
      <c r="D99" s="209">
        <v>59293</v>
      </c>
      <c r="E99" s="17"/>
      <c r="F99" s="16">
        <v>134425</v>
      </c>
      <c r="G99" s="215">
        <f t="shared" si="5"/>
        <v>158693.14673383164</v>
      </c>
      <c r="H99" s="17"/>
      <c r="I99" s="33"/>
      <c r="J99" s="217">
        <f t="shared" si="3"/>
        <v>0</v>
      </c>
      <c r="K99" s="17"/>
      <c r="L99" s="33"/>
      <c r="M99" s="221">
        <f t="shared" si="4"/>
        <v>0</v>
      </c>
      <c r="N99" s="17"/>
      <c r="O99" s="141"/>
    </row>
    <row r="100" spans="1:15" ht="15" x14ac:dyDescent="0.25">
      <c r="A100" s="128" t="s">
        <v>151</v>
      </c>
      <c r="B100" s="16"/>
      <c r="C100" s="129"/>
      <c r="D100" s="209">
        <v>23763</v>
      </c>
      <c r="E100" s="17"/>
      <c r="F100" s="16">
        <v>25068</v>
      </c>
      <c r="G100" s="215">
        <f t="shared" si="5"/>
        <v>29593.600909977249</v>
      </c>
      <c r="H100" s="17"/>
      <c r="I100" s="33"/>
      <c r="J100" s="217">
        <f t="shared" si="3"/>
        <v>0</v>
      </c>
      <c r="K100" s="17"/>
      <c r="L100" s="33"/>
      <c r="M100" s="217">
        <f t="shared" si="4"/>
        <v>0</v>
      </c>
      <c r="N100" s="17"/>
      <c r="O100" s="141"/>
    </row>
    <row r="101" spans="1:15" ht="15" x14ac:dyDescent="0.25">
      <c r="A101" s="128" t="s">
        <v>152</v>
      </c>
      <c r="B101" s="16"/>
      <c r="C101" s="129"/>
      <c r="D101" s="209">
        <v>4829</v>
      </c>
      <c r="E101" s="17"/>
      <c r="F101" s="16">
        <v>26795</v>
      </c>
      <c r="G101" s="215">
        <f t="shared" si="5"/>
        <v>31632.38137796555</v>
      </c>
      <c r="H101" s="17"/>
      <c r="I101" s="33"/>
      <c r="J101" s="217">
        <f t="shared" si="3"/>
        <v>0</v>
      </c>
      <c r="K101" s="17"/>
      <c r="L101" s="33"/>
      <c r="M101" s="221">
        <f t="shared" si="4"/>
        <v>0</v>
      </c>
      <c r="N101" s="17"/>
      <c r="O101" s="141"/>
    </row>
    <row r="102" spans="1:15" ht="15" x14ac:dyDescent="0.25">
      <c r="A102" s="128" t="s">
        <v>153</v>
      </c>
      <c r="B102" s="16"/>
      <c r="C102" s="129"/>
      <c r="D102" s="209">
        <v>41512</v>
      </c>
      <c r="E102" s="17"/>
      <c r="F102" s="16">
        <v>28243</v>
      </c>
      <c r="G102" s="215">
        <f t="shared" si="5"/>
        <v>33341.793142671435</v>
      </c>
      <c r="H102" s="17"/>
      <c r="I102" s="33"/>
      <c r="J102" s="217">
        <f t="shared" si="3"/>
        <v>0</v>
      </c>
      <c r="K102" s="17"/>
      <c r="L102" s="33"/>
      <c r="M102" s="217">
        <f t="shared" si="4"/>
        <v>0</v>
      </c>
      <c r="N102" s="17"/>
      <c r="O102" s="141"/>
    </row>
    <row r="103" spans="1:15" ht="15" x14ac:dyDescent="0.25">
      <c r="A103" s="128" t="s">
        <v>154</v>
      </c>
      <c r="B103" s="16"/>
      <c r="C103" s="129"/>
      <c r="D103" s="209">
        <v>7419</v>
      </c>
      <c r="E103" s="17"/>
      <c r="F103" s="16">
        <v>32699</v>
      </c>
      <c r="G103" s="215">
        <f t="shared" si="5"/>
        <v>38602.248131296721</v>
      </c>
      <c r="H103" s="17"/>
      <c r="I103" s="33"/>
      <c r="J103" s="217">
        <f t="shared" si="3"/>
        <v>0</v>
      </c>
      <c r="K103" s="17"/>
      <c r="L103" s="33"/>
      <c r="M103" s="221">
        <f t="shared" si="4"/>
        <v>0</v>
      </c>
      <c r="N103" s="17"/>
      <c r="O103" s="141"/>
    </row>
    <row r="104" spans="1:15" ht="15" x14ac:dyDescent="0.25">
      <c r="A104" s="128" t="s">
        <v>169</v>
      </c>
      <c r="B104" s="16"/>
      <c r="C104" s="129"/>
      <c r="D104" s="209">
        <v>65485</v>
      </c>
      <c r="E104" s="17"/>
      <c r="F104" s="16"/>
      <c r="G104" s="215">
        <f t="shared" si="5"/>
        <v>0</v>
      </c>
      <c r="H104" s="17"/>
      <c r="I104" s="33"/>
      <c r="J104" s="217">
        <f t="shared" si="3"/>
        <v>0</v>
      </c>
      <c r="K104" s="17"/>
      <c r="L104" s="33">
        <v>3398</v>
      </c>
      <c r="M104" s="217">
        <f t="shared" si="4"/>
        <v>4011.4510887227821</v>
      </c>
      <c r="N104" s="17"/>
      <c r="O104" s="141"/>
    </row>
    <row r="105" spans="1:15" ht="15" x14ac:dyDescent="0.25">
      <c r="A105" s="128" t="s">
        <v>155</v>
      </c>
      <c r="B105" s="16"/>
      <c r="C105" s="129"/>
      <c r="D105" s="209">
        <v>24849</v>
      </c>
      <c r="E105" s="17"/>
      <c r="F105" s="16">
        <v>112493</v>
      </c>
      <c r="G105" s="215">
        <f t="shared" si="5"/>
        <v>132801.69727006825</v>
      </c>
      <c r="H105" s="17"/>
      <c r="I105" s="33"/>
      <c r="J105" s="217">
        <f t="shared" si="3"/>
        <v>0</v>
      </c>
      <c r="K105" s="17"/>
      <c r="L105" s="33"/>
      <c r="M105" s="221">
        <f t="shared" si="4"/>
        <v>0</v>
      </c>
      <c r="N105" s="17"/>
      <c r="O105" s="141"/>
    </row>
    <row r="106" spans="1:15" ht="15" x14ac:dyDescent="0.25">
      <c r="A106" s="128" t="s">
        <v>170</v>
      </c>
      <c r="B106" s="16"/>
      <c r="C106" s="129"/>
      <c r="D106" s="209">
        <v>23880</v>
      </c>
      <c r="E106" s="17"/>
      <c r="F106" s="16"/>
      <c r="G106" s="215">
        <f t="shared" si="5"/>
        <v>0</v>
      </c>
      <c r="H106" s="17"/>
      <c r="I106" s="33"/>
      <c r="J106" s="217">
        <f t="shared" si="3"/>
        <v>0</v>
      </c>
      <c r="K106" s="17"/>
      <c r="L106" s="33">
        <v>11384</v>
      </c>
      <c r="M106" s="217">
        <f t="shared" si="4"/>
        <v>13439.187520311993</v>
      </c>
      <c r="N106" s="17"/>
      <c r="O106" s="141"/>
    </row>
    <row r="107" spans="1:15" ht="15" x14ac:dyDescent="0.25">
      <c r="A107" s="128" t="s">
        <v>156</v>
      </c>
      <c r="B107" s="16"/>
      <c r="C107" s="129"/>
      <c r="D107" s="209">
        <v>32850</v>
      </c>
      <c r="E107" s="17"/>
      <c r="F107" s="16">
        <v>60148</v>
      </c>
      <c r="G107" s="215">
        <f t="shared" si="5"/>
        <v>71006.69808254794</v>
      </c>
      <c r="H107" s="17"/>
      <c r="I107" s="33"/>
      <c r="J107" s="217">
        <f t="shared" si="3"/>
        <v>0</v>
      </c>
      <c r="K107" s="17"/>
      <c r="L107" s="33"/>
      <c r="M107" s="221">
        <f t="shared" si="4"/>
        <v>0</v>
      </c>
      <c r="N107" s="17"/>
      <c r="O107" s="141"/>
    </row>
    <row r="108" spans="1:15" ht="15" x14ac:dyDescent="0.25">
      <c r="A108" s="128" t="s">
        <v>157</v>
      </c>
      <c r="B108" s="16"/>
      <c r="C108" s="129"/>
      <c r="D108" s="209">
        <v>25869</v>
      </c>
      <c r="E108" s="17"/>
      <c r="F108" s="16">
        <v>63660</v>
      </c>
      <c r="G108" s="215">
        <f t="shared" si="5"/>
        <v>75152.729931751703</v>
      </c>
      <c r="H108" s="17"/>
      <c r="I108" s="33"/>
      <c r="J108" s="217">
        <f t="shared" si="3"/>
        <v>0</v>
      </c>
      <c r="K108" s="17"/>
      <c r="L108" s="33"/>
      <c r="M108" s="217">
        <f t="shared" si="4"/>
        <v>0</v>
      </c>
      <c r="N108" s="17"/>
      <c r="O108" s="141"/>
    </row>
    <row r="109" spans="1:15" ht="15" x14ac:dyDescent="0.25">
      <c r="A109" s="128" t="s">
        <v>158</v>
      </c>
      <c r="B109" s="16"/>
      <c r="C109" s="129"/>
      <c r="D109" s="209">
        <v>7257</v>
      </c>
      <c r="E109" s="17"/>
      <c r="F109" s="16"/>
      <c r="G109" s="215">
        <f t="shared" si="5"/>
        <v>0</v>
      </c>
      <c r="H109" s="17"/>
      <c r="I109" s="33"/>
      <c r="J109" s="217">
        <f t="shared" si="3"/>
        <v>0</v>
      </c>
      <c r="K109" s="17"/>
      <c r="L109" s="33">
        <v>7775</v>
      </c>
      <c r="M109" s="221">
        <f t="shared" si="4"/>
        <v>9178.6439714007156</v>
      </c>
      <c r="N109" s="17"/>
      <c r="O109" s="141"/>
    </row>
    <row r="110" spans="1:15" ht="15" x14ac:dyDescent="0.25">
      <c r="A110" s="128" t="s">
        <v>171</v>
      </c>
      <c r="B110" s="16"/>
      <c r="C110" s="129"/>
      <c r="D110" s="209">
        <v>1312</v>
      </c>
      <c r="E110" s="17"/>
      <c r="F110" s="16">
        <v>13182</v>
      </c>
      <c r="G110" s="215">
        <f t="shared" si="5"/>
        <v>15561.785830354242</v>
      </c>
      <c r="H110" s="17"/>
      <c r="I110" s="33"/>
      <c r="J110" s="217">
        <f t="shared" si="3"/>
        <v>0</v>
      </c>
      <c r="K110" s="17"/>
      <c r="L110" s="33"/>
      <c r="M110" s="221">
        <f t="shared" si="4"/>
        <v>0</v>
      </c>
      <c r="N110" s="17"/>
      <c r="O110" s="141"/>
    </row>
    <row r="111" spans="1:15" ht="15" x14ac:dyDescent="0.25">
      <c r="A111" s="128" t="s">
        <v>159</v>
      </c>
      <c r="B111" s="16"/>
      <c r="C111" s="129"/>
      <c r="D111" s="209">
        <v>14017</v>
      </c>
      <c r="E111" s="17"/>
      <c r="F111" s="16"/>
      <c r="G111" s="215">
        <f t="shared" si="5"/>
        <v>0</v>
      </c>
      <c r="H111" s="17"/>
      <c r="I111" s="33"/>
      <c r="J111" s="217">
        <f t="shared" si="3"/>
        <v>0</v>
      </c>
      <c r="K111" s="17"/>
      <c r="L111" s="33">
        <v>21785</v>
      </c>
      <c r="M111" s="221">
        <f t="shared" si="4"/>
        <v>25717.911114722134</v>
      </c>
      <c r="N111" s="17"/>
      <c r="O111" s="141"/>
    </row>
    <row r="112" spans="1:15" ht="15" x14ac:dyDescent="0.25">
      <c r="A112" s="128" t="s">
        <v>160</v>
      </c>
      <c r="B112" s="16"/>
      <c r="C112" s="129"/>
      <c r="D112" s="209">
        <v>44709</v>
      </c>
      <c r="E112" s="17"/>
      <c r="F112" s="16">
        <v>32230</v>
      </c>
      <c r="G112" s="215">
        <f t="shared" si="5"/>
        <v>38048.578160545985</v>
      </c>
      <c r="H112" s="17"/>
      <c r="I112" s="33"/>
      <c r="J112" s="217">
        <f t="shared" si="3"/>
        <v>0</v>
      </c>
      <c r="K112" s="17"/>
      <c r="L112" s="33"/>
      <c r="M112" s="217">
        <f t="shared" si="4"/>
        <v>0</v>
      </c>
      <c r="N112" s="17"/>
      <c r="O112" s="141"/>
    </row>
    <row r="113" spans="1:21" ht="15" x14ac:dyDescent="0.25">
      <c r="A113" s="128" t="s">
        <v>161</v>
      </c>
      <c r="B113" s="16"/>
      <c r="C113" s="129"/>
      <c r="D113" s="209">
        <v>50046</v>
      </c>
      <c r="E113" s="17"/>
      <c r="F113" s="16">
        <v>234272</v>
      </c>
      <c r="G113" s="215">
        <f t="shared" si="5"/>
        <v>276565.82385440363</v>
      </c>
      <c r="H113" s="17"/>
      <c r="I113" s="33"/>
      <c r="J113" s="217">
        <f t="shared" si="3"/>
        <v>0</v>
      </c>
      <c r="K113" s="17"/>
      <c r="L113" s="33"/>
      <c r="M113" s="221">
        <f t="shared" si="4"/>
        <v>0</v>
      </c>
      <c r="N113" s="17"/>
      <c r="O113" s="141"/>
    </row>
    <row r="114" spans="1:21" ht="15" x14ac:dyDescent="0.25">
      <c r="A114" s="128" t="s">
        <v>162</v>
      </c>
      <c r="B114" s="16"/>
      <c r="C114" s="129"/>
      <c r="D114" s="209">
        <v>65849</v>
      </c>
      <c r="E114" s="17"/>
      <c r="F114" s="16"/>
      <c r="G114" s="215">
        <f t="shared" si="5"/>
        <v>0</v>
      </c>
      <c r="H114" s="17"/>
      <c r="I114" s="33"/>
      <c r="J114" s="217">
        <f t="shared" si="3"/>
        <v>0</v>
      </c>
      <c r="K114" s="17"/>
      <c r="L114" s="33">
        <v>3793</v>
      </c>
      <c r="M114" s="217">
        <f t="shared" si="4"/>
        <v>4477.7616184595381</v>
      </c>
      <c r="N114" s="17"/>
      <c r="O114" s="141"/>
    </row>
    <row r="115" spans="1:21" ht="15" x14ac:dyDescent="0.25">
      <c r="A115" s="128" t="s">
        <v>163</v>
      </c>
      <c r="B115" s="16"/>
      <c r="C115" s="129"/>
      <c r="D115" s="209">
        <v>165394</v>
      </c>
      <c r="E115" s="17"/>
      <c r="F115" s="16"/>
      <c r="G115" s="215">
        <f t="shared" si="5"/>
        <v>0</v>
      </c>
      <c r="H115" s="17"/>
      <c r="I115" s="33"/>
      <c r="J115" s="217">
        <f t="shared" si="3"/>
        <v>0</v>
      </c>
      <c r="K115" s="17"/>
      <c r="L115" s="33">
        <v>16597</v>
      </c>
      <c r="M115" s="217">
        <f t="shared" si="4"/>
        <v>19593.305979850506</v>
      </c>
      <c r="N115" s="17"/>
      <c r="O115" s="141"/>
    </row>
    <row r="116" spans="1:21" ht="15" x14ac:dyDescent="0.25">
      <c r="A116" s="128" t="s">
        <v>164</v>
      </c>
      <c r="B116" s="16"/>
      <c r="C116" s="129"/>
      <c r="D116" s="209">
        <v>134881</v>
      </c>
      <c r="E116" s="17"/>
      <c r="F116" s="16"/>
      <c r="G116" s="215">
        <f t="shared" si="5"/>
        <v>0</v>
      </c>
      <c r="H116" s="17"/>
      <c r="I116" s="33"/>
      <c r="J116" s="217">
        <f t="shared" si="3"/>
        <v>0</v>
      </c>
      <c r="K116" s="17"/>
      <c r="L116" s="33"/>
      <c r="M116" s="221">
        <f t="shared" si="4"/>
        <v>0</v>
      </c>
      <c r="N116" s="17"/>
      <c r="O116" s="141"/>
    </row>
    <row r="117" spans="1:21" ht="15" x14ac:dyDescent="0.25">
      <c r="A117" s="128" t="s">
        <v>165</v>
      </c>
      <c r="B117" s="16"/>
      <c r="C117" s="129"/>
      <c r="D117" s="209">
        <v>83061</v>
      </c>
      <c r="E117" s="17"/>
      <c r="F117" s="16">
        <v>42228</v>
      </c>
      <c r="G117" s="215">
        <f t="shared" si="5"/>
        <v>49851.54696132597</v>
      </c>
      <c r="H117" s="17"/>
      <c r="I117" s="33"/>
      <c r="J117" s="217">
        <f t="shared" si="3"/>
        <v>0</v>
      </c>
      <c r="K117" s="17"/>
      <c r="L117" s="33"/>
      <c r="M117" s="217">
        <f t="shared" si="4"/>
        <v>0</v>
      </c>
      <c r="N117" s="17"/>
      <c r="O117" s="141"/>
    </row>
    <row r="118" spans="1:21" ht="15" x14ac:dyDescent="0.25">
      <c r="A118" s="128" t="s">
        <v>166</v>
      </c>
      <c r="B118" s="16"/>
      <c r="C118" s="129"/>
      <c r="D118" s="209">
        <v>7911</v>
      </c>
      <c r="E118" s="17"/>
      <c r="F118" s="16">
        <v>50570</v>
      </c>
      <c r="G118" s="215">
        <f t="shared" si="5"/>
        <v>59699.553136171598</v>
      </c>
      <c r="H118" s="17"/>
      <c r="I118" s="33"/>
      <c r="J118" s="217">
        <f t="shared" si="3"/>
        <v>0</v>
      </c>
      <c r="K118" s="17"/>
      <c r="L118" s="33"/>
      <c r="M118" s="221">
        <f t="shared" si="4"/>
        <v>0</v>
      </c>
      <c r="N118" s="17"/>
      <c r="O118" s="141"/>
    </row>
    <row r="119" spans="1:21" ht="15" x14ac:dyDescent="0.25">
      <c r="A119" s="128" t="s">
        <v>167</v>
      </c>
      <c r="B119" s="16"/>
      <c r="C119" s="129"/>
      <c r="D119" s="209">
        <v>142775</v>
      </c>
      <c r="E119" s="17"/>
      <c r="F119" s="16">
        <v>138160</v>
      </c>
      <c r="G119" s="215">
        <f t="shared" si="5"/>
        <v>163102.43743906403</v>
      </c>
      <c r="H119" s="17"/>
      <c r="I119" s="33"/>
      <c r="J119" s="217">
        <f t="shared" si="3"/>
        <v>0</v>
      </c>
      <c r="K119" s="17"/>
      <c r="L119" s="33"/>
      <c r="M119" s="217">
        <f t="shared" si="4"/>
        <v>0</v>
      </c>
      <c r="N119" s="17"/>
      <c r="O119" s="141"/>
    </row>
    <row r="120" spans="1:21" ht="15" x14ac:dyDescent="0.25">
      <c r="A120" s="128" t="s">
        <v>168</v>
      </c>
      <c r="B120" s="16"/>
      <c r="C120" s="129"/>
      <c r="D120" s="209">
        <v>27602</v>
      </c>
      <c r="E120" s="17"/>
      <c r="F120" s="16">
        <v>40975</v>
      </c>
      <c r="G120" s="215">
        <f t="shared" si="5"/>
        <v>48372.339129021777</v>
      </c>
      <c r="H120" s="17"/>
      <c r="I120" s="33"/>
      <c r="J120" s="217">
        <f t="shared" si="3"/>
        <v>0</v>
      </c>
      <c r="K120" s="17"/>
      <c r="L120" s="33"/>
      <c r="M120" s="221">
        <f t="shared" si="4"/>
        <v>0</v>
      </c>
      <c r="N120" s="17"/>
      <c r="O120" s="141"/>
    </row>
    <row r="121" spans="1:21" ht="15" x14ac:dyDescent="0.25">
      <c r="A121" s="75" t="s">
        <v>172</v>
      </c>
      <c r="B121" s="30"/>
      <c r="C121" s="116" t="e">
        <f>SUM(#REF!)</f>
        <v>#REF!</v>
      </c>
      <c r="D121" s="209"/>
      <c r="E121" s="31">
        <f>SUM(D122:D130)</f>
        <v>406595</v>
      </c>
      <c r="F121" s="30"/>
      <c r="G121" s="215">
        <f t="shared" si="5"/>
        <v>0</v>
      </c>
      <c r="H121" s="31">
        <f>SUM(G122:G130)</f>
        <v>975973.77234319143</v>
      </c>
      <c r="I121" s="32"/>
      <c r="J121" s="217">
        <f t="shared" si="3"/>
        <v>0</v>
      </c>
      <c r="K121" s="31">
        <f>SUM(I122:I130)</f>
        <v>0</v>
      </c>
      <c r="L121" s="32"/>
      <c r="M121" s="217">
        <f t="shared" si="4"/>
        <v>0</v>
      </c>
      <c r="N121" s="31">
        <f>SUM(M122:M130)</f>
        <v>32142.371628209294</v>
      </c>
      <c r="O121" s="142">
        <f>(E121*Emissionsfaktorer!$D$9+'Bygn el og varmeforbrug mm'!H121*Emissionsfaktorer!$D$10+'Bygn el og varmeforbrug mm'!K121*Emissionsfaktorer!$D$13+'Bygn el og varmeforbrug mm'!N121*Emissionsfaktorer!$D$14)/1000000</f>
        <v>457.34888054029898</v>
      </c>
    </row>
    <row r="122" spans="1:21" ht="15" x14ac:dyDescent="0.25">
      <c r="A122" s="128" t="s">
        <v>173</v>
      </c>
      <c r="B122" s="135"/>
      <c r="C122" s="129"/>
      <c r="D122" s="209">
        <v>57047</v>
      </c>
      <c r="E122" s="17"/>
      <c r="F122" s="16">
        <v>112778</v>
      </c>
      <c r="G122" s="215">
        <f t="shared" si="5"/>
        <v>133138.14917127072</v>
      </c>
      <c r="H122" s="17"/>
      <c r="I122" s="33"/>
      <c r="J122" s="217">
        <f t="shared" si="3"/>
        <v>0</v>
      </c>
      <c r="K122" s="17"/>
      <c r="L122" s="33"/>
      <c r="M122" s="217">
        <f t="shared" si="4"/>
        <v>0</v>
      </c>
      <c r="N122" s="17"/>
      <c r="O122" s="141"/>
      <c r="R122" s="166"/>
      <c r="S122" s="166"/>
      <c r="T122" s="166"/>
      <c r="U122" s="166"/>
    </row>
    <row r="123" spans="1:21" ht="15" x14ac:dyDescent="0.25">
      <c r="A123" s="128" t="s">
        <v>174</v>
      </c>
      <c r="B123" s="135"/>
      <c r="C123" s="129"/>
      <c r="D123" s="209">
        <v>52670</v>
      </c>
      <c r="E123" s="17"/>
      <c r="F123" s="16">
        <v>155087</v>
      </c>
      <c r="G123" s="215">
        <f t="shared" si="5"/>
        <v>183085.31930451738</v>
      </c>
      <c r="H123" s="17"/>
      <c r="I123" s="33"/>
      <c r="J123" s="217">
        <f t="shared" si="3"/>
        <v>0</v>
      </c>
      <c r="K123" s="17"/>
      <c r="L123" s="33"/>
      <c r="M123" s="221">
        <f t="shared" si="4"/>
        <v>0</v>
      </c>
      <c r="N123" s="17"/>
      <c r="O123" s="141"/>
      <c r="R123" s="166"/>
      <c r="S123" s="166"/>
      <c r="T123" s="166"/>
      <c r="U123" s="166"/>
    </row>
    <row r="124" spans="1:21" ht="15" x14ac:dyDescent="0.25">
      <c r="A124" s="128" t="s">
        <v>175</v>
      </c>
      <c r="B124" s="135"/>
      <c r="C124" s="129"/>
      <c r="D124" s="209">
        <v>224175</v>
      </c>
      <c r="E124" s="17"/>
      <c r="F124" s="16">
        <v>466977</v>
      </c>
      <c r="G124" s="215">
        <f t="shared" si="5"/>
        <v>551281.75251868705</v>
      </c>
      <c r="H124" s="17"/>
      <c r="I124" s="33"/>
      <c r="J124" s="217">
        <f t="shared" si="3"/>
        <v>0</v>
      </c>
      <c r="K124" s="17"/>
      <c r="L124" s="33"/>
      <c r="M124" s="217">
        <f t="shared" si="4"/>
        <v>0</v>
      </c>
      <c r="N124" s="17"/>
      <c r="O124" s="141"/>
    </row>
    <row r="125" spans="1:21" ht="15" x14ac:dyDescent="0.25">
      <c r="A125" s="128" t="s">
        <v>176</v>
      </c>
      <c r="B125" s="135"/>
      <c r="C125" s="129"/>
      <c r="D125" s="209">
        <v>14188</v>
      </c>
      <c r="E125" s="17"/>
      <c r="F125" s="16">
        <v>35212</v>
      </c>
      <c r="G125" s="215">
        <f t="shared" si="5"/>
        <v>41568.927526811829</v>
      </c>
      <c r="H125" s="17"/>
      <c r="I125" s="33"/>
      <c r="J125" s="217">
        <f t="shared" si="3"/>
        <v>0</v>
      </c>
      <c r="K125" s="17"/>
      <c r="L125" s="33"/>
      <c r="M125" s="217">
        <f t="shared" si="4"/>
        <v>0</v>
      </c>
      <c r="N125" s="17"/>
      <c r="O125" s="141"/>
    </row>
    <row r="126" spans="1:21" ht="15" x14ac:dyDescent="0.25">
      <c r="A126" s="128" t="s">
        <v>177</v>
      </c>
      <c r="B126" s="135"/>
      <c r="C126" s="129"/>
      <c r="D126" s="209">
        <v>13444</v>
      </c>
      <c r="E126" s="17"/>
      <c r="F126" s="16">
        <v>7938</v>
      </c>
      <c r="G126" s="215">
        <f t="shared" si="5"/>
        <v>9371.0708482287937</v>
      </c>
      <c r="H126" s="17"/>
      <c r="I126" s="33"/>
      <c r="J126" s="217">
        <f t="shared" si="3"/>
        <v>0</v>
      </c>
      <c r="K126" s="17"/>
      <c r="L126" s="33"/>
      <c r="M126" s="221">
        <f t="shared" si="4"/>
        <v>0</v>
      </c>
      <c r="N126" s="17"/>
      <c r="O126" s="141"/>
    </row>
    <row r="127" spans="1:21" ht="15" x14ac:dyDescent="0.25">
      <c r="A127" s="128" t="s">
        <v>178</v>
      </c>
      <c r="B127" s="135"/>
      <c r="C127" s="129"/>
      <c r="D127" s="209">
        <v>10470</v>
      </c>
      <c r="E127" s="17"/>
      <c r="F127" s="16">
        <v>38228</v>
      </c>
      <c r="G127" s="215">
        <f t="shared" si="5"/>
        <v>45129.415014624632</v>
      </c>
      <c r="H127" s="17"/>
      <c r="I127" s="33"/>
      <c r="J127" s="217">
        <f t="shared" ref="J127:J144" si="6">I127*(2906/2461.6)</f>
        <v>0</v>
      </c>
      <c r="K127" s="17"/>
      <c r="L127" s="33"/>
      <c r="M127" s="217">
        <f t="shared" ref="M127:M144" si="7">L127*(2906/2461.6)</f>
        <v>0</v>
      </c>
      <c r="N127" s="17"/>
      <c r="O127" s="141"/>
    </row>
    <row r="128" spans="1:21" ht="15" x14ac:dyDescent="0.25">
      <c r="A128" s="128" t="s">
        <v>179</v>
      </c>
      <c r="B128" s="135"/>
      <c r="C128" s="129"/>
      <c r="D128" s="209">
        <v>9945</v>
      </c>
      <c r="E128" s="17"/>
      <c r="F128" s="16">
        <v>10503</v>
      </c>
      <c r="G128" s="215">
        <f t="shared" si="5"/>
        <v>12399.137959051024</v>
      </c>
      <c r="H128" s="17"/>
      <c r="I128" s="33"/>
      <c r="J128" s="217">
        <f t="shared" si="6"/>
        <v>0</v>
      </c>
      <c r="K128" s="17"/>
      <c r="L128" s="33"/>
      <c r="M128" s="221">
        <f t="shared" si="7"/>
        <v>0</v>
      </c>
      <c r="N128" s="17"/>
      <c r="O128" s="141"/>
    </row>
    <row r="129" spans="1:19" ht="15" x14ac:dyDescent="0.25">
      <c r="A129" s="128" t="s">
        <v>180</v>
      </c>
      <c r="B129" s="135"/>
      <c r="C129" s="129"/>
      <c r="D129" s="209">
        <v>24656</v>
      </c>
      <c r="E129" s="17"/>
      <c r="F129" s="16"/>
      <c r="G129" s="215">
        <f t="shared" ref="G129:G144" si="8">F129*(2906/2461.6)</f>
        <v>0</v>
      </c>
      <c r="H129" s="17"/>
      <c r="I129" s="33"/>
      <c r="J129" s="217">
        <f t="shared" si="6"/>
        <v>0</v>
      </c>
      <c r="K129" s="17"/>
      <c r="L129" s="33">
        <v>27227</v>
      </c>
      <c r="M129" s="217">
        <f t="shared" si="7"/>
        <v>32142.371628209294</v>
      </c>
      <c r="N129" s="17"/>
      <c r="O129" s="141"/>
    </row>
    <row r="130" spans="1:19" ht="15" x14ac:dyDescent="0.25">
      <c r="A130" s="128" t="s">
        <v>181</v>
      </c>
      <c r="B130" s="135"/>
      <c r="C130" s="129"/>
      <c r="D130" s="209">
        <v>0</v>
      </c>
      <c r="E130" s="17"/>
      <c r="F130" s="16">
        <v>0</v>
      </c>
      <c r="G130" s="215">
        <f t="shared" si="8"/>
        <v>0</v>
      </c>
      <c r="H130" s="17"/>
      <c r="I130" s="33"/>
      <c r="J130" s="217">
        <f t="shared" si="6"/>
        <v>0</v>
      </c>
      <c r="K130" s="17"/>
      <c r="L130" s="33"/>
      <c r="M130" s="221">
        <f t="shared" si="7"/>
        <v>0</v>
      </c>
      <c r="N130" s="17"/>
      <c r="O130" s="141"/>
    </row>
    <row r="131" spans="1:19" ht="15" x14ac:dyDescent="0.25">
      <c r="A131" s="75" t="s">
        <v>182</v>
      </c>
      <c r="B131" s="30"/>
      <c r="C131" s="116">
        <f>SUM(B132:B137)</f>
        <v>0</v>
      </c>
      <c r="D131" s="209"/>
      <c r="E131" s="31">
        <f>SUM(D132:D137)</f>
        <v>54717</v>
      </c>
      <c r="F131" s="30"/>
      <c r="G131" s="215">
        <f t="shared" si="8"/>
        <v>0</v>
      </c>
      <c r="H131" s="31">
        <f>SUM(G132:G137)</f>
        <v>370910.47855053627</v>
      </c>
      <c r="I131" s="32"/>
      <c r="J131" s="217">
        <f t="shared" si="6"/>
        <v>0</v>
      </c>
      <c r="K131" s="31">
        <f>SUM(I132:I137)</f>
        <v>0</v>
      </c>
      <c r="L131" s="32"/>
      <c r="M131" s="221">
        <f t="shared" si="7"/>
        <v>0</v>
      </c>
      <c r="N131" s="31">
        <f>SUM(M132:M137)</f>
        <v>13274.680248618784</v>
      </c>
      <c r="O131" s="142">
        <f>(E131*Emissionsfaktorer!$D$9+'Bygn el og varmeforbrug mm'!H131*Emissionsfaktorer!$D$10+'Bygn el og varmeforbrug mm'!K131*Emissionsfaktorer!$D$13+'Bygn el og varmeforbrug mm'!N131*Emissionsfaktorer!$D$14)/1000000</f>
        <v>145.78497355187685</v>
      </c>
    </row>
    <row r="132" spans="1:19" ht="15" x14ac:dyDescent="0.25">
      <c r="A132" s="128" t="s">
        <v>183</v>
      </c>
      <c r="C132" s="129"/>
      <c r="D132" s="209">
        <v>207</v>
      </c>
      <c r="E132" s="17"/>
      <c r="F132" s="16"/>
      <c r="G132" s="215">
        <f t="shared" si="8"/>
        <v>0</v>
      </c>
      <c r="H132" s="17"/>
      <c r="I132" s="33"/>
      <c r="J132" s="217">
        <f t="shared" si="6"/>
        <v>0</v>
      </c>
      <c r="K132" s="17"/>
      <c r="L132" s="33">
        <v>8588</v>
      </c>
      <c r="M132" s="217">
        <f t="shared" si="7"/>
        <v>10138.41728956776</v>
      </c>
      <c r="N132" s="17"/>
      <c r="O132" s="141"/>
    </row>
    <row r="133" spans="1:19" ht="15" x14ac:dyDescent="0.25">
      <c r="A133" s="128" t="s">
        <v>185</v>
      </c>
      <c r="C133" s="129"/>
      <c r="D133" s="209">
        <v>10547</v>
      </c>
      <c r="E133" s="17"/>
      <c r="F133" s="16">
        <v>45715</v>
      </c>
      <c r="G133" s="215">
        <f t="shared" si="8"/>
        <v>53968.065485862855</v>
      </c>
      <c r="H133" s="17"/>
      <c r="I133" s="33"/>
      <c r="J133" s="217">
        <f t="shared" si="6"/>
        <v>0</v>
      </c>
      <c r="K133" s="17"/>
      <c r="L133" s="33"/>
      <c r="M133" s="221">
        <f t="shared" si="7"/>
        <v>0</v>
      </c>
      <c r="N133" s="17"/>
      <c r="O133" s="141"/>
    </row>
    <row r="134" spans="1:19" ht="15" x14ac:dyDescent="0.25">
      <c r="A134" s="128" t="s">
        <v>184</v>
      </c>
      <c r="C134" s="129"/>
      <c r="D134" s="209">
        <v>987</v>
      </c>
      <c r="E134" s="17"/>
      <c r="F134" s="16">
        <v>23605</v>
      </c>
      <c r="G134" s="215">
        <f t="shared" si="8"/>
        <v>27866.481150471238</v>
      </c>
      <c r="H134" s="17"/>
      <c r="I134" s="33"/>
      <c r="J134" s="217">
        <f t="shared" si="6"/>
        <v>0</v>
      </c>
      <c r="K134" s="17"/>
      <c r="L134" s="33"/>
      <c r="M134" s="217">
        <f t="shared" si="7"/>
        <v>0</v>
      </c>
      <c r="N134" s="17"/>
      <c r="O134" s="141"/>
    </row>
    <row r="135" spans="1:19" ht="15" x14ac:dyDescent="0.25">
      <c r="A135" s="128" t="s">
        <v>186</v>
      </c>
      <c r="C135" s="129"/>
      <c r="D135" s="209">
        <v>1845</v>
      </c>
      <c r="E135" s="17"/>
      <c r="F135" s="16"/>
      <c r="G135" s="215">
        <f t="shared" si="8"/>
        <v>0</v>
      </c>
      <c r="H135" s="17"/>
      <c r="I135" s="33"/>
      <c r="J135" s="217">
        <f t="shared" si="6"/>
        <v>0</v>
      </c>
      <c r="K135" s="17"/>
      <c r="L135" s="33">
        <v>2656.65</v>
      </c>
      <c r="M135" s="221">
        <f t="shared" si="7"/>
        <v>3136.2629590510237</v>
      </c>
      <c r="N135" s="17"/>
      <c r="O135" s="141"/>
    </row>
    <row r="136" spans="1:19" ht="15" x14ac:dyDescent="0.25">
      <c r="A136" s="128" t="s">
        <v>187</v>
      </c>
      <c r="C136" s="129"/>
      <c r="D136" s="209">
        <v>3006</v>
      </c>
      <c r="E136" s="17"/>
      <c r="F136" s="16">
        <v>27727</v>
      </c>
      <c r="G136" s="215">
        <f t="shared" si="8"/>
        <v>32732.638121546963</v>
      </c>
      <c r="H136" s="17"/>
      <c r="I136" s="33"/>
      <c r="J136" s="217">
        <f t="shared" si="6"/>
        <v>0</v>
      </c>
      <c r="K136" s="17"/>
      <c r="L136" s="33"/>
      <c r="M136" s="217">
        <f t="shared" si="7"/>
        <v>0</v>
      </c>
      <c r="N136" s="17"/>
      <c r="O136" s="141"/>
      <c r="R136" s="166"/>
      <c r="S136" s="166"/>
    </row>
    <row r="137" spans="1:19" ht="15" x14ac:dyDescent="0.25">
      <c r="A137" s="128" t="s">
        <v>188</v>
      </c>
      <c r="C137" s="129"/>
      <c r="D137" s="209">
        <v>38125</v>
      </c>
      <c r="E137" s="17"/>
      <c r="F137" s="16">
        <v>217142</v>
      </c>
      <c r="G137" s="215">
        <f t="shared" si="8"/>
        <v>256343.2937926552</v>
      </c>
      <c r="H137" s="17"/>
      <c r="I137" s="33"/>
      <c r="J137" s="217">
        <f t="shared" si="6"/>
        <v>0</v>
      </c>
      <c r="K137" s="17"/>
      <c r="L137" s="33"/>
      <c r="M137" s="221">
        <f t="shared" si="7"/>
        <v>0</v>
      </c>
      <c r="N137" s="17"/>
      <c r="O137" s="141"/>
    </row>
    <row r="138" spans="1:19" ht="15" x14ac:dyDescent="0.25">
      <c r="A138" s="75" t="s">
        <v>74</v>
      </c>
      <c r="B138" s="30"/>
      <c r="C138" s="116">
        <f>SUM(B139:B150)</f>
        <v>0</v>
      </c>
      <c r="D138" s="209"/>
      <c r="E138" s="213">
        <f>SUM(D139:D150)</f>
        <v>2327653</v>
      </c>
      <c r="F138" s="214"/>
      <c r="G138" s="215">
        <f t="shared" si="8"/>
        <v>0</v>
      </c>
      <c r="H138" s="213">
        <f>SUM(F139:F140)</f>
        <v>0</v>
      </c>
      <c r="I138" s="216"/>
      <c r="J138" s="217">
        <f t="shared" si="6"/>
        <v>0</v>
      </c>
      <c r="K138" s="213">
        <f>SUM(I139:I140)</f>
        <v>0</v>
      </c>
      <c r="L138" s="216"/>
      <c r="M138" s="217">
        <f t="shared" si="7"/>
        <v>0</v>
      </c>
      <c r="N138" s="213">
        <f>SUM(L139:L140)</f>
        <v>0</v>
      </c>
      <c r="O138" s="218">
        <f>(E138*Emissionsfaktorer!$D$9+'Bygn el og varmeforbrug mm'!H138*Emissionsfaktorer!$D$10+'Bygn el og varmeforbrug mm'!K138*Emissionsfaktorer!$D$13+'Bygn el og varmeforbrug mm'!N138*Emissionsfaktorer!$D$14)/1000000</f>
        <v>707.60651199999995</v>
      </c>
    </row>
    <row r="139" spans="1:19" ht="15" x14ac:dyDescent="0.25">
      <c r="A139" s="128" t="s">
        <v>204</v>
      </c>
      <c r="C139" s="129"/>
      <c r="D139" s="209">
        <v>2327653</v>
      </c>
      <c r="E139" s="219"/>
      <c r="F139" s="212"/>
      <c r="G139" s="215">
        <f t="shared" si="8"/>
        <v>0</v>
      </c>
      <c r="H139" s="219"/>
      <c r="I139" s="220"/>
      <c r="J139" s="217">
        <f t="shared" si="6"/>
        <v>0</v>
      </c>
      <c r="K139" s="219"/>
      <c r="L139" s="220"/>
      <c r="M139" s="221">
        <f t="shared" si="7"/>
        <v>0</v>
      </c>
      <c r="N139" s="219"/>
      <c r="O139" s="222"/>
    </row>
    <row r="140" spans="1:19" ht="15" x14ac:dyDescent="0.25">
      <c r="A140" s="128"/>
      <c r="B140" s="16"/>
      <c r="C140" s="129"/>
      <c r="D140" s="210"/>
      <c r="E140" s="219"/>
      <c r="F140" s="212"/>
      <c r="G140" s="215">
        <f t="shared" si="8"/>
        <v>0</v>
      </c>
      <c r="H140" s="219"/>
      <c r="I140" s="220"/>
      <c r="J140" s="217">
        <f t="shared" si="6"/>
        <v>0</v>
      </c>
      <c r="K140" s="219"/>
      <c r="L140" s="220"/>
      <c r="M140" s="217">
        <f t="shared" si="7"/>
        <v>0</v>
      </c>
      <c r="N140" s="219"/>
      <c r="O140" s="222"/>
    </row>
    <row r="141" spans="1:19" ht="15" x14ac:dyDescent="0.25">
      <c r="A141" s="128"/>
      <c r="B141" s="16"/>
      <c r="C141" s="129"/>
      <c r="D141" s="210"/>
      <c r="E141" s="219"/>
      <c r="F141" s="212"/>
      <c r="G141" s="215">
        <f t="shared" si="8"/>
        <v>0</v>
      </c>
      <c r="H141" s="219"/>
      <c r="I141" s="220"/>
      <c r="J141" s="217">
        <f t="shared" si="6"/>
        <v>0</v>
      </c>
      <c r="K141" s="219"/>
      <c r="L141" s="220"/>
      <c r="M141" s="221">
        <f t="shared" si="7"/>
        <v>0</v>
      </c>
      <c r="N141" s="219"/>
      <c r="O141" s="222"/>
    </row>
    <row r="142" spans="1:19" x14ac:dyDescent="0.15">
      <c r="A142" s="128"/>
      <c r="B142" s="16"/>
      <c r="C142" s="129"/>
      <c r="D142" s="211"/>
      <c r="E142" s="219"/>
      <c r="F142" s="212"/>
      <c r="G142" s="215">
        <f t="shared" si="8"/>
        <v>0</v>
      </c>
      <c r="H142" s="219"/>
      <c r="I142" s="220"/>
      <c r="J142" s="217">
        <f t="shared" si="6"/>
        <v>0</v>
      </c>
      <c r="K142" s="219"/>
      <c r="L142" s="220"/>
      <c r="M142" s="217">
        <f t="shared" si="7"/>
        <v>0</v>
      </c>
      <c r="N142" s="219"/>
      <c r="O142" s="222"/>
    </row>
    <row r="143" spans="1:19" x14ac:dyDescent="0.15">
      <c r="A143" s="128"/>
      <c r="B143" s="16"/>
      <c r="C143" s="17"/>
      <c r="D143" s="212"/>
      <c r="E143" s="219"/>
      <c r="F143" s="212"/>
      <c r="G143" s="215">
        <f t="shared" si="8"/>
        <v>0</v>
      </c>
      <c r="H143" s="219"/>
      <c r="I143" s="220"/>
      <c r="J143" s="217">
        <f t="shared" si="6"/>
        <v>0</v>
      </c>
      <c r="K143" s="219"/>
      <c r="L143" s="220"/>
      <c r="M143" s="221">
        <f t="shared" si="7"/>
        <v>0</v>
      </c>
      <c r="N143" s="219"/>
      <c r="O143" s="222"/>
    </row>
    <row r="144" spans="1:19" x14ac:dyDescent="0.15">
      <c r="A144" s="128"/>
      <c r="B144" s="16"/>
      <c r="C144" s="17"/>
      <c r="D144" s="212"/>
      <c r="E144" s="219"/>
      <c r="F144" s="212"/>
      <c r="G144" s="215">
        <f t="shared" si="8"/>
        <v>0</v>
      </c>
      <c r="H144" s="219"/>
      <c r="I144" s="220"/>
      <c r="J144" s="217">
        <f t="shared" si="6"/>
        <v>0</v>
      </c>
      <c r="K144" s="219"/>
      <c r="L144" s="220"/>
      <c r="M144" s="217">
        <f t="shared" si="7"/>
        <v>0</v>
      </c>
      <c r="N144" s="219"/>
      <c r="O144" s="222"/>
    </row>
    <row r="145" spans="1:15" ht="15" thickBot="1" x14ac:dyDescent="0.2">
      <c r="A145" s="155" t="s">
        <v>203</v>
      </c>
      <c r="B145" s="136"/>
      <c r="C145" s="137"/>
      <c r="D145" s="136"/>
      <c r="E145" s="138">
        <f>SUM(E10:E131)</f>
        <v>4955515</v>
      </c>
      <c r="F145" s="136"/>
      <c r="G145" s="150"/>
      <c r="H145" s="138">
        <f>SUM(H10:H144)</f>
        <v>14826780.090185245</v>
      </c>
      <c r="I145" s="151"/>
      <c r="J145" s="152"/>
      <c r="K145" s="138">
        <f>SUM(K10:K144)</f>
        <v>266600.94491387717</v>
      </c>
      <c r="L145" s="151"/>
      <c r="M145" s="152"/>
      <c r="N145" s="138">
        <f>SUM(N10:N144)</f>
        <v>852705.64628696791</v>
      </c>
      <c r="O145" s="153"/>
    </row>
    <row r="146" spans="1:15" s="8" customFormat="1" ht="14.25" customHeight="1" thickBot="1" x14ac:dyDescent="0.3">
      <c r="A146" s="156" t="s">
        <v>206</v>
      </c>
      <c r="B146" s="79"/>
      <c r="C146" s="24"/>
      <c r="D146" s="25"/>
      <c r="E146" s="26">
        <f>E145*Emissionsfaktorer!D9/1000000</f>
        <v>1506.4765600000001</v>
      </c>
      <c r="F146" s="139"/>
      <c r="G146" s="25"/>
      <c r="H146" s="26">
        <f>H145*Emissionsfaktorer!D10/1000000</f>
        <v>4003.2306243500161</v>
      </c>
      <c r="I146" s="25"/>
      <c r="J146" s="25"/>
      <c r="K146" s="26">
        <f>K145*Emissionsfaktorer!D13/1000000</f>
        <v>710.22491725056875</v>
      </c>
      <c r="L146" s="25"/>
      <c r="M146" s="25"/>
      <c r="N146" s="26">
        <f>N145*Emissionsfaktorer!D14/1000000</f>
        <v>1863.1618371370248</v>
      </c>
      <c r="O146" s="74">
        <f>SUM(O10:O144)</f>
        <v>8790.7004507376078</v>
      </c>
    </row>
    <row r="147" spans="1:15" s="8" customFormat="1" ht="14.25" customHeight="1" x14ac:dyDescent="0.25">
      <c r="A147" s="52"/>
      <c r="B147" s="53"/>
      <c r="C147" s="54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9" spans="1:15" x14ac:dyDescent="0.25">
      <c r="A149" s="205"/>
      <c r="E149" s="206"/>
    </row>
    <row r="150" spans="1:15" x14ac:dyDescent="0.25">
      <c r="G150" s="158" t="s">
        <v>208</v>
      </c>
      <c r="H150" s="154">
        <f>H146+K146+N146</f>
        <v>6576.6173787376101</v>
      </c>
    </row>
    <row r="153" spans="1:15" x14ac:dyDescent="0.25">
      <c r="G153" s="154"/>
    </row>
  </sheetData>
  <mergeCells count="6">
    <mergeCell ref="R136:S136"/>
    <mergeCell ref="R122:U123"/>
    <mergeCell ref="D8:D9"/>
    <mergeCell ref="F8:F9"/>
    <mergeCell ref="I8:I9"/>
    <mergeCell ref="L8:L9"/>
  </mergeCells>
  <pageMargins left="0.25" right="0.25" top="0.75" bottom="0.75" header="0.3" footer="0.3"/>
  <pageSetup paperSize="9" scale="6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5"/>
  <sheetViews>
    <sheetView topLeftCell="B1" workbookViewId="0">
      <selection activeCell="G13" sqref="G13"/>
    </sheetView>
  </sheetViews>
  <sheetFormatPr defaultRowHeight="14.25" x14ac:dyDescent="0.25"/>
  <cols>
    <col min="1" max="1" width="51.5703125" style="55" customWidth="1"/>
    <col min="2" max="2" width="15.140625" style="55" customWidth="1"/>
    <col min="3" max="3" width="16.42578125" style="55" bestFit="1" customWidth="1"/>
    <col min="4" max="4" width="13.42578125" style="55" customWidth="1"/>
    <col min="5" max="5" width="15.140625" style="55" customWidth="1"/>
    <col min="6" max="6" width="16.42578125" style="55" bestFit="1" customWidth="1"/>
    <col min="7" max="7" width="13.42578125" style="55" customWidth="1"/>
    <col min="8" max="16384" width="9.140625" style="55"/>
  </cols>
  <sheetData>
    <row r="1" spans="1:7" ht="19.5" x14ac:dyDescent="0.25">
      <c r="A1" s="64" t="s">
        <v>40</v>
      </c>
    </row>
    <row r="3" spans="1:7" ht="15" thickBot="1" x14ac:dyDescent="0.3"/>
    <row r="4" spans="1:7" s="73" customFormat="1" ht="24" customHeight="1" thickBot="1" x14ac:dyDescent="0.3">
      <c r="A4" s="72" t="s">
        <v>41</v>
      </c>
      <c r="B4" s="177">
        <v>2014</v>
      </c>
      <c r="C4" s="177"/>
      <c r="D4" s="178"/>
      <c r="E4" s="173">
        <v>2015</v>
      </c>
      <c r="F4" s="175"/>
      <c r="G4" s="176"/>
    </row>
    <row r="5" spans="1:7" x14ac:dyDescent="0.25">
      <c r="A5" s="56" t="s">
        <v>45</v>
      </c>
      <c r="B5" s="179" t="s">
        <v>2</v>
      </c>
      <c r="C5" s="180" t="s">
        <v>3</v>
      </c>
      <c r="D5" s="180" t="s">
        <v>17</v>
      </c>
      <c r="E5" s="57" t="s">
        <v>2</v>
      </c>
      <c r="F5" s="65" t="s">
        <v>3</v>
      </c>
      <c r="G5" s="65" t="s">
        <v>17</v>
      </c>
    </row>
    <row r="6" spans="1:7" x14ac:dyDescent="0.25">
      <c r="A6" s="58"/>
      <c r="B6" s="181" t="s">
        <v>19</v>
      </c>
      <c r="C6" s="182" t="s">
        <v>19</v>
      </c>
      <c r="D6" s="183" t="s">
        <v>19</v>
      </c>
      <c r="E6" s="59" t="s">
        <v>19</v>
      </c>
      <c r="F6" s="66" t="s">
        <v>19</v>
      </c>
      <c r="G6" s="117" t="s">
        <v>19</v>
      </c>
    </row>
    <row r="7" spans="1:7" ht="16.5" customHeight="1" x14ac:dyDescent="0.25">
      <c r="A7" s="60" t="s">
        <v>211</v>
      </c>
      <c r="B7" s="184">
        <v>258033</v>
      </c>
      <c r="C7" s="185">
        <v>1411</v>
      </c>
      <c r="D7" s="185">
        <f>B7+C7</f>
        <v>259444</v>
      </c>
      <c r="E7" s="61">
        <v>255566</v>
      </c>
      <c r="F7" s="67">
        <v>1450</v>
      </c>
      <c r="G7" s="67">
        <f>E7+F7</f>
        <v>257016</v>
      </c>
    </row>
    <row r="8" spans="1:7" ht="16.5" customHeight="1" x14ac:dyDescent="0.25">
      <c r="A8" s="60" t="s">
        <v>212</v>
      </c>
      <c r="B8" s="184">
        <v>14198</v>
      </c>
      <c r="C8" s="185">
        <v>36617</v>
      </c>
      <c r="D8" s="185">
        <f>B8+C8</f>
        <v>50815</v>
      </c>
      <c r="E8" s="61">
        <v>15917</v>
      </c>
      <c r="F8" s="67">
        <v>46043</v>
      </c>
      <c r="G8" s="67">
        <f>E8+F8</f>
        <v>61960</v>
      </c>
    </row>
    <row r="9" spans="1:7" ht="16.5" customHeight="1" x14ac:dyDescent="0.25">
      <c r="A9" s="60" t="s">
        <v>213</v>
      </c>
      <c r="B9" s="184">
        <v>24765</v>
      </c>
      <c r="C9" s="185">
        <v>1738</v>
      </c>
      <c r="D9" s="185">
        <f>B9+C9</f>
        <v>26503</v>
      </c>
      <c r="E9" s="61">
        <v>20554</v>
      </c>
      <c r="F9" s="67">
        <v>3095</v>
      </c>
      <c r="G9" s="67">
        <f>E9+F9</f>
        <v>23649</v>
      </c>
    </row>
    <row r="10" spans="1:7" ht="16.5" customHeight="1" x14ac:dyDescent="0.25">
      <c r="A10" s="60" t="s">
        <v>214</v>
      </c>
      <c r="B10" s="184">
        <v>8654</v>
      </c>
      <c r="C10" s="185">
        <v>0</v>
      </c>
      <c r="D10" s="185">
        <f>B10+C10</f>
        <v>8654</v>
      </c>
      <c r="E10" s="61">
        <v>7800</v>
      </c>
      <c r="F10" s="67">
        <v>0</v>
      </c>
      <c r="G10" s="67">
        <f>E10+F10</f>
        <v>7800</v>
      </c>
    </row>
    <row r="11" spans="1:7" ht="16.5" customHeight="1" thickBot="1" x14ac:dyDescent="0.3">
      <c r="A11" s="60" t="s">
        <v>215</v>
      </c>
      <c r="B11" s="184">
        <v>305650</v>
      </c>
      <c r="C11" s="185">
        <v>39766</v>
      </c>
      <c r="D11" s="185">
        <f>B11+C11</f>
        <v>345416</v>
      </c>
      <c r="E11" s="61">
        <v>299837</v>
      </c>
      <c r="F11" s="67">
        <v>50588</v>
      </c>
      <c r="G11" s="67">
        <f>E11+F11</f>
        <v>350425</v>
      </c>
    </row>
    <row r="12" spans="1:7" ht="16.5" customHeight="1" thickBot="1" x14ac:dyDescent="0.3">
      <c r="A12" s="62" t="s">
        <v>17</v>
      </c>
      <c r="B12" s="186">
        <f>SUM(B7:B11)</f>
        <v>611300</v>
      </c>
      <c r="C12" s="187">
        <f>SUM(C7:C11)</f>
        <v>79532</v>
      </c>
      <c r="D12" s="187">
        <f>SUM(D7:D11)</f>
        <v>690832</v>
      </c>
      <c r="E12" s="63">
        <f>SUM(E7:E11)</f>
        <v>599674</v>
      </c>
      <c r="F12" s="68">
        <f>SUM(F7:F11)</f>
        <v>101176</v>
      </c>
      <c r="G12" s="68">
        <f>SUM(G7:G11)</f>
        <v>700850</v>
      </c>
    </row>
    <row r="13" spans="1:7" ht="16.5" customHeight="1" thickBot="1" x14ac:dyDescent="0.3">
      <c r="A13" s="70" t="s">
        <v>39</v>
      </c>
      <c r="B13" s="186">
        <f>B12*Emissionsfaktorer!D11/1000000</f>
        <v>1619.9449999999999</v>
      </c>
      <c r="C13" s="188">
        <f>C12*Emissionsfaktorer!D12/1000000</f>
        <v>190.8768</v>
      </c>
      <c r="D13" s="188">
        <f>B13+C13</f>
        <v>1810.8217999999999</v>
      </c>
      <c r="E13" s="63">
        <f>E12*Emissionsfaktorer!D11/1000000</f>
        <v>1589.1360999999999</v>
      </c>
      <c r="F13" s="71">
        <f>F12*Emissionsfaktorer!D12/1000000</f>
        <v>242.82239999999999</v>
      </c>
      <c r="G13" s="78">
        <f>E13+F13</f>
        <v>1831.9585</v>
      </c>
    </row>
    <row r="14" spans="1:7" x14ac:dyDescent="0.25">
      <c r="A14" s="189"/>
      <c r="B14" s="190"/>
      <c r="C14" s="191"/>
      <c r="D14" s="192"/>
      <c r="E14" s="190"/>
      <c r="F14" s="191"/>
      <c r="G14" s="192"/>
    </row>
    <row r="15" spans="1:7" x14ac:dyDescent="0.25">
      <c r="A15" s="192"/>
      <c r="B15" s="193"/>
      <c r="C15" s="192"/>
      <c r="D15" s="192"/>
      <c r="E15" s="193"/>
      <c r="F15" s="192"/>
      <c r="G15" s="192"/>
    </row>
    <row r="16" spans="1:7" s="73" customFormat="1" ht="21" customHeight="1" x14ac:dyDescent="0.25">
      <c r="A16" s="194"/>
      <c r="B16" s="194"/>
      <c r="C16" s="194"/>
      <c r="D16" s="194"/>
      <c r="E16" s="194"/>
      <c r="F16" s="194"/>
      <c r="G16" s="194"/>
    </row>
    <row r="17" spans="1:7" s="6" customFormat="1" ht="15" customHeight="1" x14ac:dyDescent="0.25">
      <c r="A17" s="174"/>
      <c r="B17" s="174"/>
      <c r="C17" s="174"/>
      <c r="D17" s="174"/>
      <c r="E17" s="174"/>
      <c r="F17" s="174"/>
      <c r="G17" s="174"/>
    </row>
    <row r="18" spans="1:7" ht="15" customHeight="1" x14ac:dyDescent="0.25">
      <c r="A18" s="174"/>
      <c r="B18" s="174"/>
      <c r="C18" s="174"/>
      <c r="D18" s="174"/>
      <c r="E18" s="174"/>
      <c r="F18" s="174"/>
      <c r="G18" s="174"/>
    </row>
    <row r="19" spans="1:7" ht="20.25" customHeight="1" x14ac:dyDescent="0.25">
      <c r="A19" s="174"/>
      <c r="B19" s="174"/>
      <c r="C19" s="174"/>
      <c r="D19" s="174"/>
      <c r="E19" s="174"/>
      <c r="F19" s="174"/>
      <c r="G19" s="174"/>
    </row>
    <row r="20" spans="1:7" ht="20.25" customHeight="1" x14ac:dyDescent="0.25">
      <c r="A20" s="174"/>
      <c r="B20" s="174"/>
      <c r="C20" s="174"/>
      <c r="D20" s="174"/>
      <c r="E20" s="174"/>
      <c r="F20" s="174"/>
      <c r="G20" s="174"/>
    </row>
    <row r="21" spans="1:7" ht="15" customHeight="1" x14ac:dyDescent="0.25">
      <c r="A21" s="174"/>
      <c r="B21" s="174"/>
      <c r="C21" s="174"/>
      <c r="D21" s="174"/>
      <c r="E21" s="174"/>
      <c r="F21" s="174"/>
      <c r="G21" s="174"/>
    </row>
    <row r="22" spans="1:7" ht="15" customHeight="1" x14ac:dyDescent="0.25">
      <c r="A22" s="174"/>
      <c r="B22" s="174"/>
      <c r="C22" s="174"/>
      <c r="D22" s="174"/>
      <c r="E22" s="174"/>
      <c r="F22" s="174"/>
      <c r="G22" s="174"/>
    </row>
    <row r="23" spans="1:7" ht="15" customHeight="1" x14ac:dyDescent="0.25">
      <c r="A23" s="174"/>
      <c r="B23" s="174"/>
      <c r="C23" s="174"/>
      <c r="D23" s="174"/>
      <c r="E23" s="174"/>
      <c r="F23" s="174"/>
      <c r="G23" s="174"/>
    </row>
    <row r="24" spans="1:7" ht="15" customHeight="1" x14ac:dyDescent="0.25">
      <c r="A24" s="174"/>
      <c r="B24" s="174"/>
      <c r="C24" s="174"/>
      <c r="D24" s="174"/>
      <c r="E24" s="174"/>
      <c r="F24" s="174"/>
      <c r="G24" s="174"/>
    </row>
    <row r="25" spans="1:7" ht="15" customHeight="1" x14ac:dyDescent="0.25">
      <c r="A25" s="174"/>
      <c r="B25" s="174"/>
      <c r="C25" s="174"/>
      <c r="D25" s="174"/>
      <c r="E25" s="174"/>
      <c r="F25" s="174"/>
      <c r="G25" s="174"/>
    </row>
  </sheetData>
  <mergeCells count="2">
    <mergeCell ref="B4:D4"/>
    <mergeCell ref="E4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workbookViewId="0">
      <selection activeCell="E33" sqref="E33"/>
    </sheetView>
  </sheetViews>
  <sheetFormatPr defaultRowHeight="14.25" x14ac:dyDescent="0.25"/>
  <cols>
    <col min="1" max="1" width="57" style="55" customWidth="1"/>
    <col min="2" max="2" width="32.85546875" style="55" customWidth="1"/>
    <col min="3" max="3" width="21.28515625" style="55" customWidth="1"/>
    <col min="4" max="4" width="9.140625" style="55"/>
    <col min="5" max="5" width="10.7109375" style="55" bestFit="1" customWidth="1"/>
    <col min="6" max="16384" width="9.140625" style="55"/>
  </cols>
  <sheetData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4"/>
  <sheetViews>
    <sheetView tabSelected="1" workbookViewId="0">
      <selection activeCell="J14" sqref="J14"/>
    </sheetView>
  </sheetViews>
  <sheetFormatPr defaultRowHeight="14.25" x14ac:dyDescent="0.2"/>
  <cols>
    <col min="1" max="1" width="54.42578125" style="7" customWidth="1"/>
    <col min="2" max="2" width="13.85546875" style="7" customWidth="1"/>
    <col min="3" max="3" width="17.5703125" style="7" bestFit="1" customWidth="1"/>
    <col min="4" max="4" width="17.5703125" style="7" customWidth="1"/>
    <col min="5" max="5" width="15" style="7" bestFit="1" customWidth="1"/>
    <col min="6" max="6" width="15.85546875" style="7" hidden="1" customWidth="1"/>
    <col min="7" max="8" width="15.85546875" style="7" customWidth="1"/>
    <col min="9" max="11" width="9.140625" style="7"/>
    <col min="12" max="12" width="52.5703125" style="7" bestFit="1" customWidth="1"/>
    <col min="13" max="13" width="6.140625" style="7" bestFit="1" customWidth="1"/>
    <col min="14" max="14" width="5.5703125" style="7" bestFit="1" customWidth="1"/>
    <col min="15" max="15" width="7.85546875" style="7" bestFit="1" customWidth="1"/>
    <col min="16" max="16" width="9.140625" style="7"/>
    <col min="17" max="18" width="6.140625" style="7" bestFit="1" customWidth="1"/>
    <col min="19" max="20" width="9.140625" style="7"/>
    <col min="21" max="21" width="5.5703125" style="7" bestFit="1" customWidth="1"/>
    <col min="22" max="22" width="6.140625" style="7" bestFit="1" customWidth="1"/>
    <col min="23" max="23" width="7" style="7" bestFit="1" customWidth="1"/>
    <col min="24" max="16384" width="9.140625" style="7"/>
  </cols>
  <sheetData>
    <row r="1" spans="1:16" ht="22.5" x14ac:dyDescent="0.3">
      <c r="A1" s="97" t="s">
        <v>54</v>
      </c>
      <c r="B1" s="97"/>
    </row>
    <row r="2" spans="1:16" ht="19.5" x14ac:dyDescent="0.25">
      <c r="A2" s="41"/>
      <c r="B2" s="41"/>
    </row>
    <row r="3" spans="1:16" s="95" customFormat="1" ht="18" x14ac:dyDescent="0.25">
      <c r="A3" s="95" t="s">
        <v>82</v>
      </c>
      <c r="K3" s="96"/>
      <c r="L3" s="96"/>
      <c r="M3" s="96"/>
      <c r="N3" s="96"/>
      <c r="O3" s="96"/>
      <c r="P3" s="96"/>
    </row>
    <row r="4" spans="1:16" s="6" customFormat="1" ht="15" thickBot="1" x14ac:dyDescent="0.3">
      <c r="K4" s="37"/>
      <c r="L4" s="37"/>
      <c r="M4" s="37"/>
      <c r="N4" s="37"/>
      <c r="O4" s="37"/>
      <c r="P4" s="37"/>
    </row>
    <row r="5" spans="1:16" s="55" customFormat="1" ht="18.75" customHeight="1" x14ac:dyDescent="0.25">
      <c r="A5" s="169" t="s">
        <v>79</v>
      </c>
      <c r="B5" s="159"/>
      <c r="C5" s="171"/>
      <c r="D5" s="171"/>
      <c r="E5" s="200"/>
      <c r="F5" s="195" t="s">
        <v>56</v>
      </c>
      <c r="K5" s="69"/>
      <c r="L5" s="85"/>
      <c r="M5" s="86"/>
      <c r="N5" s="86"/>
      <c r="O5" s="86"/>
      <c r="P5" s="69"/>
    </row>
    <row r="6" spans="1:16" s="55" customFormat="1" ht="18.75" customHeight="1" thickBot="1" x14ac:dyDescent="0.3">
      <c r="A6" s="170"/>
      <c r="B6" s="160"/>
      <c r="C6" s="172"/>
      <c r="D6" s="172"/>
      <c r="E6" s="201"/>
      <c r="F6" s="196"/>
      <c r="K6" s="69"/>
      <c r="L6" s="85"/>
      <c r="M6" s="86"/>
      <c r="N6" s="86"/>
      <c r="O6" s="86"/>
      <c r="P6" s="69"/>
    </row>
    <row r="7" spans="1:16" s="55" customFormat="1" ht="18.75" customHeight="1" x14ac:dyDescent="0.25">
      <c r="A7" s="124" t="s">
        <v>14</v>
      </c>
      <c r="B7" s="124">
        <v>2013</v>
      </c>
      <c r="C7" s="165">
        <v>2014</v>
      </c>
      <c r="D7" s="125">
        <v>2015</v>
      </c>
      <c r="E7" s="202" t="s">
        <v>15</v>
      </c>
      <c r="F7" s="125" t="s">
        <v>55</v>
      </c>
      <c r="K7" s="69"/>
      <c r="L7" s="83"/>
      <c r="M7" s="84"/>
      <c r="N7" s="84"/>
      <c r="O7" s="84"/>
      <c r="P7" s="69"/>
    </row>
    <row r="8" spans="1:16" s="55" customFormat="1" ht="18.75" customHeight="1" x14ac:dyDescent="0.25">
      <c r="A8" s="122" t="s">
        <v>53</v>
      </c>
      <c r="B8" s="163">
        <v>11767</v>
      </c>
      <c r="C8" s="123">
        <f>SUM(C9:C16)</f>
        <v>10550</v>
      </c>
      <c r="D8" s="123">
        <f>D9+D10+D11+D12+D13+D14+D15+D16</f>
        <v>8083.0939387376084</v>
      </c>
      <c r="E8" s="203">
        <f>1-D8/C8</f>
        <v>0.23382995841349685</v>
      </c>
      <c r="F8" s="197" t="e">
        <f>(#REF!-#REF!)/#REF!</f>
        <v>#REF!</v>
      </c>
      <c r="K8" s="69"/>
      <c r="L8" s="83"/>
      <c r="M8" s="88"/>
      <c r="N8" s="88"/>
      <c r="O8" s="89"/>
      <c r="P8" s="69"/>
    </row>
    <row r="9" spans="1:16" s="55" customFormat="1" ht="18.75" customHeight="1" x14ac:dyDescent="0.25">
      <c r="A9" s="90" t="s">
        <v>46</v>
      </c>
      <c r="B9" s="90"/>
      <c r="C9" s="91">
        <v>1468</v>
      </c>
      <c r="D9" s="91">
        <f>'Bygn el og varmeforbrug mm'!O10</f>
        <v>1977.8266136852451</v>
      </c>
      <c r="E9" s="208" t="s">
        <v>80</v>
      </c>
      <c r="F9" s="198"/>
      <c r="H9" s="92"/>
      <c r="K9" s="69"/>
      <c r="L9" s="83"/>
      <c r="M9" s="88"/>
      <c r="N9" s="88"/>
      <c r="O9" s="89"/>
      <c r="P9" s="69"/>
    </row>
    <row r="10" spans="1:16" s="55" customFormat="1" ht="18.75" customHeight="1" x14ac:dyDescent="0.25">
      <c r="A10" s="90" t="s">
        <v>47</v>
      </c>
      <c r="B10" s="90"/>
      <c r="C10" s="91">
        <v>5685</v>
      </c>
      <c r="D10" s="91">
        <f>'Bygn el og varmeforbrug mm'!O25</f>
        <v>3478.7927384013647</v>
      </c>
      <c r="E10" s="208" t="s">
        <v>80</v>
      </c>
      <c r="F10" s="198"/>
      <c r="K10" s="69"/>
      <c r="L10" s="83"/>
      <c r="M10" s="88"/>
      <c r="N10" s="88"/>
      <c r="O10" s="88"/>
      <c r="P10" s="69"/>
    </row>
    <row r="11" spans="1:16" s="55" customFormat="1" ht="18.75" customHeight="1" x14ac:dyDescent="0.25">
      <c r="A11" s="115" t="s">
        <v>209</v>
      </c>
      <c r="B11" s="90"/>
      <c r="C11" s="91">
        <v>364</v>
      </c>
      <c r="D11" s="91">
        <f>'Bygn el og varmeforbrug mm'!O50</f>
        <v>222.56371378615535</v>
      </c>
      <c r="E11" s="208"/>
      <c r="F11" s="198"/>
      <c r="K11" s="69"/>
      <c r="L11" s="83"/>
      <c r="M11" s="88"/>
      <c r="N11" s="88"/>
      <c r="O11" s="88"/>
      <c r="P11" s="69"/>
    </row>
    <row r="12" spans="1:16" s="55" customFormat="1" ht="18.75" customHeight="1" x14ac:dyDescent="0.25">
      <c r="A12" s="90" t="s">
        <v>48</v>
      </c>
      <c r="B12" s="90"/>
      <c r="C12" s="91">
        <v>827</v>
      </c>
      <c r="D12" s="91">
        <f>'Bygn el og varmeforbrug mm'!O64</f>
        <v>816.42245129411754</v>
      </c>
      <c r="E12" s="208" t="s">
        <v>80</v>
      </c>
      <c r="F12" s="198"/>
      <c r="K12" s="69"/>
      <c r="L12" s="83"/>
      <c r="M12" s="88"/>
      <c r="N12" s="88"/>
      <c r="O12" s="88"/>
      <c r="P12" s="69"/>
    </row>
    <row r="13" spans="1:16" s="55" customFormat="1" ht="18.75" customHeight="1" x14ac:dyDescent="0.25">
      <c r="A13" s="90" t="s">
        <v>49</v>
      </c>
      <c r="B13" s="90"/>
      <c r="C13" s="91">
        <v>193</v>
      </c>
      <c r="D13" s="91">
        <f>'Bygn el og varmeforbrug mm'!O91</f>
        <v>129.88184085684108</v>
      </c>
      <c r="E13" s="208" t="s">
        <v>80</v>
      </c>
      <c r="F13" s="198"/>
      <c r="K13" s="69"/>
      <c r="L13" s="83"/>
      <c r="M13" s="88"/>
      <c r="N13" s="88"/>
      <c r="O13" s="89"/>
      <c r="P13" s="69"/>
    </row>
    <row r="14" spans="1:16" s="55" customFormat="1" ht="18.75" customHeight="1" x14ac:dyDescent="0.25">
      <c r="A14" s="90" t="s">
        <v>50</v>
      </c>
      <c r="B14" s="90"/>
      <c r="C14" s="91">
        <v>1268</v>
      </c>
      <c r="D14" s="91">
        <f>'Bygn el og varmeforbrug mm'!O97</f>
        <v>854.47272662170963</v>
      </c>
      <c r="E14" s="208" t="s">
        <v>80</v>
      </c>
      <c r="F14" s="198"/>
      <c r="K14" s="69"/>
      <c r="L14" s="83"/>
      <c r="M14" s="88"/>
      <c r="N14" s="88"/>
      <c r="O14" s="88"/>
      <c r="P14" s="69"/>
    </row>
    <row r="15" spans="1:16" s="55" customFormat="1" ht="18.75" customHeight="1" x14ac:dyDescent="0.25">
      <c r="A15" s="90" t="s">
        <v>51</v>
      </c>
      <c r="B15" s="90"/>
      <c r="C15" s="91">
        <v>485</v>
      </c>
      <c r="D15" s="91">
        <f>'Bygn el og varmeforbrug mm'!O121</f>
        <v>457.34888054029898</v>
      </c>
      <c r="E15" s="208" t="s">
        <v>80</v>
      </c>
      <c r="F15" s="198"/>
      <c r="K15" s="69"/>
      <c r="L15" s="83"/>
      <c r="M15" s="88"/>
      <c r="N15" s="88"/>
      <c r="O15" s="88"/>
      <c r="P15" s="69"/>
    </row>
    <row r="16" spans="1:16" s="55" customFormat="1" ht="18.75" customHeight="1" x14ac:dyDescent="0.25">
      <c r="A16" s="90" t="s">
        <v>52</v>
      </c>
      <c r="B16" s="90"/>
      <c r="C16" s="91">
        <v>260</v>
      </c>
      <c r="D16" s="91">
        <f>'Bygn el og varmeforbrug mm'!O131</f>
        <v>145.78497355187685</v>
      </c>
      <c r="E16" s="208" t="s">
        <v>80</v>
      </c>
      <c r="F16" s="198"/>
      <c r="H16" s="126"/>
      <c r="K16" s="69"/>
      <c r="L16" s="83"/>
      <c r="M16" s="88"/>
      <c r="N16" s="88"/>
      <c r="O16" s="89"/>
      <c r="P16" s="69"/>
    </row>
    <row r="17" spans="1:16" s="55" customFormat="1" ht="18.75" customHeight="1" x14ac:dyDescent="0.25">
      <c r="A17" s="122" t="s">
        <v>16</v>
      </c>
      <c r="B17" s="225"/>
      <c r="C17" s="226">
        <f>Transport!D13</f>
        <v>1810.8217999999999</v>
      </c>
      <c r="D17" s="123">
        <f>Transport!G13</f>
        <v>1831.9585</v>
      </c>
      <c r="E17" s="203">
        <f>1-D17/C17</f>
        <v>-1.1672435134147285E-2</v>
      </c>
      <c r="F17" s="197" t="e">
        <f>(#REF!-#REF!)/#REF!</f>
        <v>#REF!</v>
      </c>
      <c r="H17" s="126"/>
      <c r="K17" s="69"/>
      <c r="L17" s="85"/>
      <c r="M17" s="84"/>
      <c r="N17" s="84"/>
      <c r="O17" s="84"/>
      <c r="P17" s="69"/>
    </row>
    <row r="18" spans="1:16" s="55" customFormat="1" ht="18.75" customHeight="1" x14ac:dyDescent="0.25">
      <c r="A18" s="122" t="s">
        <v>74</v>
      </c>
      <c r="B18" s="122">
        <v>914</v>
      </c>
      <c r="C18" s="123">
        <v>729</v>
      </c>
      <c r="D18" s="123">
        <f>D19</f>
        <v>707.60651199999995</v>
      </c>
      <c r="E18" s="203">
        <f>1-D18/C18</f>
        <v>2.9346348422496615E-2</v>
      </c>
      <c r="F18" s="197" t="e">
        <f>(#REF!-#REF!)/#REF!</f>
        <v>#REF!</v>
      </c>
      <c r="K18" s="69"/>
      <c r="L18" s="69"/>
      <c r="M18" s="69"/>
      <c r="N18" s="69"/>
      <c r="O18" s="69"/>
      <c r="P18" s="69"/>
    </row>
    <row r="19" spans="1:16" s="55" customFormat="1" ht="18.75" customHeight="1" thickBot="1" x14ac:dyDescent="0.3">
      <c r="A19" s="115" t="s">
        <v>75</v>
      </c>
      <c r="B19" s="115">
        <v>914</v>
      </c>
      <c r="C19" s="91">
        <v>729</v>
      </c>
      <c r="D19" s="91">
        <f>'Bygn el og varmeforbrug mm'!O138</f>
        <v>707.60651199999995</v>
      </c>
      <c r="E19" s="207"/>
      <c r="F19" s="198"/>
      <c r="K19" s="69"/>
      <c r="L19" s="69"/>
      <c r="M19" s="69"/>
      <c r="N19" s="69"/>
      <c r="O19" s="69"/>
      <c r="P19" s="69"/>
    </row>
    <row r="20" spans="1:16" s="55" customFormat="1" ht="18.75" customHeight="1" thickBot="1" x14ac:dyDescent="0.3">
      <c r="A20" s="93" t="s">
        <v>17</v>
      </c>
      <c r="B20" s="164">
        <f>B18+B8</f>
        <v>12681</v>
      </c>
      <c r="C20" s="94">
        <f>C8+C17+C18</f>
        <v>13089.8218</v>
      </c>
      <c r="D20" s="94">
        <f>D18+D17+D8</f>
        <v>10622.658950737608</v>
      </c>
      <c r="E20" s="204">
        <f>1-D20/C20</f>
        <v>0.18847948329307218</v>
      </c>
      <c r="F20" s="199" t="e">
        <f>(#REF!-#REF!)/#REF!</f>
        <v>#REF!</v>
      </c>
      <c r="K20" s="69"/>
      <c r="L20" s="69"/>
      <c r="M20" s="69"/>
      <c r="N20" s="69"/>
      <c r="O20" s="69"/>
      <c r="P20" s="69"/>
    </row>
    <row r="21" spans="1:16" s="6" customFormat="1" x14ac:dyDescent="0.15">
      <c r="A21" s="75"/>
      <c r="B21" s="161"/>
      <c r="C21" s="80"/>
      <c r="D21" s="80"/>
      <c r="E21" s="81"/>
      <c r="F21" s="82"/>
      <c r="K21" s="37"/>
      <c r="L21" s="37"/>
      <c r="M21" s="37"/>
      <c r="N21" s="37"/>
      <c r="O21" s="37"/>
      <c r="P21" s="37"/>
    </row>
    <row r="22" spans="1:16" s="55" customFormat="1" ht="18.75" customHeight="1" x14ac:dyDescent="0.25">
      <c r="A22" s="87"/>
      <c r="B22" s="162"/>
      <c r="C22" s="98"/>
      <c r="D22" s="98"/>
      <c r="E22" s="99"/>
      <c r="F22" s="100"/>
      <c r="K22" s="69"/>
      <c r="L22" s="69"/>
      <c r="M22" s="69"/>
      <c r="N22" s="69"/>
      <c r="O22" s="69"/>
      <c r="P22" s="69"/>
    </row>
    <row r="23" spans="1:16" s="55" customFormat="1" ht="18.75" customHeight="1" x14ac:dyDescent="0.25">
      <c r="A23" s="227" t="s">
        <v>217</v>
      </c>
      <c r="B23" s="228"/>
      <c r="C23" s="228"/>
      <c r="D23" s="228"/>
      <c r="E23" s="228"/>
      <c r="F23" s="100"/>
      <c r="K23" s="69"/>
      <c r="L23" s="69"/>
      <c r="M23" s="69"/>
      <c r="N23" s="69"/>
      <c r="O23" s="69"/>
      <c r="P23" s="69"/>
    </row>
    <row r="24" spans="1:16" s="55" customFormat="1" ht="18.75" customHeight="1" x14ac:dyDescent="0.25"/>
  </sheetData>
  <mergeCells count="5">
    <mergeCell ref="F5:F6"/>
    <mergeCell ref="A5:A6"/>
    <mergeCell ref="C5:E5"/>
    <mergeCell ref="C6:E6"/>
    <mergeCell ref="A23:E23"/>
  </mergeCells>
  <pageMargins left="0.70866141732283472" right="0.70866141732283472" top="0.74803149606299213" bottom="0.74803149606299213" header="0.31496062992125984" footer="0.31496062992125984"/>
  <pageSetup paperSize="9" scale="7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0"/>
  <sheetViews>
    <sheetView workbookViewId="0">
      <selection activeCell="F26" sqref="F26"/>
    </sheetView>
  </sheetViews>
  <sheetFormatPr defaultColWidth="18.5703125" defaultRowHeight="14.25" x14ac:dyDescent="0.2"/>
  <cols>
    <col min="1" max="1" width="45.85546875" style="7" customWidth="1"/>
    <col min="2" max="2" width="26.5703125" style="7" customWidth="1"/>
    <col min="3" max="4" width="11.85546875" style="7" customWidth="1"/>
    <col min="5" max="16384" width="18.5703125" style="7"/>
  </cols>
  <sheetData>
    <row r="1" spans="1:5" s="41" customFormat="1" ht="19.5" x14ac:dyDescent="0.25">
      <c r="A1" s="41" t="s">
        <v>32</v>
      </c>
    </row>
    <row r="2" spans="1:5" x14ac:dyDescent="0.2">
      <c r="A2" s="101" t="s">
        <v>57</v>
      </c>
    </row>
    <row r="3" spans="1:5" ht="15" thickBot="1" x14ac:dyDescent="0.25">
      <c r="A3" s="101"/>
    </row>
    <row r="4" spans="1:5" ht="15" thickBot="1" x14ac:dyDescent="0.25">
      <c r="A4" s="103" t="s">
        <v>42</v>
      </c>
      <c r="B4" s="3" t="s">
        <v>22</v>
      </c>
      <c r="C4" s="4" t="s">
        <v>7</v>
      </c>
      <c r="D4" s="104" t="s">
        <v>8</v>
      </c>
    </row>
    <row r="5" spans="1:5" x14ac:dyDescent="0.2">
      <c r="A5" s="105" t="s">
        <v>0</v>
      </c>
      <c r="B5" s="106" t="s">
        <v>9</v>
      </c>
      <c r="C5" s="107" t="s">
        <v>10</v>
      </c>
      <c r="D5" s="130">
        <v>35.869999999999997</v>
      </c>
    </row>
    <row r="6" spans="1:5" ht="15" thickBot="1" x14ac:dyDescent="0.25">
      <c r="A6" s="108" t="s">
        <v>1</v>
      </c>
      <c r="B6" s="1" t="s">
        <v>9</v>
      </c>
      <c r="C6" s="5" t="s">
        <v>11</v>
      </c>
      <c r="D6" s="145">
        <v>39.6</v>
      </c>
    </row>
    <row r="7" spans="1:5" ht="15" thickBot="1" x14ac:dyDescent="0.25">
      <c r="A7" s="2"/>
    </row>
    <row r="8" spans="1:5" ht="15" thickBot="1" x14ac:dyDescent="0.25">
      <c r="A8" s="42" t="s">
        <v>38</v>
      </c>
      <c r="B8" s="118" t="s">
        <v>22</v>
      </c>
      <c r="C8" s="43" t="s">
        <v>7</v>
      </c>
      <c r="D8" s="44" t="s">
        <v>8</v>
      </c>
    </row>
    <row r="9" spans="1:5" ht="15" x14ac:dyDescent="0.25">
      <c r="A9" s="119" t="s">
        <v>81</v>
      </c>
      <c r="B9" s="46" t="s">
        <v>23</v>
      </c>
      <c r="C9" s="47" t="s">
        <v>12</v>
      </c>
      <c r="D9" s="131">
        <v>304</v>
      </c>
      <c r="E9" s="157" t="s">
        <v>207</v>
      </c>
    </row>
    <row r="10" spans="1:5" x14ac:dyDescent="0.2">
      <c r="A10" s="45" t="s">
        <v>5</v>
      </c>
      <c r="B10" s="46" t="s">
        <v>24</v>
      </c>
      <c r="C10" s="47" t="s">
        <v>12</v>
      </c>
      <c r="D10" s="131">
        <v>270</v>
      </c>
    </row>
    <row r="11" spans="1:5" x14ac:dyDescent="0.2">
      <c r="A11" s="45" t="s">
        <v>2</v>
      </c>
      <c r="B11" s="46" t="s">
        <v>9</v>
      </c>
      <c r="C11" s="47" t="s">
        <v>13</v>
      </c>
      <c r="D11" s="131">
        <v>2650</v>
      </c>
    </row>
    <row r="12" spans="1:5" x14ac:dyDescent="0.2">
      <c r="A12" s="45" t="s">
        <v>3</v>
      </c>
      <c r="B12" s="46" t="s">
        <v>9</v>
      </c>
      <c r="C12" s="47" t="s">
        <v>13</v>
      </c>
      <c r="D12" s="131">
        <v>2400</v>
      </c>
    </row>
    <row r="13" spans="1:5" x14ac:dyDescent="0.2">
      <c r="A13" s="45" t="s">
        <v>0</v>
      </c>
      <c r="B13" s="46" t="s">
        <v>9</v>
      </c>
      <c r="C13" s="47" t="s">
        <v>13</v>
      </c>
      <c r="D13" s="131">
        <v>2664</v>
      </c>
    </row>
    <row r="14" spans="1:5" s="114" customFormat="1" ht="15" x14ac:dyDescent="0.2">
      <c r="A14" s="119" t="s">
        <v>1</v>
      </c>
      <c r="B14" s="120" t="s">
        <v>9</v>
      </c>
      <c r="C14" s="121" t="s">
        <v>73</v>
      </c>
      <c r="D14" s="132">
        <v>2185</v>
      </c>
    </row>
    <row r="15" spans="1:5" x14ac:dyDescent="0.2">
      <c r="A15" s="45" t="s">
        <v>34</v>
      </c>
      <c r="B15" s="46" t="s">
        <v>9</v>
      </c>
      <c r="C15" s="48" t="s">
        <v>6</v>
      </c>
      <c r="D15" s="131">
        <v>132</v>
      </c>
    </row>
    <row r="16" spans="1:5" x14ac:dyDescent="0.2">
      <c r="A16" s="45" t="s">
        <v>35</v>
      </c>
      <c r="B16" s="46" t="s">
        <v>9</v>
      </c>
      <c r="C16" s="48" t="s">
        <v>6</v>
      </c>
      <c r="D16" s="131">
        <v>128</v>
      </c>
    </row>
    <row r="17" spans="1:7" x14ac:dyDescent="0.2">
      <c r="A17" s="45" t="s">
        <v>36</v>
      </c>
      <c r="B17" s="46" t="s">
        <v>9</v>
      </c>
      <c r="C17" s="48" t="s">
        <v>6</v>
      </c>
      <c r="D17" s="131">
        <v>130</v>
      </c>
    </row>
    <row r="18" spans="1:7" x14ac:dyDescent="0.2">
      <c r="A18" s="45" t="s">
        <v>71</v>
      </c>
      <c r="B18" s="46" t="s">
        <v>72</v>
      </c>
      <c r="C18" s="48" t="s">
        <v>6</v>
      </c>
      <c r="D18" s="131">
        <v>300</v>
      </c>
      <c r="G18" s="127"/>
    </row>
    <row r="19" spans="1:7" ht="15" thickBot="1" x14ac:dyDescent="0.25">
      <c r="A19" s="49" t="s">
        <v>33</v>
      </c>
      <c r="B19" s="50" t="s">
        <v>9</v>
      </c>
      <c r="C19" s="51" t="s">
        <v>37</v>
      </c>
      <c r="D19" s="133">
        <v>2901</v>
      </c>
    </row>
    <row r="20" spans="1:7" x14ac:dyDescent="0.2">
      <c r="A20" s="46"/>
      <c r="B20" s="46"/>
      <c r="C20" s="48"/>
      <c r="D20" s="102"/>
    </row>
  </sheetData>
  <hyperlinks>
    <hyperlink ref="E9" r:id="rId1"/>
  </hyperlinks>
  <pageMargins left="0.70866141732283472" right="0.70866141732283472" top="0.74803149606299213" bottom="0.74803149606299213" header="0.31496062992125984" footer="0.31496062992125984"/>
  <pageSetup paperSize="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6</vt:i4>
      </vt:variant>
      <vt:variant>
        <vt:lpstr>Navngivne områder</vt:lpstr>
      </vt:variant>
      <vt:variant>
        <vt:i4>5</vt:i4>
      </vt:variant>
    </vt:vector>
  </HeadingPairs>
  <TitlesOfParts>
    <vt:vector size="11" baseType="lpstr">
      <vt:lpstr>Introark</vt:lpstr>
      <vt:lpstr>Bygn el og varmeforbrug mm</vt:lpstr>
      <vt:lpstr>Transport</vt:lpstr>
      <vt:lpstr>Andre projekter</vt:lpstr>
      <vt:lpstr>Samlet opgørelse</vt:lpstr>
      <vt:lpstr>Emissionsfaktorer</vt:lpstr>
      <vt:lpstr>'Bygn el og varmeforbrug mm'!Udskriftsområde</vt:lpstr>
      <vt:lpstr>Emissionsfaktorer!Udskriftsområde</vt:lpstr>
      <vt:lpstr>Introark!Udskriftsområde</vt:lpstr>
      <vt:lpstr>'Samlet opgørelse'!Udskriftsområde</vt:lpstr>
      <vt:lpstr>Transport!Udskriftsområde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cpo</dc:creator>
  <cp:lastModifiedBy>Charlotte Høitbjerg Davidsen</cp:lastModifiedBy>
  <cp:lastPrinted>2015-02-17T09:46:27Z</cp:lastPrinted>
  <dcterms:created xsi:type="dcterms:W3CDTF">2011-04-15T12:33:31Z</dcterms:created>
  <dcterms:modified xsi:type="dcterms:W3CDTF">2016-05-02T16:11:05Z</dcterms:modified>
</cp:coreProperties>
</file>