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95" windowWidth="14235" windowHeight="8010" activeTab="1"/>
  </bookViews>
  <sheets>
    <sheet name="Ark1" sheetId="1" r:id="rId1"/>
    <sheet name="uden andre bygninger" sheetId="3" r:id="rId2"/>
  </sheets>
  <calcPr calcId="125725"/>
</workbook>
</file>

<file path=xl/calcChain.xml><?xml version="1.0" encoding="utf-8"?>
<calcChain xmlns="http://schemas.openxmlformats.org/spreadsheetml/2006/main">
  <c r="H8" i="3"/>
  <c r="H24"/>
  <c r="H23"/>
  <c r="G22"/>
  <c r="F22"/>
  <c r="H22" s="1"/>
  <c r="E22"/>
  <c r="D22"/>
  <c r="C22"/>
  <c r="H21"/>
  <c r="H20"/>
  <c r="G19"/>
  <c r="F19"/>
  <c r="H19" s="1"/>
  <c r="E19"/>
  <c r="D19"/>
  <c r="C19"/>
  <c r="H18"/>
  <c r="F18"/>
  <c r="E18"/>
  <c r="G16"/>
  <c r="G14" s="1"/>
  <c r="F16"/>
  <c r="H16" s="1"/>
  <c r="E16"/>
  <c r="E14" s="1"/>
  <c r="H15"/>
  <c r="D14"/>
  <c r="C14"/>
  <c r="B14"/>
  <c r="F13"/>
  <c r="H13" s="1"/>
  <c r="E13"/>
  <c r="H12"/>
  <c r="H11"/>
  <c r="H10"/>
  <c r="G9"/>
  <c r="E9"/>
  <c r="D9"/>
  <c r="D25" s="1"/>
  <c r="C9"/>
  <c r="B9"/>
  <c r="H7"/>
  <c r="H6"/>
  <c r="H5"/>
  <c r="H4"/>
  <c r="E4"/>
  <c r="E3" s="1"/>
  <c r="E25" s="1"/>
  <c r="G3"/>
  <c r="G25" s="1"/>
  <c r="F3"/>
  <c r="D3"/>
  <c r="C3"/>
  <c r="C25" s="1"/>
  <c r="B3"/>
  <c r="B25" s="1"/>
  <c r="H3" l="1"/>
  <c r="F25"/>
  <c r="H25" s="1"/>
  <c r="H26" s="1"/>
  <c r="F14"/>
  <c r="H14" s="1"/>
  <c r="F9"/>
  <c r="H9" s="1"/>
  <c r="I8" i="1"/>
  <c r="I4" l="1"/>
  <c r="H3"/>
  <c r="I5" l="1"/>
  <c r="I6"/>
  <c r="I7"/>
  <c r="I10"/>
  <c r="I11"/>
  <c r="I12"/>
  <c r="I15"/>
  <c r="I20"/>
  <c r="I21"/>
  <c r="I23"/>
  <c r="I24"/>
  <c r="I3" l="1"/>
  <c r="H16"/>
  <c r="G16"/>
  <c r="G22"/>
  <c r="G19"/>
  <c r="G18"/>
  <c r="I18" s="1"/>
  <c r="G14"/>
  <c r="G13"/>
  <c r="G3"/>
  <c r="I16" l="1"/>
  <c r="G9"/>
  <c r="G25" s="1"/>
  <c r="I13"/>
  <c r="H22" l="1"/>
  <c r="H19"/>
  <c r="H14"/>
  <c r="H9"/>
  <c r="I19" l="1"/>
  <c r="I22"/>
  <c r="I14"/>
  <c r="I9"/>
  <c r="H25"/>
  <c r="F19"/>
  <c r="I25" l="1"/>
  <c r="I26" s="1"/>
  <c r="F13"/>
  <c r="F4"/>
  <c r="F16" l="1"/>
  <c r="F3" l="1"/>
  <c r="F9"/>
  <c r="F22"/>
  <c r="E22"/>
  <c r="E19"/>
  <c r="F14"/>
  <c r="E14"/>
  <c r="E9"/>
  <c r="F18"/>
  <c r="F25" l="1"/>
  <c r="E3" l="1"/>
  <c r="C3"/>
  <c r="D22"/>
  <c r="D19"/>
  <c r="D14"/>
  <c r="D3"/>
  <c r="D9"/>
  <c r="D25" l="1"/>
  <c r="E25"/>
  <c r="C9"/>
  <c r="C14"/>
  <c r="C25" l="1"/>
</calcChain>
</file>

<file path=xl/sharedStrings.xml><?xml version="1.0" encoding="utf-8"?>
<sst xmlns="http://schemas.openxmlformats.org/spreadsheetml/2006/main" count="69" uniqueCount="32">
  <si>
    <t>ændring kg/år</t>
  </si>
  <si>
    <t>Område/delområde</t>
  </si>
  <si>
    <t>administrationsbygninger</t>
  </si>
  <si>
    <t>skoler</t>
  </si>
  <si>
    <t>daginstitutioner</t>
  </si>
  <si>
    <t>ældrepleje</t>
  </si>
  <si>
    <t>andre bygninger</t>
  </si>
  <si>
    <t>Transport i alt</t>
  </si>
  <si>
    <t>plejepersonalekørsel (hjemmepleje mv)</t>
  </si>
  <si>
    <t>forvaltningers kørsel</t>
  </si>
  <si>
    <t>anden tjenestekørsel (private biler)</t>
  </si>
  <si>
    <t>Offentlig transport i alt</t>
  </si>
  <si>
    <t>offentlige busser</t>
  </si>
  <si>
    <t>færger</t>
  </si>
  <si>
    <t>Vejbelysning</t>
  </si>
  <si>
    <t>Affald i alt</t>
  </si>
  <si>
    <t>behandling af husholdningsaffald</t>
  </si>
  <si>
    <t>Tekniske anlæg i alt</t>
  </si>
  <si>
    <t>I alt (hele kommunen)</t>
  </si>
  <si>
    <t>I alt (hele kommunen) ændring i %</t>
  </si>
  <si>
    <t>-</t>
  </si>
  <si>
    <r>
      <t>Kg. CO</t>
    </r>
    <r>
      <rPr>
        <b/>
        <vertAlign val="subscript"/>
        <sz val="12"/>
        <rFont val="Arial"/>
        <family val="2"/>
      </rPr>
      <t>2</t>
    </r>
  </si>
  <si>
    <t xml:space="preserve">park og vej </t>
  </si>
  <si>
    <t>skolebusser</t>
  </si>
  <si>
    <t>indsamling af husholdninsaffald</t>
  </si>
  <si>
    <t>vandværker</t>
  </si>
  <si>
    <t>renseanlæg</t>
  </si>
  <si>
    <t>2014/2015</t>
  </si>
  <si>
    <t>Kommunale bygninger i alt</t>
  </si>
  <si>
    <t>*</t>
  </si>
  <si>
    <r>
      <t xml:space="preserve">Reduktionen er uden kategorien </t>
    </r>
    <r>
      <rPr>
        <b/>
        <sz val="11"/>
        <rFont val="Calibri"/>
        <family val="2"/>
        <scheme val="minor"/>
      </rPr>
      <t xml:space="preserve">andre bygninger </t>
    </r>
    <r>
      <rPr>
        <sz val="11"/>
        <rFont val="Calibri"/>
        <family val="2"/>
        <scheme val="minor"/>
      </rPr>
      <t>fra</t>
    </r>
    <r>
      <rPr>
        <sz val="11"/>
        <color theme="1"/>
        <rFont val="Calibri"/>
        <family val="2"/>
        <scheme val="minor"/>
      </rPr>
      <t xml:space="preserve"> 2014 til 2015 på </t>
    </r>
  </si>
  <si>
    <r>
      <t>Kategorien</t>
    </r>
    <r>
      <rPr>
        <b/>
        <sz val="11"/>
        <color theme="1"/>
        <rFont val="Calibri"/>
        <family val="2"/>
        <scheme val="minor"/>
      </rPr>
      <t xml:space="preserve"> andre bygninger</t>
    </r>
    <r>
      <rPr>
        <sz val="11"/>
        <color theme="1"/>
        <rFont val="Calibri"/>
        <family val="2"/>
        <scheme val="minor"/>
      </rPr>
      <t xml:space="preserve"> er fra 2012 og frem til 2014 er ikke tilrettet i det årlige CO2 regnskab før 2015.  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</si>
</sst>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sz val="10"/>
      <color theme="1"/>
      <name val="Verdana"/>
      <family val="2"/>
    </font>
    <font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6" fillId="6" borderId="2" applyNumberFormat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2" fillId="3" borderId="1" xfId="0" applyNumberFormat="1" applyFont="1" applyFill="1" applyBorder="1"/>
    <xf numFmtId="3" fontId="0" fillId="3" borderId="1" xfId="0" applyNumberFormat="1" applyFill="1" applyBorder="1"/>
    <xf numFmtId="3" fontId="2" fillId="4" borderId="1" xfId="0" applyNumberFormat="1" applyFont="1" applyFill="1" applyBorder="1"/>
    <xf numFmtId="3" fontId="0" fillId="4" borderId="1" xfId="0" applyNumberFormat="1" applyFill="1" applyBorder="1"/>
    <xf numFmtId="4" fontId="0" fillId="0" borderId="1" xfId="0" applyNumberFormat="1" applyBorder="1"/>
    <xf numFmtId="0" fontId="3" fillId="0" borderId="1" xfId="0" applyFont="1" applyBorder="1"/>
    <xf numFmtId="0" fontId="2" fillId="3" borderId="1" xfId="0" applyFont="1" applyFill="1" applyBorder="1"/>
    <xf numFmtId="0" fontId="0" fillId="3" borderId="1" xfId="0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3" fontId="0" fillId="0" borderId="0" xfId="0" applyNumberFormat="1"/>
    <xf numFmtId="3" fontId="0" fillId="5" borderId="1" xfId="0" applyNumberFormat="1" applyFill="1" applyBorder="1"/>
    <xf numFmtId="3" fontId="1" fillId="5" borderId="0" xfId="0" applyNumberFormat="1" applyFont="1" applyFill="1"/>
    <xf numFmtId="3" fontId="0" fillId="4" borderId="1" xfId="0" quotePrefix="1" applyNumberFormat="1" applyFill="1" applyBorder="1" applyAlignment="1">
      <alignment horizontal="right"/>
    </xf>
    <xf numFmtId="3" fontId="1" fillId="5" borderId="1" xfId="0" applyNumberFormat="1" applyFont="1" applyFill="1" applyBorder="1"/>
    <xf numFmtId="3" fontId="5" fillId="0" borderId="0" xfId="0" applyNumberFormat="1" applyFont="1"/>
    <xf numFmtId="10" fontId="2" fillId="0" borderId="1" xfId="0" applyNumberFormat="1" applyFont="1" applyFill="1" applyBorder="1"/>
    <xf numFmtId="3" fontId="6" fillId="6" borderId="2" xfId="1" quotePrefix="1" applyNumberFormat="1" applyFont="1" applyAlignment="1">
      <alignment horizontal="right"/>
    </xf>
    <xf numFmtId="3" fontId="7" fillId="2" borderId="1" xfId="0" applyNumberFormat="1" applyFont="1" applyFill="1" applyBorder="1"/>
    <xf numFmtId="3" fontId="8" fillId="2" borderId="1" xfId="0" applyNumberFormat="1" applyFont="1" applyFill="1" applyBorder="1"/>
    <xf numFmtId="10" fontId="0" fillId="0" borderId="0" xfId="0" applyNumberFormat="1"/>
    <xf numFmtId="0" fontId="0" fillId="0" borderId="0" xfId="0" applyFon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38"/>
  <sheetViews>
    <sheetView zoomScale="80" zoomScaleNormal="80" workbookViewId="0">
      <selection activeCell="G8" sqref="B1:J26"/>
    </sheetView>
  </sheetViews>
  <sheetFormatPr defaultRowHeight="15"/>
  <cols>
    <col min="1" max="1" width="6.42578125" customWidth="1"/>
    <col min="2" max="2" width="104.140625" customWidth="1"/>
    <col min="3" max="5" width="14.42578125" customWidth="1"/>
    <col min="6" max="6" width="14.85546875" customWidth="1"/>
    <col min="7" max="7" width="22" customWidth="1"/>
    <col min="8" max="8" width="18.140625" customWidth="1"/>
    <col min="9" max="9" width="13.85546875" bestFit="1" customWidth="1"/>
    <col min="10" max="10" width="10.140625" bestFit="1" customWidth="1"/>
    <col min="12" max="12" width="26.28515625" bestFit="1" customWidth="1"/>
    <col min="13" max="13" width="10.140625" bestFit="1" customWidth="1"/>
    <col min="14" max="14" width="21.42578125" bestFit="1" customWidth="1"/>
    <col min="15" max="15" width="10.140625" bestFit="1" customWidth="1"/>
    <col min="18" max="18" width="10.42578125" bestFit="1" customWidth="1"/>
  </cols>
  <sheetData>
    <row r="1" spans="2:18" ht="18.75">
      <c r="B1" s="10" t="s">
        <v>21</v>
      </c>
      <c r="C1" s="1">
        <v>2010</v>
      </c>
      <c r="D1" s="1">
        <v>2011</v>
      </c>
      <c r="E1" s="1">
        <v>2012</v>
      </c>
      <c r="F1" s="1">
        <v>2013</v>
      </c>
      <c r="G1" s="1">
        <v>2014</v>
      </c>
      <c r="H1" s="1">
        <v>2015</v>
      </c>
      <c r="I1" s="2" t="s">
        <v>0</v>
      </c>
    </row>
    <row r="2" spans="2:18" ht="15.75">
      <c r="B2" s="10" t="s">
        <v>1</v>
      </c>
      <c r="C2" s="3"/>
      <c r="D2" s="3"/>
      <c r="E2" s="3"/>
      <c r="F2" s="3"/>
      <c r="G2" s="3"/>
      <c r="H2" s="3"/>
      <c r="I2" s="4" t="s">
        <v>27</v>
      </c>
    </row>
    <row r="3" spans="2:18">
      <c r="B3" s="11" t="s">
        <v>28</v>
      </c>
      <c r="C3" s="5">
        <f>C4+C5+C6+C7+C8</f>
        <v>19370766</v>
      </c>
      <c r="D3" s="5">
        <f>D4+D5+D6+D7+D8</f>
        <v>18294118</v>
      </c>
      <c r="E3" s="19">
        <f>SUM(E4+E5+E6+E7+E8)</f>
        <v>17301940</v>
      </c>
      <c r="F3" s="21">
        <f>SUM(F4+F5+F6+F7+F8)</f>
        <v>14256474.82</v>
      </c>
      <c r="G3" s="21">
        <f>SUM(G4+G5+G6+G7+G8)</f>
        <v>14171607</v>
      </c>
      <c r="H3" s="21">
        <f>SUM(H4+H5+H6+H7+H8)</f>
        <v>10694846</v>
      </c>
      <c r="I3" s="25">
        <f>SUM(I4:I8)</f>
        <v>3476761</v>
      </c>
    </row>
    <row r="4" spans="2:18">
      <c r="B4" s="12" t="s">
        <v>2</v>
      </c>
      <c r="C4" s="6">
        <v>979448</v>
      </c>
      <c r="D4" s="6">
        <v>927388</v>
      </c>
      <c r="E4" s="6">
        <v>821442</v>
      </c>
      <c r="F4" s="18">
        <f>(956.258*270)+(363596*0.46)</f>
        <v>425443.82</v>
      </c>
      <c r="G4" s="18">
        <v>444776</v>
      </c>
      <c r="H4" s="18">
        <v>585373</v>
      </c>
      <c r="I4" s="26">
        <f>G4-H4</f>
        <v>-140597</v>
      </c>
    </row>
    <row r="5" spans="2:18">
      <c r="B5" s="12" t="s">
        <v>3</v>
      </c>
      <c r="C5" s="6">
        <v>5736139</v>
      </c>
      <c r="D5" s="6">
        <v>5007964</v>
      </c>
      <c r="E5" s="6">
        <v>4713216</v>
      </c>
      <c r="F5" s="6">
        <v>4713216</v>
      </c>
      <c r="G5" s="6">
        <v>4713216</v>
      </c>
      <c r="H5" s="6">
        <v>3979399</v>
      </c>
      <c r="I5" s="26">
        <f t="shared" ref="I5:I24" si="0">G5-H5</f>
        <v>733817</v>
      </c>
    </row>
    <row r="6" spans="2:18">
      <c r="B6" s="12" t="s">
        <v>4</v>
      </c>
      <c r="C6" s="6">
        <v>1825958</v>
      </c>
      <c r="D6" s="6">
        <v>1779445</v>
      </c>
      <c r="E6" s="6">
        <v>1652283</v>
      </c>
      <c r="F6" s="6">
        <v>1652283</v>
      </c>
      <c r="G6" s="6">
        <v>1652283</v>
      </c>
      <c r="H6" s="6">
        <v>1216214</v>
      </c>
      <c r="I6" s="26">
        <f t="shared" si="0"/>
        <v>436069</v>
      </c>
    </row>
    <row r="7" spans="2:18">
      <c r="B7" s="12" t="s">
        <v>5</v>
      </c>
      <c r="C7" s="6">
        <v>4466474</v>
      </c>
      <c r="D7" s="6">
        <v>4372114</v>
      </c>
      <c r="E7" s="6">
        <v>4167554</v>
      </c>
      <c r="F7" s="6">
        <v>1518087</v>
      </c>
      <c r="G7" s="6">
        <v>1413887</v>
      </c>
      <c r="H7" s="6">
        <v>1678736</v>
      </c>
      <c r="I7" s="26">
        <f t="shared" si="0"/>
        <v>-264849</v>
      </c>
    </row>
    <row r="8" spans="2:18">
      <c r="B8" s="12" t="s">
        <v>6</v>
      </c>
      <c r="C8" s="6">
        <v>6362747</v>
      </c>
      <c r="D8" s="6">
        <v>6207207</v>
      </c>
      <c r="E8" s="6">
        <v>5947445</v>
      </c>
      <c r="F8" s="6">
        <v>5947445</v>
      </c>
      <c r="G8" s="6">
        <v>5947445</v>
      </c>
      <c r="H8" s="6">
        <v>3235124</v>
      </c>
      <c r="I8" s="26">
        <f>G8-H8</f>
        <v>2712321</v>
      </c>
      <c r="J8" s="29" t="s">
        <v>29</v>
      </c>
    </row>
    <row r="9" spans="2:18">
      <c r="B9" s="11" t="s">
        <v>7</v>
      </c>
      <c r="C9" s="5">
        <f>C10+C11+C12+C13</f>
        <v>1655051</v>
      </c>
      <c r="D9" s="5">
        <f>D10+D11+D12+D13</f>
        <v>1595784</v>
      </c>
      <c r="E9" s="5">
        <f>SUM(E10:E13)</f>
        <v>1563998</v>
      </c>
      <c r="F9" s="5">
        <f>SUM(F10:F13)</f>
        <v>1343158.3466666667</v>
      </c>
      <c r="G9" s="5">
        <f>SUM(G10:G13)</f>
        <v>1357134.1033333333</v>
      </c>
      <c r="H9" s="5">
        <f>SUM(H10:H13)</f>
        <v>1231306</v>
      </c>
      <c r="I9" s="25">
        <f t="shared" si="0"/>
        <v>125828.10333333327</v>
      </c>
    </row>
    <row r="10" spans="2:18">
      <c r="B10" s="12" t="s">
        <v>8</v>
      </c>
      <c r="C10" s="6">
        <v>287157</v>
      </c>
      <c r="D10" s="6">
        <v>286441</v>
      </c>
      <c r="E10" s="6">
        <v>285879</v>
      </c>
      <c r="F10" s="6">
        <v>272966</v>
      </c>
      <c r="G10" s="6">
        <v>276484</v>
      </c>
      <c r="H10" s="6">
        <v>237819</v>
      </c>
      <c r="I10" s="26">
        <f t="shared" si="0"/>
        <v>38665</v>
      </c>
    </row>
    <row r="11" spans="2:18">
      <c r="B11" s="12" t="s">
        <v>22</v>
      </c>
      <c r="C11" s="6">
        <v>549814</v>
      </c>
      <c r="D11" s="6">
        <v>491223</v>
      </c>
      <c r="E11" s="6">
        <v>490473</v>
      </c>
      <c r="F11" s="6">
        <v>423931</v>
      </c>
      <c r="G11" s="6">
        <v>454790</v>
      </c>
      <c r="H11" s="6">
        <v>477715</v>
      </c>
      <c r="I11" s="26">
        <f t="shared" si="0"/>
        <v>-22925</v>
      </c>
      <c r="J11" s="17"/>
    </row>
    <row r="12" spans="2:18">
      <c r="B12" s="12" t="s">
        <v>9</v>
      </c>
      <c r="C12" s="6">
        <v>205440</v>
      </c>
      <c r="D12" s="6">
        <v>208675</v>
      </c>
      <c r="E12" s="6">
        <v>194309</v>
      </c>
      <c r="F12" s="6">
        <v>147926</v>
      </c>
      <c r="G12" s="6">
        <v>146975</v>
      </c>
      <c r="H12" s="6">
        <v>135605</v>
      </c>
      <c r="I12" s="26">
        <f t="shared" si="0"/>
        <v>11370</v>
      </c>
    </row>
    <row r="13" spans="2:18">
      <c r="B13" s="12" t="s">
        <v>10</v>
      </c>
      <c r="C13" s="6">
        <v>612640</v>
      </c>
      <c r="D13" s="6">
        <v>609445</v>
      </c>
      <c r="E13" s="6">
        <v>593337</v>
      </c>
      <c r="F13" s="6">
        <f>2960408/15*2.525</f>
        <v>498335.34666666662</v>
      </c>
      <c r="G13" s="6">
        <f>2844862/15*2.525</f>
        <v>478885.10333333333</v>
      </c>
      <c r="H13" s="6">
        <v>380167</v>
      </c>
      <c r="I13" s="26">
        <f t="shared" si="0"/>
        <v>98718.103333333333</v>
      </c>
      <c r="M13" s="17"/>
      <c r="R13" s="22"/>
    </row>
    <row r="14" spans="2:18">
      <c r="B14" s="13" t="s">
        <v>11</v>
      </c>
      <c r="C14" s="7">
        <f>C15+C16+C17</f>
        <v>1406317</v>
      </c>
      <c r="D14" s="7">
        <f>D15+D16+D17</f>
        <v>1521011</v>
      </c>
      <c r="E14" s="7">
        <f>SUM(E15:E17)</f>
        <v>1519332</v>
      </c>
      <c r="F14" s="7">
        <f>SUM(F15:F17)</f>
        <v>1322381.48</v>
      </c>
      <c r="G14" s="7">
        <f>SUM(G15:G17)</f>
        <v>1300099.02</v>
      </c>
      <c r="H14" s="7">
        <f>SUM(H15:H17)</f>
        <v>1261480.22</v>
      </c>
      <c r="I14" s="25">
        <f t="shared" si="0"/>
        <v>38618.800000000047</v>
      </c>
      <c r="J14" s="17"/>
      <c r="M14" s="17"/>
    </row>
    <row r="15" spans="2:18">
      <c r="B15" s="14" t="s">
        <v>12</v>
      </c>
      <c r="C15" s="8">
        <v>660598</v>
      </c>
      <c r="D15" s="8">
        <v>671532</v>
      </c>
      <c r="E15" s="8">
        <v>672911</v>
      </c>
      <c r="F15" s="8">
        <v>933000</v>
      </c>
      <c r="G15" s="8">
        <v>899000</v>
      </c>
      <c r="H15" s="8">
        <v>854000</v>
      </c>
      <c r="I15" s="26">
        <f t="shared" si="0"/>
        <v>45000</v>
      </c>
      <c r="M15" s="17"/>
    </row>
    <row r="16" spans="2:18">
      <c r="B16" s="14" t="s">
        <v>13</v>
      </c>
      <c r="C16" s="8">
        <v>494840</v>
      </c>
      <c r="D16" s="8">
        <v>522307</v>
      </c>
      <c r="E16" s="8">
        <v>518447</v>
      </c>
      <c r="F16" s="8">
        <f>(2.65*141586)+(0.46*30823)</f>
        <v>389381.48</v>
      </c>
      <c r="G16" s="8">
        <f>(2.65*146592)+(0.46*27457)</f>
        <v>401099.02</v>
      </c>
      <c r="H16" s="8">
        <f>(2.65*149000)+(0.46*27457)</f>
        <v>407480.22</v>
      </c>
      <c r="I16" s="26">
        <f t="shared" si="0"/>
        <v>-6381.1999999999534</v>
      </c>
      <c r="M16" s="17"/>
    </row>
    <row r="17" spans="2:16">
      <c r="B17" s="14" t="s">
        <v>23</v>
      </c>
      <c r="C17" s="8">
        <v>250879</v>
      </c>
      <c r="D17" s="8">
        <v>327172</v>
      </c>
      <c r="E17" s="8">
        <v>327974</v>
      </c>
      <c r="F17" s="20" t="s">
        <v>20</v>
      </c>
      <c r="G17" s="20" t="s">
        <v>20</v>
      </c>
      <c r="H17" s="20" t="s">
        <v>20</v>
      </c>
      <c r="I17" s="24" t="s">
        <v>20</v>
      </c>
      <c r="M17" s="17"/>
    </row>
    <row r="18" spans="2:16">
      <c r="B18" s="13" t="s">
        <v>14</v>
      </c>
      <c r="C18" s="7">
        <v>1273572</v>
      </c>
      <c r="D18" s="7">
        <v>1374350</v>
      </c>
      <c r="E18" s="7">
        <v>1333688</v>
      </c>
      <c r="F18" s="7">
        <f>2506243*0.46</f>
        <v>1152871.78</v>
      </c>
      <c r="G18" s="7">
        <f>2199239*0.46</f>
        <v>1011649.9400000001</v>
      </c>
      <c r="H18" s="7">
        <v>1023917</v>
      </c>
      <c r="I18" s="25">
        <f t="shared" si="0"/>
        <v>-12267.059999999939</v>
      </c>
      <c r="M18" s="17"/>
    </row>
    <row r="19" spans="2:16">
      <c r="B19" s="13" t="s">
        <v>15</v>
      </c>
      <c r="C19" s="7">
        <v>400285</v>
      </c>
      <c r="D19" s="7">
        <f>SUM(D20:D21)</f>
        <v>396774</v>
      </c>
      <c r="E19" s="7">
        <f>SUM(E20:E21)</f>
        <v>392851</v>
      </c>
      <c r="F19" s="7">
        <f>SUM(F20:F21)</f>
        <v>550422</v>
      </c>
      <c r="G19" s="7">
        <f>SUM(G20:G21)</f>
        <v>535508</v>
      </c>
      <c r="H19" s="7">
        <f>SUM(H20:H21)</f>
        <v>654337</v>
      </c>
      <c r="I19" s="25">
        <f t="shared" si="0"/>
        <v>-118829</v>
      </c>
      <c r="J19" s="17"/>
    </row>
    <row r="20" spans="2:16">
      <c r="B20" s="14" t="s">
        <v>24</v>
      </c>
      <c r="C20" s="8">
        <v>366254</v>
      </c>
      <c r="D20" s="8">
        <v>364748</v>
      </c>
      <c r="E20" s="8">
        <v>362118</v>
      </c>
      <c r="F20" s="8">
        <v>394933</v>
      </c>
      <c r="G20" s="8">
        <v>380083</v>
      </c>
      <c r="H20" s="8">
        <v>376735</v>
      </c>
      <c r="I20" s="26">
        <f t="shared" si="0"/>
        <v>3348</v>
      </c>
    </row>
    <row r="21" spans="2:16">
      <c r="B21" s="14" t="s">
        <v>16</v>
      </c>
      <c r="C21" s="8">
        <v>34031</v>
      </c>
      <c r="D21" s="8">
        <v>32026</v>
      </c>
      <c r="E21" s="8">
        <v>30733</v>
      </c>
      <c r="F21" s="8">
        <v>155489</v>
      </c>
      <c r="G21" s="8">
        <v>155425</v>
      </c>
      <c r="H21" s="8">
        <v>277602</v>
      </c>
      <c r="I21" s="26">
        <f t="shared" si="0"/>
        <v>-122177</v>
      </c>
    </row>
    <row r="22" spans="2:16">
      <c r="B22" s="13" t="s">
        <v>17</v>
      </c>
      <c r="C22" s="7">
        <v>2057816</v>
      </c>
      <c r="D22" s="7">
        <f>D23+D24</f>
        <v>2021523</v>
      </c>
      <c r="E22" s="7">
        <f>SUM(E23:E24)</f>
        <v>1998767</v>
      </c>
      <c r="F22" s="7">
        <f>SUM(F23:F24)</f>
        <v>2010203</v>
      </c>
      <c r="G22" s="7">
        <f>SUM(G23:G24)</f>
        <v>1951970</v>
      </c>
      <c r="H22" s="7">
        <f>SUM(H23:H24)</f>
        <v>1889479</v>
      </c>
      <c r="I22" s="25">
        <f t="shared" si="0"/>
        <v>62491</v>
      </c>
      <c r="J22" s="17"/>
    </row>
    <row r="23" spans="2:16">
      <c r="B23" s="14" t="s">
        <v>25</v>
      </c>
      <c r="C23" s="8">
        <v>17360</v>
      </c>
      <c r="D23" s="8">
        <v>17177</v>
      </c>
      <c r="E23" s="8">
        <v>17269</v>
      </c>
      <c r="F23" s="8">
        <v>23003</v>
      </c>
      <c r="G23" s="8">
        <v>23557</v>
      </c>
      <c r="H23" s="8">
        <v>22330</v>
      </c>
      <c r="I23" s="26">
        <f t="shared" si="0"/>
        <v>1227</v>
      </c>
      <c r="M23" s="17"/>
    </row>
    <row r="24" spans="2:16">
      <c r="B24" s="14" t="s">
        <v>26</v>
      </c>
      <c r="C24" s="8">
        <v>2040456</v>
      </c>
      <c r="D24" s="8">
        <v>2004346</v>
      </c>
      <c r="E24" s="8">
        <v>1981498</v>
      </c>
      <c r="F24" s="8">
        <v>1987200</v>
      </c>
      <c r="G24" s="8">
        <v>1928413</v>
      </c>
      <c r="H24" s="8">
        <v>1867149</v>
      </c>
      <c r="I24" s="26">
        <f t="shared" si="0"/>
        <v>61264</v>
      </c>
      <c r="M24" s="17"/>
    </row>
    <row r="25" spans="2:16">
      <c r="B25" s="15" t="s">
        <v>18</v>
      </c>
      <c r="C25" s="6">
        <f t="shared" ref="C25:G25" si="1">C3+C9+C14+C18+C19+C22</f>
        <v>26163807</v>
      </c>
      <c r="D25" s="6">
        <f t="shared" si="1"/>
        <v>25203560</v>
      </c>
      <c r="E25" s="6">
        <f t="shared" si="1"/>
        <v>24110576</v>
      </c>
      <c r="F25" s="6">
        <f t="shared" si="1"/>
        <v>20635511.42666667</v>
      </c>
      <c r="G25" s="6">
        <f t="shared" si="1"/>
        <v>20327968.063333336</v>
      </c>
      <c r="H25" s="6">
        <f>H3+H9+H14+H18+H19+H22</f>
        <v>16755365.220000001</v>
      </c>
      <c r="I25" s="25">
        <f>G25-H25</f>
        <v>3572602.8433333356</v>
      </c>
      <c r="M25" s="17"/>
    </row>
    <row r="26" spans="2:16">
      <c r="B26" s="16" t="s">
        <v>19</v>
      </c>
      <c r="C26" s="9"/>
      <c r="D26" s="9"/>
      <c r="E26" s="9"/>
      <c r="F26" s="9"/>
      <c r="G26" s="9"/>
      <c r="H26" s="9"/>
      <c r="I26" s="23">
        <f>I25/H25</f>
        <v>0.21322142468544386</v>
      </c>
      <c r="M26" s="17"/>
    </row>
    <row r="27" spans="2:16">
      <c r="B27" s="16"/>
      <c r="M27" s="17"/>
    </row>
    <row r="28" spans="2:16">
      <c r="M28" s="17"/>
    </row>
    <row r="29" spans="2:16">
      <c r="B29" t="s">
        <v>30</v>
      </c>
      <c r="C29" s="30"/>
    </row>
    <row r="31" spans="2:16">
      <c r="B31" t="s">
        <v>31</v>
      </c>
      <c r="C31" s="29" t="s">
        <v>29</v>
      </c>
      <c r="P31" s="29"/>
    </row>
    <row r="32" spans="2:16">
      <c r="N32" s="28"/>
      <c r="O32" s="17"/>
      <c r="P32" s="27"/>
    </row>
    <row r="33" spans="15:16">
      <c r="O33" s="17"/>
      <c r="P33" s="27"/>
    </row>
    <row r="34" spans="15:16">
      <c r="O34" s="17"/>
      <c r="P34" s="27"/>
    </row>
    <row r="35" spans="15:16">
      <c r="O35" s="17"/>
      <c r="P35" s="27"/>
    </row>
    <row r="36" spans="15:16">
      <c r="O36" s="17"/>
      <c r="P36" s="27"/>
    </row>
    <row r="37" spans="15:16">
      <c r="O37" s="17"/>
      <c r="P37" s="27"/>
    </row>
    <row r="38" spans="15:16">
      <c r="O38" s="17"/>
      <c r="P38" s="27"/>
    </row>
  </sheetData>
  <pageMargins left="0.7" right="0.7" top="0.75" bottom="0.75" header="0.3" footer="0.3"/>
  <pageSetup paperSize="9" scale="58" orientation="landscape" r:id="rId1"/>
  <ignoredErrors>
    <ignoredError sqref="E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B4" workbookViewId="0">
      <selection activeCell="G26" sqref="G26"/>
    </sheetView>
  </sheetViews>
  <sheetFormatPr defaultRowHeight="15"/>
  <cols>
    <col min="1" max="1" width="104.140625" customWidth="1"/>
    <col min="2" max="4" width="14.42578125" customWidth="1"/>
    <col min="5" max="5" width="14.85546875" customWidth="1"/>
    <col min="6" max="6" width="22" customWidth="1"/>
    <col min="7" max="7" width="18.140625" customWidth="1"/>
    <col min="8" max="8" width="13.85546875" bestFit="1" customWidth="1"/>
    <col min="9" max="9" width="10.140625" bestFit="1" customWidth="1"/>
  </cols>
  <sheetData>
    <row r="1" spans="1:9" ht="18.75">
      <c r="A1" s="10" t="s">
        <v>21</v>
      </c>
      <c r="B1" s="1">
        <v>2010</v>
      </c>
      <c r="C1" s="1">
        <v>2011</v>
      </c>
      <c r="D1" s="1">
        <v>2012</v>
      </c>
      <c r="E1" s="1">
        <v>2013</v>
      </c>
      <c r="F1" s="1">
        <v>2014</v>
      </c>
      <c r="G1" s="1">
        <v>2015</v>
      </c>
      <c r="H1" s="2" t="s">
        <v>0</v>
      </c>
    </row>
    <row r="2" spans="1:9" ht="15.75">
      <c r="A2" s="10" t="s">
        <v>1</v>
      </c>
      <c r="B2" s="3"/>
      <c r="C2" s="3"/>
      <c r="D2" s="3"/>
      <c r="E2" s="3"/>
      <c r="F2" s="3"/>
      <c r="G2" s="3"/>
      <c r="H2" s="4" t="s">
        <v>27</v>
      </c>
    </row>
    <row r="3" spans="1:9">
      <c r="A3" s="11" t="s">
        <v>28</v>
      </c>
      <c r="B3" s="5">
        <f>B4+B5+B6+B7+B8</f>
        <v>19370766</v>
      </c>
      <c r="C3" s="5">
        <f>C4+C5+C6+C7+C8</f>
        <v>18294118</v>
      </c>
      <c r="D3" s="19">
        <f>SUM(D4+D5+D6+D7+D8)</f>
        <v>17301940</v>
      </c>
      <c r="E3" s="21">
        <f>SUM(E4+E5+E6+E7+E8)</f>
        <v>14256474.82</v>
      </c>
      <c r="F3" s="21">
        <f>SUM(F4+F5+F6+F7+F8)</f>
        <v>8224162</v>
      </c>
      <c r="G3" s="21">
        <f>SUM(G4+G5+G6+G7+G8)</f>
        <v>7459722</v>
      </c>
      <c r="H3" s="25">
        <f>SUM(H4:H8)</f>
        <v>764440</v>
      </c>
    </row>
    <row r="4" spans="1:9">
      <c r="A4" s="12" t="s">
        <v>2</v>
      </c>
      <c r="B4" s="6">
        <v>979448</v>
      </c>
      <c r="C4" s="6">
        <v>927388</v>
      </c>
      <c r="D4" s="6">
        <v>821442</v>
      </c>
      <c r="E4" s="18">
        <f>(956.258*270)+(363596*0.46)</f>
        <v>425443.82</v>
      </c>
      <c r="F4" s="18">
        <v>444776</v>
      </c>
      <c r="G4" s="18">
        <v>585373</v>
      </c>
      <c r="H4" s="26">
        <f>F4-G4</f>
        <v>-140597</v>
      </c>
    </row>
    <row r="5" spans="1:9">
      <c r="A5" s="12" t="s">
        <v>3</v>
      </c>
      <c r="B5" s="6">
        <v>5736139</v>
      </c>
      <c r="C5" s="6">
        <v>5007964</v>
      </c>
      <c r="D5" s="6">
        <v>4713216</v>
      </c>
      <c r="E5" s="6">
        <v>4713216</v>
      </c>
      <c r="F5" s="6">
        <v>4713216</v>
      </c>
      <c r="G5" s="6">
        <v>3979399</v>
      </c>
      <c r="H5" s="26">
        <f t="shared" ref="H5:H24" si="0">F5-G5</f>
        <v>733817</v>
      </c>
    </row>
    <row r="6" spans="1:9">
      <c r="A6" s="12" t="s">
        <v>4</v>
      </c>
      <c r="B6" s="6">
        <v>1825958</v>
      </c>
      <c r="C6" s="6">
        <v>1779445</v>
      </c>
      <c r="D6" s="6">
        <v>1652283</v>
      </c>
      <c r="E6" s="6">
        <v>1652283</v>
      </c>
      <c r="F6" s="6">
        <v>1652283</v>
      </c>
      <c r="G6" s="6">
        <v>1216214</v>
      </c>
      <c r="H6" s="26">
        <f t="shared" si="0"/>
        <v>436069</v>
      </c>
    </row>
    <row r="7" spans="1:9">
      <c r="A7" s="12" t="s">
        <v>5</v>
      </c>
      <c r="B7" s="6">
        <v>4466474</v>
      </c>
      <c r="C7" s="6">
        <v>4372114</v>
      </c>
      <c r="D7" s="6">
        <v>4167554</v>
      </c>
      <c r="E7" s="6">
        <v>1518087</v>
      </c>
      <c r="F7" s="6">
        <v>1413887</v>
      </c>
      <c r="G7" s="6">
        <v>1678736</v>
      </c>
      <c r="H7" s="26">
        <f t="shared" si="0"/>
        <v>-264849</v>
      </c>
    </row>
    <row r="8" spans="1:9">
      <c r="A8" s="12" t="s">
        <v>6</v>
      </c>
      <c r="B8" s="6">
        <v>6362747</v>
      </c>
      <c r="C8" s="6">
        <v>6207207</v>
      </c>
      <c r="D8" s="6">
        <v>5947445</v>
      </c>
      <c r="E8" s="6">
        <v>5947445</v>
      </c>
      <c r="F8" s="6"/>
      <c r="G8" s="6"/>
      <c r="H8" s="26">
        <f>F8-G8</f>
        <v>0</v>
      </c>
      <c r="I8" s="29" t="s">
        <v>29</v>
      </c>
    </row>
    <row r="9" spans="1:9">
      <c r="A9" s="11" t="s">
        <v>7</v>
      </c>
      <c r="B9" s="5">
        <f>B10+B11+B12+B13</f>
        <v>1655051</v>
      </c>
      <c r="C9" s="5">
        <f>C10+C11+C12+C13</f>
        <v>1595784</v>
      </c>
      <c r="D9" s="5">
        <f>SUM(D10:D13)</f>
        <v>1563998</v>
      </c>
      <c r="E9" s="5">
        <f>SUM(E10:E13)</f>
        <v>1343158.3466666667</v>
      </c>
      <c r="F9" s="5">
        <f>SUM(F10:F13)</f>
        <v>1357134.1033333333</v>
      </c>
      <c r="G9" s="5">
        <f>SUM(G10:G13)</f>
        <v>1231306</v>
      </c>
      <c r="H9" s="25">
        <f t="shared" si="0"/>
        <v>125828.10333333327</v>
      </c>
    </row>
    <row r="10" spans="1:9">
      <c r="A10" s="12" t="s">
        <v>8</v>
      </c>
      <c r="B10" s="6">
        <v>287157</v>
      </c>
      <c r="C10" s="6">
        <v>286441</v>
      </c>
      <c r="D10" s="6">
        <v>285879</v>
      </c>
      <c r="E10" s="6">
        <v>272966</v>
      </c>
      <c r="F10" s="6">
        <v>276484</v>
      </c>
      <c r="G10" s="6">
        <v>237819</v>
      </c>
      <c r="H10" s="26">
        <f t="shared" si="0"/>
        <v>38665</v>
      </c>
    </row>
    <row r="11" spans="1:9">
      <c r="A11" s="12" t="s">
        <v>22</v>
      </c>
      <c r="B11" s="6">
        <v>549814</v>
      </c>
      <c r="C11" s="6">
        <v>491223</v>
      </c>
      <c r="D11" s="6">
        <v>490473</v>
      </c>
      <c r="E11" s="6">
        <v>423931</v>
      </c>
      <c r="F11" s="6">
        <v>454790</v>
      </c>
      <c r="G11" s="6">
        <v>477715</v>
      </c>
      <c r="H11" s="26">
        <f t="shared" si="0"/>
        <v>-22925</v>
      </c>
      <c r="I11" s="17"/>
    </row>
    <row r="12" spans="1:9">
      <c r="A12" s="12" t="s">
        <v>9</v>
      </c>
      <c r="B12" s="6">
        <v>205440</v>
      </c>
      <c r="C12" s="6">
        <v>208675</v>
      </c>
      <c r="D12" s="6">
        <v>194309</v>
      </c>
      <c r="E12" s="6">
        <v>147926</v>
      </c>
      <c r="F12" s="6">
        <v>146975</v>
      </c>
      <c r="G12" s="6">
        <v>135605</v>
      </c>
      <c r="H12" s="26">
        <f t="shared" si="0"/>
        <v>11370</v>
      </c>
    </row>
    <row r="13" spans="1:9">
      <c r="A13" s="12" t="s">
        <v>10</v>
      </c>
      <c r="B13" s="6">
        <v>612640</v>
      </c>
      <c r="C13" s="6">
        <v>609445</v>
      </c>
      <c r="D13" s="6">
        <v>593337</v>
      </c>
      <c r="E13" s="6">
        <f>2960408/15*2.525</f>
        <v>498335.34666666662</v>
      </c>
      <c r="F13" s="6">
        <f>2844862/15*2.525</f>
        <v>478885.10333333333</v>
      </c>
      <c r="G13" s="6">
        <v>380167</v>
      </c>
      <c r="H13" s="26">
        <f t="shared" si="0"/>
        <v>98718.103333333333</v>
      </c>
    </row>
    <row r="14" spans="1:9">
      <c r="A14" s="13" t="s">
        <v>11</v>
      </c>
      <c r="B14" s="7">
        <f>B15+B16+B17</f>
        <v>1406317</v>
      </c>
      <c r="C14" s="7">
        <f>C15+C16+C17</f>
        <v>1521011</v>
      </c>
      <c r="D14" s="7">
        <f>SUM(D15:D17)</f>
        <v>1519332</v>
      </c>
      <c r="E14" s="7">
        <f>SUM(E15:E17)</f>
        <v>1322381.48</v>
      </c>
      <c r="F14" s="7">
        <f>SUM(F15:F17)</f>
        <v>1300099.02</v>
      </c>
      <c r="G14" s="7">
        <f>SUM(G15:G17)</f>
        <v>1261480.22</v>
      </c>
      <c r="H14" s="25">
        <f t="shared" si="0"/>
        <v>38618.800000000047</v>
      </c>
      <c r="I14" s="17"/>
    </row>
    <row r="15" spans="1:9">
      <c r="A15" s="14" t="s">
        <v>12</v>
      </c>
      <c r="B15" s="8">
        <v>660598</v>
      </c>
      <c r="C15" s="8">
        <v>671532</v>
      </c>
      <c r="D15" s="8">
        <v>672911</v>
      </c>
      <c r="E15" s="8">
        <v>933000</v>
      </c>
      <c r="F15" s="8">
        <v>899000</v>
      </c>
      <c r="G15" s="8">
        <v>854000</v>
      </c>
      <c r="H15" s="26">
        <f t="shared" si="0"/>
        <v>45000</v>
      </c>
    </row>
    <row r="16" spans="1:9">
      <c r="A16" s="14" t="s">
        <v>13</v>
      </c>
      <c r="B16" s="8">
        <v>494840</v>
      </c>
      <c r="C16" s="8">
        <v>522307</v>
      </c>
      <c r="D16" s="8">
        <v>518447</v>
      </c>
      <c r="E16" s="8">
        <f>(2.65*141586)+(0.46*30823)</f>
        <v>389381.48</v>
      </c>
      <c r="F16" s="8">
        <f>(2.65*146592)+(0.46*27457)</f>
        <v>401099.02</v>
      </c>
      <c r="G16" s="8">
        <f>(2.65*149000)+(0.46*27457)</f>
        <v>407480.22</v>
      </c>
      <c r="H16" s="26">
        <f t="shared" si="0"/>
        <v>-6381.1999999999534</v>
      </c>
    </row>
    <row r="17" spans="1:9">
      <c r="A17" s="14" t="s">
        <v>23</v>
      </c>
      <c r="B17" s="8">
        <v>250879</v>
      </c>
      <c r="C17" s="8">
        <v>327172</v>
      </c>
      <c r="D17" s="8">
        <v>327974</v>
      </c>
      <c r="E17" s="20" t="s">
        <v>20</v>
      </c>
      <c r="F17" s="20" t="s">
        <v>20</v>
      </c>
      <c r="G17" s="20" t="s">
        <v>20</v>
      </c>
      <c r="H17" s="24" t="s">
        <v>20</v>
      </c>
    </row>
    <row r="18" spans="1:9">
      <c r="A18" s="13" t="s">
        <v>14</v>
      </c>
      <c r="B18" s="7">
        <v>1273572</v>
      </c>
      <c r="C18" s="7">
        <v>1374350</v>
      </c>
      <c r="D18" s="7">
        <v>1333688</v>
      </c>
      <c r="E18" s="7">
        <f>2506243*0.46</f>
        <v>1152871.78</v>
      </c>
      <c r="F18" s="7">
        <f>2199239*0.46</f>
        <v>1011649.9400000001</v>
      </c>
      <c r="G18" s="7">
        <v>1023917</v>
      </c>
      <c r="H18" s="25">
        <f t="shared" si="0"/>
        <v>-12267.059999999939</v>
      </c>
    </row>
    <row r="19" spans="1:9">
      <c r="A19" s="13" t="s">
        <v>15</v>
      </c>
      <c r="B19" s="7">
        <v>400285</v>
      </c>
      <c r="C19" s="7">
        <f>SUM(C20:C21)</f>
        <v>396774</v>
      </c>
      <c r="D19" s="7">
        <f>SUM(D20:D21)</f>
        <v>392851</v>
      </c>
      <c r="E19" s="7">
        <f>SUM(E20:E21)</f>
        <v>550422</v>
      </c>
      <c r="F19" s="7">
        <f>SUM(F20:F21)</f>
        <v>535508</v>
      </c>
      <c r="G19" s="7">
        <f>SUM(G20:G21)</f>
        <v>654337</v>
      </c>
      <c r="H19" s="25">
        <f t="shared" si="0"/>
        <v>-118829</v>
      </c>
      <c r="I19" s="17"/>
    </row>
    <row r="20" spans="1:9">
      <c r="A20" s="14" t="s">
        <v>24</v>
      </c>
      <c r="B20" s="8">
        <v>366254</v>
      </c>
      <c r="C20" s="8">
        <v>364748</v>
      </c>
      <c r="D20" s="8">
        <v>362118</v>
      </c>
      <c r="E20" s="8">
        <v>394933</v>
      </c>
      <c r="F20" s="8">
        <v>380083</v>
      </c>
      <c r="G20" s="8">
        <v>376735</v>
      </c>
      <c r="H20" s="26">
        <f t="shared" si="0"/>
        <v>3348</v>
      </c>
    </row>
    <row r="21" spans="1:9">
      <c r="A21" s="14" t="s">
        <v>16</v>
      </c>
      <c r="B21" s="8">
        <v>34031</v>
      </c>
      <c r="C21" s="8">
        <v>32026</v>
      </c>
      <c r="D21" s="8">
        <v>30733</v>
      </c>
      <c r="E21" s="8">
        <v>155489</v>
      </c>
      <c r="F21" s="8">
        <v>155425</v>
      </c>
      <c r="G21" s="8">
        <v>277602</v>
      </c>
      <c r="H21" s="26">
        <f t="shared" si="0"/>
        <v>-122177</v>
      </c>
    </row>
    <row r="22" spans="1:9">
      <c r="A22" s="13" t="s">
        <v>17</v>
      </c>
      <c r="B22" s="7">
        <v>2057816</v>
      </c>
      <c r="C22" s="7">
        <f>C23+C24</f>
        <v>2021523</v>
      </c>
      <c r="D22" s="7">
        <f>SUM(D23:D24)</f>
        <v>1998767</v>
      </c>
      <c r="E22" s="7">
        <f>SUM(E23:E24)</f>
        <v>2010203</v>
      </c>
      <c r="F22" s="7">
        <f>SUM(F23:F24)</f>
        <v>1951970</v>
      </c>
      <c r="G22" s="7">
        <f>SUM(G23:G24)</f>
        <v>1889479</v>
      </c>
      <c r="H22" s="25">
        <f t="shared" si="0"/>
        <v>62491</v>
      </c>
      <c r="I22" s="17"/>
    </row>
    <row r="23" spans="1:9">
      <c r="A23" s="14" t="s">
        <v>25</v>
      </c>
      <c r="B23" s="8">
        <v>17360</v>
      </c>
      <c r="C23" s="8">
        <v>17177</v>
      </c>
      <c r="D23" s="8">
        <v>17269</v>
      </c>
      <c r="E23" s="8">
        <v>23003</v>
      </c>
      <c r="F23" s="8">
        <v>23557</v>
      </c>
      <c r="G23" s="8">
        <v>22330</v>
      </c>
      <c r="H23" s="26">
        <f t="shared" si="0"/>
        <v>1227</v>
      </c>
    </row>
    <row r="24" spans="1:9">
      <c r="A24" s="14" t="s">
        <v>26</v>
      </c>
      <c r="B24" s="8">
        <v>2040456</v>
      </c>
      <c r="C24" s="8">
        <v>2004346</v>
      </c>
      <c r="D24" s="8">
        <v>1981498</v>
      </c>
      <c r="E24" s="8">
        <v>1987200</v>
      </c>
      <c r="F24" s="8">
        <v>1928413</v>
      </c>
      <c r="G24" s="8">
        <v>1867149</v>
      </c>
      <c r="H24" s="26">
        <f t="shared" si="0"/>
        <v>61264</v>
      </c>
    </row>
    <row r="25" spans="1:9">
      <c r="A25" s="15" t="s">
        <v>18</v>
      </c>
      <c r="B25" s="6">
        <f t="shared" ref="B25:F25" si="1">B3+B9+B14+B18+B19+B22</f>
        <v>26163807</v>
      </c>
      <c r="C25" s="6">
        <f t="shared" si="1"/>
        <v>25203560</v>
      </c>
      <c r="D25" s="6">
        <f t="shared" si="1"/>
        <v>24110576</v>
      </c>
      <c r="E25" s="6">
        <f t="shared" si="1"/>
        <v>20635511.42666667</v>
      </c>
      <c r="F25" s="6">
        <f t="shared" si="1"/>
        <v>14380523.063333333</v>
      </c>
      <c r="G25" s="6">
        <f>G3+G9+G14+G18+G19+G22</f>
        <v>13520241.220000001</v>
      </c>
      <c r="H25" s="25">
        <f>F25-G25</f>
        <v>860281.84333333187</v>
      </c>
    </row>
    <row r="26" spans="1:9">
      <c r="A26" s="16" t="s">
        <v>19</v>
      </c>
      <c r="B26" s="9"/>
      <c r="C26" s="9"/>
      <c r="D26" s="9"/>
      <c r="E26" s="9"/>
      <c r="F26" s="9"/>
      <c r="G26" s="9"/>
      <c r="H26" s="23">
        <f>H25/G25</f>
        <v>6.3629178602283232E-2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uden andre bygninger</vt:lpstr>
    </vt:vector>
  </TitlesOfParts>
  <Company>Vesthimmerlands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</dc:creator>
  <cp:lastModifiedBy>sigrid</cp:lastModifiedBy>
  <cp:lastPrinted>2016-07-07T12:41:44Z</cp:lastPrinted>
  <dcterms:created xsi:type="dcterms:W3CDTF">2013-05-28T11:45:39Z</dcterms:created>
  <dcterms:modified xsi:type="dcterms:W3CDTF">2016-09-19T12:10:03Z</dcterms:modified>
</cp:coreProperties>
</file>