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990" windowHeight="8445" tabRatio="640" activeTab="1"/>
  </bookViews>
  <sheets>
    <sheet name="Introark" sheetId="6" r:id="rId1"/>
    <sheet name="Bygn el og varmeforbrug mm" sheetId="1" r:id="rId2"/>
    <sheet name="Transport" sheetId="3" r:id="rId3"/>
    <sheet name="Andre projekter" sheetId="4" r:id="rId4"/>
    <sheet name="Samlet opgørelse" sheetId="5" r:id="rId5"/>
    <sheet name="Emissionsfaktorer" sheetId="2" r:id="rId6"/>
  </sheets>
  <definedNames>
    <definedName name="_xlnm.Print_Area" localSheetId="3">'Andre projekter'!$A$1:$C$26</definedName>
    <definedName name="_xlnm.Print_Area" localSheetId="1">'Bygn el og varmeforbrug mm'!$A$1:$M$101</definedName>
    <definedName name="_xlnm.Print_Area" localSheetId="5">Emissionsfaktorer!$A$1:$D$23</definedName>
    <definedName name="_xlnm.Print_Area" localSheetId="0">Introark!$A$1:$L$20</definedName>
    <definedName name="_xlnm.Print_Area" localSheetId="4">'Samlet opgørelse'!$A$1:$I$39</definedName>
    <definedName name="_xlnm.Print_Area" localSheetId="2">Transport!$A$1:$E$24</definedName>
  </definedNames>
  <calcPr calcId="125725"/>
</workbook>
</file>

<file path=xl/calcChain.xml><?xml version="1.0" encoding="utf-8"?>
<calcChain xmlns="http://schemas.openxmlformats.org/spreadsheetml/2006/main">
  <c r="K99" i="1"/>
  <c r="K69"/>
  <c r="G69"/>
  <c r="I69"/>
  <c r="C69"/>
  <c r="B21"/>
  <c r="B20"/>
  <c r="B18"/>
  <c r="B17"/>
  <c r="B16"/>
  <c r="B15"/>
  <c r="B14"/>
  <c r="E69" l="1"/>
  <c r="B23" i="5"/>
  <c r="D23" i="2"/>
  <c r="C23" i="3"/>
  <c r="C24" s="1"/>
  <c r="D22" i="5" s="1"/>
  <c r="B10" i="4"/>
  <c r="B12" s="1"/>
  <c r="C16" i="3"/>
  <c r="C17" s="1"/>
  <c r="E7"/>
  <c r="D8"/>
  <c r="K67" i="1"/>
  <c r="K61"/>
  <c r="K54"/>
  <c r="K25"/>
  <c r="G67"/>
  <c r="G63"/>
  <c r="G61"/>
  <c r="G54"/>
  <c r="G52"/>
  <c r="G25"/>
  <c r="G13"/>
  <c r="G10"/>
  <c r="E10"/>
  <c r="E13"/>
  <c r="E54"/>
  <c r="E61"/>
  <c r="E63"/>
  <c r="E67"/>
  <c r="C67"/>
  <c r="C63"/>
  <c r="C61"/>
  <c r="C54"/>
  <c r="C52"/>
  <c r="C25"/>
  <c r="C13"/>
  <c r="C10"/>
  <c r="B28" i="5" l="1"/>
  <c r="C23"/>
  <c r="C38"/>
  <c r="D38" s="1"/>
  <c r="C37"/>
  <c r="B23" i="4"/>
  <c r="B25" s="1"/>
  <c r="B39" i="5"/>
  <c r="G38" s="1"/>
  <c r="C18"/>
  <c r="E8" i="3"/>
  <c r="D20" i="5" s="1"/>
  <c r="D7" i="3"/>
  <c r="D21" i="5"/>
  <c r="G99" i="1"/>
  <c r="G100" s="1"/>
  <c r="C99"/>
  <c r="I67"/>
  <c r="C9" i="3"/>
  <c r="C10" s="1"/>
  <c r="B9"/>
  <c r="B10" s="1"/>
  <c r="K63" i="1"/>
  <c r="K52"/>
  <c r="K13"/>
  <c r="K10"/>
  <c r="I63"/>
  <c r="I61"/>
  <c r="I54"/>
  <c r="I52"/>
  <c r="I25"/>
  <c r="I13"/>
  <c r="I10"/>
  <c r="E52"/>
  <c r="E25"/>
  <c r="C28" i="5" l="1"/>
  <c r="G37" s="1"/>
  <c r="G39" s="1"/>
  <c r="D10" i="3"/>
  <c r="D9"/>
  <c r="E99" i="1"/>
  <c r="E100" s="1"/>
  <c r="I99"/>
  <c r="I100" s="1"/>
  <c r="K100"/>
  <c r="F18" i="5"/>
  <c r="C39"/>
  <c r="L25" i="1"/>
  <c r="L63"/>
  <c r="L13"/>
  <c r="L61"/>
  <c r="M61" s="1"/>
  <c r="L67"/>
  <c r="L10"/>
  <c r="L54"/>
  <c r="L52"/>
  <c r="L69"/>
  <c r="D17" i="5" s="1"/>
  <c r="D23" l="1"/>
  <c r="M69" i="1"/>
  <c r="E101"/>
  <c r="D37" i="5" s="1"/>
  <c r="D39" s="1"/>
  <c r="H38" s="1"/>
  <c r="M63" i="1"/>
  <c r="D15" i="5"/>
  <c r="F15" s="1"/>
  <c r="M54" i="1"/>
  <c r="D13" i="5"/>
  <c r="F13" s="1"/>
  <c r="M13" i="1"/>
  <c r="D10" i="5"/>
  <c r="F10" s="1"/>
  <c r="M52" i="1"/>
  <c r="D12" i="5"/>
  <c r="F12" s="1"/>
  <c r="D14"/>
  <c r="F14" s="1"/>
  <c r="M10" i="1"/>
  <c r="D9" i="5"/>
  <c r="M67" i="1"/>
  <c r="D16" i="5"/>
  <c r="F16" s="1"/>
  <c r="M25" i="1"/>
  <c r="D11" i="5"/>
  <c r="F11" s="1"/>
  <c r="L100" i="1"/>
  <c r="E18" i="5"/>
  <c r="D8" l="1"/>
  <c r="L101" i="1"/>
  <c r="G8" i="5" s="1"/>
  <c r="E23"/>
  <c r="F9"/>
  <c r="G18"/>
  <c r="E28" l="1"/>
  <c r="H37" s="1"/>
  <c r="H39" s="1"/>
  <c r="I39" s="1"/>
  <c r="F8"/>
  <c r="D28"/>
  <c r="F28" s="1"/>
  <c r="G28" l="1"/>
  <c r="I37" s="1"/>
</calcChain>
</file>

<file path=xl/sharedStrings.xml><?xml version="1.0" encoding="utf-8"?>
<sst xmlns="http://schemas.openxmlformats.org/spreadsheetml/2006/main" count="301" uniqueCount="239">
  <si>
    <t>Fyringsolie</t>
  </si>
  <si>
    <t>Naturgas</t>
  </si>
  <si>
    <t>Diesel</t>
  </si>
  <si>
    <t>Benzin</t>
  </si>
  <si>
    <t>Plejepersonalekørsel (hjemmehjælp)</t>
  </si>
  <si>
    <t>Kørsel i privatbiler</t>
  </si>
  <si>
    <t>Kr.</t>
  </si>
  <si>
    <t xml:space="preserve"> km/år </t>
  </si>
  <si>
    <t>Sportsanlæg</t>
  </si>
  <si>
    <t>El</t>
  </si>
  <si>
    <t>Varme</t>
  </si>
  <si>
    <t>g/km</t>
  </si>
  <si>
    <t>ton/år</t>
  </si>
  <si>
    <t>Enhed</t>
  </si>
  <si>
    <t>Værdi</t>
  </si>
  <si>
    <t>Energistyrelsen</t>
  </si>
  <si>
    <t>MJ/liter</t>
  </si>
  <si>
    <r>
      <t>MJ/Nm</t>
    </r>
    <r>
      <rPr>
        <vertAlign val="superscript"/>
        <sz val="9"/>
        <color theme="1"/>
        <rFont val="Verdana"/>
        <family val="2"/>
      </rPr>
      <t>3</t>
    </r>
  </si>
  <si>
    <t>g/kwh</t>
  </si>
  <si>
    <t>g/liter</t>
  </si>
  <si>
    <r>
      <t>Total CO</t>
    </r>
    <r>
      <rPr>
        <b/>
        <vertAlign val="subscript"/>
        <sz val="8"/>
        <color theme="1"/>
        <rFont val="Verdana"/>
        <family val="2"/>
      </rPr>
      <t>2</t>
    </r>
    <r>
      <rPr>
        <b/>
        <sz val="8"/>
        <color theme="1"/>
        <rFont val="Verdana"/>
        <family val="2"/>
      </rPr>
      <t xml:space="preserve"> udledning</t>
    </r>
  </si>
  <si>
    <t>Område/delområde</t>
  </si>
  <si>
    <t>Ændring (%)</t>
  </si>
  <si>
    <t>Transport i alt</t>
  </si>
  <si>
    <t>I alt</t>
  </si>
  <si>
    <t>kWh</t>
  </si>
  <si>
    <t>liter</t>
  </si>
  <si>
    <t>Areal</t>
  </si>
  <si>
    <t>Fjernvarme</t>
  </si>
  <si>
    <t>Antal borgere =</t>
  </si>
  <si>
    <t>Kilde</t>
  </si>
  <si>
    <t>Energinet.dk</t>
  </si>
  <si>
    <t>Lokal fjernvarmeværk</t>
  </si>
  <si>
    <t>Adm. bygninger i alt</t>
  </si>
  <si>
    <t>Skoler i alt</t>
  </si>
  <si>
    <t>Daginstitutioner i alt</t>
  </si>
  <si>
    <t>Fritidsklubber i alt</t>
  </si>
  <si>
    <t>Specialinstitutioner i alt</t>
  </si>
  <si>
    <t>Kulturinstitutioner i alt</t>
  </si>
  <si>
    <t>Energiforbrug i kommunens bygninger i 2009</t>
  </si>
  <si>
    <t>m2</t>
  </si>
  <si>
    <t>Ældrepleje i alt</t>
  </si>
  <si>
    <t>Nm3</t>
  </si>
  <si>
    <t>Emissionsfaktorer</t>
  </si>
  <si>
    <t>CO2-emissionsfaktor for LPG (ukrudtsbrændere)</t>
  </si>
  <si>
    <t>Gnsn CO2-emission pr. km for benzinbil</t>
  </si>
  <si>
    <t>Gnsn CO2-emission pr. km for dieselbil</t>
  </si>
  <si>
    <t>Gnsn CO2-emission pr. km for alle biler</t>
  </si>
  <si>
    <t>g/kg</t>
  </si>
  <si>
    <r>
      <t>CO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-udledninger</t>
    </r>
  </si>
  <si>
    <t>CO2-emission (tons)</t>
  </si>
  <si>
    <t>Opgørelse for transport</t>
  </si>
  <si>
    <t>Forvaltningens køretøjer</t>
  </si>
  <si>
    <t>Kørsel i private køretøjer</t>
  </si>
  <si>
    <t>Udbetalt refusion</t>
  </si>
  <si>
    <t>Teknisk forvaltnings forbrug</t>
  </si>
  <si>
    <t>Energiindhold</t>
  </si>
  <si>
    <t>tons CO2</t>
  </si>
  <si>
    <t>CO2-emission</t>
  </si>
  <si>
    <t>Opgørelse for andre projekter</t>
  </si>
  <si>
    <t>Opstilling af vedvarende energi</t>
  </si>
  <si>
    <t>Projektbeskrivelse</t>
  </si>
  <si>
    <t>Opstilling af i alt 6,2 MW vindmøller på havnen</t>
  </si>
  <si>
    <t>Startår</t>
  </si>
  <si>
    <t>dokumentnavn</t>
  </si>
  <si>
    <t>årstal</t>
  </si>
  <si>
    <t>MW</t>
  </si>
  <si>
    <t>kr./km</t>
  </si>
  <si>
    <t>Kommunen</t>
  </si>
  <si>
    <t>Sats for kilometergodtgørelse 2009</t>
  </si>
  <si>
    <t>Brændstofforbrug</t>
  </si>
  <si>
    <t>Kørte km</t>
  </si>
  <si>
    <t>CO2-emission pr. m2</t>
  </si>
  <si>
    <t>kg CO2 pr. m2</t>
  </si>
  <si>
    <r>
      <t>Naturkøbing Kommune</t>
    </r>
    <r>
      <rPr>
        <b/>
        <sz val="10"/>
        <color rgb="FF000000"/>
        <rFont val="Verdana"/>
        <family val="2"/>
      </rPr>
      <t xml:space="preserve"> </t>
    </r>
  </si>
  <si>
    <t xml:space="preserve">  - Adm. bygninger i alt</t>
  </si>
  <si>
    <t xml:space="preserve">  - Skoler i alt</t>
  </si>
  <si>
    <t xml:space="preserve">  - Daginstitutioner i alt</t>
  </si>
  <si>
    <t xml:space="preserve">  - Fritidsklubber i alt</t>
  </si>
  <si>
    <t xml:space="preserve">  - Ældrepleje i alt</t>
  </si>
  <si>
    <t xml:space="preserve">  - Specialinstitutioner i alt</t>
  </si>
  <si>
    <t xml:space="preserve">  - Kulturinstitutioner i alt</t>
  </si>
  <si>
    <t xml:space="preserve">  - Sportsanlæg</t>
  </si>
  <si>
    <t>Bygningers el og varmeforbrug i alt</t>
  </si>
  <si>
    <t>Fiktiv CO2-emission til sammenligning (500 g CO2/kWh)</t>
  </si>
  <si>
    <t>Energiproduktion</t>
  </si>
  <si>
    <t>MWh/år</t>
  </si>
  <si>
    <t>Skovrejsning</t>
  </si>
  <si>
    <t>Rejsning af 3 ha skov - status fredskov</t>
  </si>
  <si>
    <t>ha</t>
  </si>
  <si>
    <t>CO2-binding</t>
  </si>
  <si>
    <t>Additionalitet og effekt dokumenteret ved</t>
  </si>
  <si>
    <t>tons CO2/år</t>
  </si>
  <si>
    <t>CO2-emissionsreduktion pr. år i perioden</t>
  </si>
  <si>
    <t>2009*</t>
  </si>
  <si>
    <t>2008*</t>
  </si>
  <si>
    <t xml:space="preserve">  - Plejepersonalekørsel</t>
  </si>
  <si>
    <t xml:space="preserve">  - Teknisk forvaltning</t>
  </si>
  <si>
    <t>Samlet opgørelse</t>
  </si>
  <si>
    <t>* Fiktivt tal til sammenligning imellem årene (500 g CO2/kWh for el)</t>
  </si>
  <si>
    <t xml:space="preserve">  - Kørsel i private køretøjer</t>
  </si>
  <si>
    <t>Ændring (%)*</t>
  </si>
  <si>
    <t>Kørsel i private køretøjer (benzin eller diesel)</t>
  </si>
  <si>
    <t>Energibesparende tiltag (kerneområder)</t>
  </si>
  <si>
    <t>Andre klimaprojekter</t>
  </si>
  <si>
    <t>Projekt</t>
  </si>
  <si>
    <t>ton CO2 / år</t>
  </si>
  <si>
    <t>Fiktiv til sammenligning</t>
  </si>
  <si>
    <t>CO2-reduktion indregnet andre projekter</t>
  </si>
  <si>
    <t>Andre proj.</t>
  </si>
  <si>
    <t>MWh/MW/år</t>
  </si>
  <si>
    <t>CO2-binding pr. hektar</t>
  </si>
  <si>
    <t>tons CO2/ha/år</t>
  </si>
  <si>
    <t>Driftstartår</t>
  </si>
  <si>
    <t>Levetid</t>
  </si>
  <si>
    <t>år</t>
  </si>
  <si>
    <t>Vækstperiode</t>
  </si>
  <si>
    <t>I alt bidrag til reduceret CO2-emission på elforbruget</t>
  </si>
  <si>
    <t>Reduktions-andel</t>
  </si>
  <si>
    <t>Opstilling og drift af vindmøller (elproduktion)</t>
  </si>
  <si>
    <t>Skovrejsning (CO2-binding)</t>
  </si>
  <si>
    <t>- og andre faktorer</t>
  </si>
  <si>
    <t>Anden faktor</t>
  </si>
  <si>
    <t>Additionalitet og effekt dokumenteret ved*</t>
  </si>
  <si>
    <t>* http://www.sns.dk/udgivelser/2003/nyeskove/html/kap08.htm</t>
  </si>
  <si>
    <t>Produktion (MWh/MW/år vindkorr.)*</t>
  </si>
  <si>
    <t>* http://www.dkvind.dk/materiale/statistik/pdf/elprod_apr11.pdf</t>
  </si>
  <si>
    <t>Graddagskorrigerede tal for varmeforbrug</t>
  </si>
  <si>
    <t>Bilag 1 – Regneark med opstillet CO2-opgørelse for en fiktiv kommune</t>
  </si>
  <si>
    <t>Bilag til:</t>
  </si>
  <si>
    <t>Klimakommuner</t>
  </si>
  <si>
    <r>
      <t>Vejledning til opgørelse af CO</t>
    </r>
    <r>
      <rPr>
        <b/>
        <vertAlign val="subscript"/>
        <sz val="14"/>
        <color theme="1"/>
        <rFont val="Verdana"/>
        <family val="2"/>
      </rPr>
      <t>2</t>
    </r>
    <r>
      <rPr>
        <b/>
        <sz val="14"/>
        <color theme="1"/>
        <rFont val="Verdana"/>
        <family val="2"/>
      </rPr>
      <t>-udledninger og</t>
    </r>
  </si>
  <si>
    <t>-reduktioner for kommunen som virksomhed</t>
  </si>
  <si>
    <t>Se vejledningens afsnit 7 for forklaring på dette regneark</t>
  </si>
  <si>
    <t>Christian Poll</t>
  </si>
  <si>
    <t>Danmarks Naturfredningsforening</t>
  </si>
  <si>
    <t>Masnedøgade 20</t>
  </si>
  <si>
    <t>2100 Ø</t>
  </si>
  <si>
    <t>tlf. 31193249</t>
  </si>
  <si>
    <t>cpo@dn.dk</t>
  </si>
  <si>
    <t>Kontakt:</t>
  </si>
  <si>
    <t>Kørsel i taxa</t>
  </si>
  <si>
    <t>Udlæg til taxa</t>
  </si>
  <si>
    <t>Sats for taxakørsel</t>
  </si>
  <si>
    <t>Beregnet fra Taxanævnets statistik 2009</t>
  </si>
  <si>
    <t>Gnsn CO2-emission pr. km for taxa</t>
  </si>
  <si>
    <t>Miljø og Sundhed</t>
  </si>
  <si>
    <t xml:space="preserve">  - Kørsel i taxa</t>
  </si>
  <si>
    <t>*</t>
  </si>
  <si>
    <t>Kerneområder</t>
  </si>
  <si>
    <t>El, 2009</t>
  </si>
  <si>
    <r>
      <t>g/Nm</t>
    </r>
    <r>
      <rPr>
        <vertAlign val="superscript"/>
        <sz val="10"/>
        <rFont val="Verdana"/>
        <family val="2"/>
      </rPr>
      <t>3</t>
    </r>
  </si>
  <si>
    <t>Andet</t>
  </si>
  <si>
    <t xml:space="preserve">  - Havn</t>
  </si>
  <si>
    <t xml:space="preserve">  - Affaldsbehandling</t>
  </si>
  <si>
    <t xml:space="preserve">  - Vejbelysning</t>
  </si>
  <si>
    <t>Opgørelse for bygningers el-og varmeforbrug samt andet</t>
  </si>
  <si>
    <t xml:space="preserve">  - Rensningsanlæg</t>
  </si>
  <si>
    <t>Version II-A – 12. marts 2012</t>
  </si>
  <si>
    <t>Ballerup Kommune</t>
  </si>
  <si>
    <t>Egebjergskolen inkl. hal</t>
  </si>
  <si>
    <t>Hedegårdskolen inkl. hal</t>
  </si>
  <si>
    <t>Rugvængets skole inkl. hal</t>
  </si>
  <si>
    <r>
      <t xml:space="preserve">Højagerskolen </t>
    </r>
    <r>
      <rPr>
        <sz val="9"/>
        <color rgb="FFFF0000"/>
        <rFont val="Verdana"/>
        <family val="2"/>
      </rPr>
      <t xml:space="preserve"> </t>
    </r>
    <r>
      <rPr>
        <sz val="9"/>
        <rFont val="Verdana"/>
        <family val="2"/>
      </rPr>
      <t>inkl. hal</t>
    </r>
  </si>
  <si>
    <t>Grantofteskolen inkl. hal</t>
  </si>
  <si>
    <t>Rosenlundskolen inkl. hal</t>
  </si>
  <si>
    <t>Lundebjergskolen inkl. hal</t>
  </si>
  <si>
    <t>Østerhøjskolen inkl. hal</t>
  </si>
  <si>
    <t xml:space="preserve">Skovlunde Skole </t>
  </si>
  <si>
    <t>Skovmarkskolen</t>
  </si>
  <si>
    <t>Måløv skole</t>
  </si>
  <si>
    <t>Rådhuset</t>
  </si>
  <si>
    <t>Søbyvej 9</t>
  </si>
  <si>
    <t>Lundebjerggårdsvej 104 ABCD</t>
  </si>
  <si>
    <t>Liljevangsvej 38, 40, 42</t>
  </si>
  <si>
    <t>Sømosevej 31</t>
  </si>
  <si>
    <t>Rugvænget 33</t>
  </si>
  <si>
    <t>Præstevænget 10</t>
  </si>
  <si>
    <t>Egebjergvang 231</t>
  </si>
  <si>
    <t>Bybjergvej 1-3 (Ellekilde)</t>
  </si>
  <si>
    <t>Bybjergvej 5-9</t>
  </si>
  <si>
    <t xml:space="preserve">Platanbuen 8, 15-19 </t>
  </si>
  <si>
    <t>Hold an vej 158 ab</t>
  </si>
  <si>
    <t>Agernhaven 4-6-8</t>
  </si>
  <si>
    <t>Lilletoften 21, 23</t>
  </si>
  <si>
    <t>Kærlodden 1, 3</t>
  </si>
  <si>
    <t>Egebjergvang 72, 74</t>
  </si>
  <si>
    <t>Præstevænget 14</t>
  </si>
  <si>
    <t>Klakkehøj 23</t>
  </si>
  <si>
    <t>Magleparken 77</t>
  </si>
  <si>
    <t xml:space="preserve">Grønnemarken 8 </t>
  </si>
  <si>
    <t>Egebjergvang 233</t>
  </si>
  <si>
    <t>Globen Magleparken 18</t>
  </si>
  <si>
    <t>Bispevangen 150-154</t>
  </si>
  <si>
    <t>Kornvænget 118</t>
  </si>
  <si>
    <t>Bøh. Hestens Kvt. 26 + 27 + 28</t>
  </si>
  <si>
    <t xml:space="preserve">Klakkebjerg 1 abc </t>
  </si>
  <si>
    <t>BH.Askelunden,Grantofteparken 2A</t>
  </si>
  <si>
    <t>PC. Linde Alle 7</t>
  </si>
  <si>
    <t>Kirstinehaven</t>
  </si>
  <si>
    <t>Lindehaven</t>
  </si>
  <si>
    <t>Toftehaven</t>
  </si>
  <si>
    <t>Rosenhaven</t>
  </si>
  <si>
    <t>Lundehaven</t>
  </si>
  <si>
    <t>Måløv Bibliotek</t>
  </si>
  <si>
    <t>Skovlunde Bibliotek</t>
  </si>
  <si>
    <t>Ballerup Bibliotek</t>
  </si>
  <si>
    <t>Præstevænget 51</t>
  </si>
  <si>
    <t>Rosendahl</t>
  </si>
  <si>
    <t>Magleparken 218</t>
  </si>
  <si>
    <t>Magleparken 5 (Tapeten)</t>
  </si>
  <si>
    <t>Magleparken 3(FH.+Ungdomspensi)</t>
  </si>
  <si>
    <t>Baltoppen</t>
  </si>
  <si>
    <t xml:space="preserve">Materielgården </t>
  </si>
  <si>
    <t>Måløv Hallen</t>
  </si>
  <si>
    <t>Måløv Ny Hal</t>
  </si>
  <si>
    <t>Måløv klubhus</t>
  </si>
  <si>
    <t>Skoleværkstederne og Stenladen</t>
  </si>
  <si>
    <t>Annex ved Parkskolen</t>
  </si>
  <si>
    <t>East Kilbride badet</t>
  </si>
  <si>
    <t>Tvenagervej 15</t>
  </si>
  <si>
    <t>Præstevænget 20 - 22</t>
  </si>
  <si>
    <t>BIF Klubhus</t>
  </si>
  <si>
    <t>Ryttergården, Pederstrupvej 49</t>
  </si>
  <si>
    <t xml:space="preserve">Pederstrupvej 53 </t>
  </si>
  <si>
    <t>Præstevænget 12</t>
  </si>
  <si>
    <t>(Gl.) Skovlundevej 1</t>
  </si>
  <si>
    <t>Tandklinik v. Baltoppen</t>
  </si>
  <si>
    <t>Møllen og Annex</t>
  </si>
  <si>
    <t>Ejbyvej 111</t>
  </si>
  <si>
    <t>Lindbjergvej 80</t>
  </si>
  <si>
    <t>Gl. Rådhusvej 15</t>
  </si>
  <si>
    <t>Reeh`s Baghus Sct. Jacobsvej 1</t>
  </si>
  <si>
    <t>Ballerup Idrætspark</t>
  </si>
  <si>
    <t>Opvisningsbanen Idrætsbyen 7</t>
  </si>
  <si>
    <t>Parkskolen</t>
  </si>
  <si>
    <t>2014*</t>
  </si>
  <si>
    <t>2013*</t>
  </si>
  <si>
    <t xml:space="preserve">  - Andet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</si>
</sst>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</numFmts>
  <fonts count="39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b/>
      <sz val="10"/>
      <color rgb="FF000000"/>
      <name val="Verdana"/>
      <family val="2"/>
    </font>
    <font>
      <b/>
      <sz val="8"/>
      <color theme="1"/>
      <name val="Verdana"/>
      <family val="2"/>
    </font>
    <font>
      <b/>
      <vertAlign val="subscript"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theme="1"/>
      <name val="Verdana"/>
      <family val="2"/>
    </font>
    <font>
      <b/>
      <sz val="11"/>
      <color rgb="FF000000"/>
      <name val="Verdana"/>
      <family val="2"/>
    </font>
    <font>
      <b/>
      <sz val="12"/>
      <color theme="1"/>
      <name val="Verdana"/>
      <family val="2"/>
    </font>
    <font>
      <sz val="16"/>
      <color theme="1"/>
      <name val="Verdana"/>
      <family val="2"/>
    </font>
    <font>
      <b/>
      <vertAlign val="subscript"/>
      <sz val="10"/>
      <color theme="1"/>
      <name val="Verdana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vertAlign val="subscript"/>
      <sz val="14"/>
      <color theme="1"/>
      <name val="Verdana"/>
      <family val="2"/>
    </font>
    <font>
      <u/>
      <sz val="11"/>
      <color theme="10"/>
      <name val="Calibri"/>
      <family val="2"/>
    </font>
    <font>
      <u/>
      <sz val="14"/>
      <color theme="10"/>
      <name val="Verdana"/>
      <family val="2"/>
    </font>
    <font>
      <sz val="11"/>
      <color rgb="FFFF0000"/>
      <name val="Verdana"/>
      <family val="2"/>
    </font>
    <font>
      <b/>
      <sz val="9"/>
      <color rgb="FFFF0000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sz val="9"/>
      <color rgb="FFFF0000"/>
      <name val="Verdan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7" fillId="0" borderId="2" xfId="0" applyFont="1" applyBorder="1"/>
    <xf numFmtId="0" fontId="3" fillId="0" borderId="0" xfId="0" applyFont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/>
    <xf numFmtId="0" fontId="5" fillId="0" borderId="0" xfId="0" applyFont="1" applyAlignment="1">
      <alignment vertical="top"/>
    </xf>
    <xf numFmtId="164" fontId="5" fillId="0" borderId="0" xfId="1" applyNumberFormat="1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8" fillId="2" borderId="13" xfId="0" applyFont="1" applyFill="1" applyBorder="1" applyAlignment="1">
      <alignment horizontal="right" vertical="top"/>
    </xf>
    <xf numFmtId="0" fontId="18" fillId="2" borderId="14" xfId="0" applyFont="1" applyFill="1" applyBorder="1" applyAlignment="1">
      <alignment horizontal="right" vertical="top"/>
    </xf>
    <xf numFmtId="0" fontId="16" fillId="2" borderId="15" xfId="0" applyFont="1" applyFill="1" applyBorder="1" applyAlignment="1">
      <alignment horizontal="right" vertical="top"/>
    </xf>
    <xf numFmtId="0" fontId="16" fillId="2" borderId="16" xfId="0" applyFont="1" applyFill="1" applyBorder="1" applyAlignment="1">
      <alignment horizontal="right" vertical="top"/>
    </xf>
    <xf numFmtId="164" fontId="7" fillId="0" borderId="11" xfId="1" applyNumberFormat="1" applyFont="1" applyBorder="1" applyAlignment="1">
      <alignment horizontal="right" vertical="top"/>
    </xf>
    <xf numFmtId="164" fontId="7" fillId="0" borderId="12" xfId="1" applyNumberFormat="1" applyFont="1" applyBorder="1" applyAlignment="1">
      <alignment horizontal="right" vertical="top"/>
    </xf>
    <xf numFmtId="0" fontId="16" fillId="2" borderId="15" xfId="0" applyFont="1" applyFill="1" applyBorder="1" applyAlignment="1">
      <alignment horizontal="right" vertical="top" wrapText="1"/>
    </xf>
    <xf numFmtId="0" fontId="16" fillId="2" borderId="16" xfId="0" applyFont="1" applyFill="1" applyBorder="1" applyAlignment="1">
      <alignment horizontal="right" vertical="top" wrapText="1"/>
    </xf>
    <xf numFmtId="0" fontId="19" fillId="2" borderId="7" xfId="0" applyFont="1" applyFill="1" applyBorder="1" applyAlignment="1">
      <alignment vertical="top" wrapText="1"/>
    </xf>
    <xf numFmtId="0" fontId="18" fillId="2" borderId="13" xfId="0" applyFont="1" applyFill="1" applyBorder="1" applyAlignment="1">
      <alignment horizontal="right" vertical="top" wrapText="1"/>
    </xf>
    <xf numFmtId="0" fontId="18" fillId="2" borderId="14" xfId="0" applyFont="1" applyFill="1" applyBorder="1" applyAlignment="1">
      <alignment horizontal="right" vertical="top" wrapText="1"/>
    </xf>
    <xf numFmtId="0" fontId="18" fillId="2" borderId="5" xfId="0" applyFont="1" applyFill="1" applyBorder="1" applyAlignment="1">
      <alignment horizontal="right" vertical="top" wrapText="1"/>
    </xf>
    <xf numFmtId="0" fontId="17" fillId="2" borderId="8" xfId="0" applyFont="1" applyFill="1" applyBorder="1" applyAlignment="1">
      <alignment vertical="top" wrapText="1"/>
    </xf>
    <xf numFmtId="0" fontId="16" fillId="2" borderId="6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top"/>
    </xf>
    <xf numFmtId="164" fontId="5" fillId="0" borderId="19" xfId="1" applyNumberFormat="1" applyFont="1" applyBorder="1" applyAlignment="1">
      <alignment vertical="top"/>
    </xf>
    <xf numFmtId="164" fontId="5" fillId="0" borderId="3" xfId="1" applyNumberFormat="1" applyFont="1" applyBorder="1" applyAlignment="1">
      <alignment vertical="top"/>
    </xf>
    <xf numFmtId="164" fontId="5" fillId="0" borderId="4" xfId="1" applyNumberFormat="1" applyFont="1" applyBorder="1" applyAlignment="1">
      <alignment vertical="top"/>
    </xf>
    <xf numFmtId="0" fontId="2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5" fillId="0" borderId="11" xfId="1" applyNumberFormat="1" applyFont="1" applyBorder="1" applyAlignment="1">
      <alignment horizontal="right" vertical="top"/>
    </xf>
    <xf numFmtId="164" fontId="5" fillId="0" borderId="12" xfId="1" applyNumberFormat="1" applyFont="1" applyBorder="1" applyAlignment="1">
      <alignment horizontal="right" vertical="top"/>
    </xf>
    <xf numFmtId="164" fontId="5" fillId="0" borderId="11" xfId="1" applyNumberFormat="1" applyFont="1" applyBorder="1" applyAlignment="1">
      <alignment horizontal="right" vertical="top" wrapText="1"/>
    </xf>
    <xf numFmtId="164" fontId="7" fillId="0" borderId="11" xfId="1" applyNumberFormat="1" applyFont="1" applyBorder="1" applyAlignment="1">
      <alignment horizontal="right" vertical="top" wrapText="1"/>
    </xf>
    <xf numFmtId="0" fontId="21" fillId="0" borderId="0" xfId="0" applyFont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1" fontId="20" fillId="0" borderId="0" xfId="1" applyNumberFormat="1" applyFont="1" applyBorder="1" applyAlignment="1">
      <alignment vertical="top"/>
    </xf>
    <xf numFmtId="0" fontId="21" fillId="0" borderId="0" xfId="0" applyFont="1"/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6" xfId="1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164" fontId="5" fillId="0" borderId="11" xfId="1" applyNumberFormat="1" applyFont="1" applyBorder="1" applyAlignment="1">
      <alignment vertical="top"/>
    </xf>
    <xf numFmtId="164" fontId="5" fillId="0" borderId="12" xfId="1" applyNumberFormat="1" applyFont="1" applyBorder="1" applyAlignment="1">
      <alignment vertical="top"/>
    </xf>
    <xf numFmtId="0" fontId="18" fillId="0" borderId="0" xfId="0" applyFont="1" applyFill="1" applyBorder="1" applyAlignment="1">
      <alignment horizontal="right" vertical="top"/>
    </xf>
    <xf numFmtId="0" fontId="16" fillId="0" borderId="0" xfId="0" applyFont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horizontal="right" vertical="center"/>
    </xf>
    <xf numFmtId="0" fontId="16" fillId="2" borderId="20" xfId="0" applyFont="1" applyFill="1" applyBorder="1" applyAlignment="1">
      <alignment vertical="center"/>
    </xf>
    <xf numFmtId="0" fontId="16" fillId="2" borderId="11" xfId="0" applyFont="1" applyFill="1" applyBorder="1" applyAlignment="1">
      <alignment horizontal="right" vertical="center"/>
    </xf>
    <xf numFmtId="0" fontId="16" fillId="0" borderId="20" xfId="0" applyFont="1" applyBorder="1" applyAlignment="1">
      <alignment horizontal="left" vertical="center"/>
    </xf>
    <xf numFmtId="164" fontId="16" fillId="0" borderId="11" xfId="1" applyNumberFormat="1" applyFont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164" fontId="16" fillId="0" borderId="15" xfId="1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164" fontId="16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8" fillId="2" borderId="5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right" vertical="center"/>
    </xf>
    <xf numFmtId="164" fontId="16" fillId="0" borderId="9" xfId="1" applyNumberFormat="1" applyFont="1" applyBorder="1" applyAlignment="1">
      <alignment horizontal="right" vertical="center"/>
    </xf>
    <xf numFmtId="164" fontId="16" fillId="0" borderId="0" xfId="1" applyNumberFormat="1" applyFont="1" applyAlignment="1">
      <alignment horizontal="right" vertical="center"/>
    </xf>
    <xf numFmtId="164" fontId="16" fillId="0" borderId="6" xfId="1" applyNumberFormat="1" applyFont="1" applyBorder="1" applyAlignment="1">
      <alignment horizontal="right" vertical="center"/>
    </xf>
    <xf numFmtId="164" fontId="16" fillId="0" borderId="0" xfId="1" applyNumberFormat="1" applyFont="1" applyBorder="1" applyAlignment="1">
      <alignment horizontal="right" vertical="center"/>
    </xf>
    <xf numFmtId="164" fontId="16" fillId="0" borderId="21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2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4" fontId="16" fillId="0" borderId="4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164" fontId="16" fillId="0" borderId="18" xfId="1" applyNumberFormat="1" applyFont="1" applyBorder="1" applyAlignment="1">
      <alignment horizontal="right" vertical="center"/>
    </xf>
    <xf numFmtId="164" fontId="16" fillId="0" borderId="4" xfId="1" applyNumberFormat="1" applyFont="1" applyBorder="1" applyAlignment="1">
      <alignment horizontal="right" vertical="center"/>
    </xf>
    <xf numFmtId="0" fontId="19" fillId="2" borderId="7" xfId="0" applyFont="1" applyFill="1" applyBorder="1" applyAlignment="1">
      <alignment vertical="top"/>
    </xf>
    <xf numFmtId="0" fontId="16" fillId="2" borderId="8" xfId="0" applyFont="1" applyFill="1" applyBorder="1" applyAlignment="1">
      <alignment horizontal="justify" vertical="center"/>
    </xf>
    <xf numFmtId="0" fontId="16" fillId="2" borderId="6" xfId="0" applyFont="1" applyFill="1" applyBorder="1" applyAlignment="1">
      <alignment horizontal="right" vertical="center"/>
    </xf>
    <xf numFmtId="164" fontId="5" fillId="0" borderId="17" xfId="0" applyNumberFormat="1" applyFont="1" applyBorder="1" applyAlignment="1">
      <alignment vertical="top"/>
    </xf>
    <xf numFmtId="0" fontId="5" fillId="0" borderId="20" xfId="0" applyFont="1" applyBorder="1" applyAlignment="1">
      <alignment wrapText="1"/>
    </xf>
    <xf numFmtId="0" fontId="7" fillId="0" borderId="20" xfId="0" applyFont="1" applyBorder="1" applyAlignment="1">
      <alignment horizontal="left" wrapText="1" indent="5"/>
    </xf>
    <xf numFmtId="0" fontId="4" fillId="0" borderId="20" xfId="0" applyFont="1" applyBorder="1" applyAlignment="1">
      <alignment wrapText="1"/>
    </xf>
    <xf numFmtId="0" fontId="6" fillId="0" borderId="20" xfId="0" applyFont="1" applyBorder="1" applyAlignment="1">
      <alignment horizontal="left" wrapText="1" indent="5"/>
    </xf>
    <xf numFmtId="0" fontId="7" fillId="0" borderId="20" xfId="0" quotePrefix="1" applyFont="1" applyBorder="1" applyAlignment="1">
      <alignment horizontal="left" wrapText="1" indent="5"/>
    </xf>
    <xf numFmtId="0" fontId="16" fillId="0" borderId="15" xfId="1" applyNumberFormat="1" applyFont="1" applyBorder="1" applyAlignment="1">
      <alignment horizontal="right" vertical="center"/>
    </xf>
    <xf numFmtId="0" fontId="16" fillId="0" borderId="11" xfId="1" applyNumberFormat="1" applyFont="1" applyBorder="1" applyAlignment="1">
      <alignment vertical="center"/>
    </xf>
    <xf numFmtId="165" fontId="16" fillId="0" borderId="11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16" fillId="3" borderId="4" xfId="0" applyNumberFormat="1" applyFont="1" applyFill="1" applyBorder="1" applyAlignment="1">
      <alignment vertical="center"/>
    </xf>
    <xf numFmtId="164" fontId="16" fillId="3" borderId="21" xfId="0" applyNumberFormat="1" applyFont="1" applyFill="1" applyBorder="1" applyAlignment="1">
      <alignment vertical="center"/>
    </xf>
    <xf numFmtId="164" fontId="16" fillId="3" borderId="18" xfId="0" applyNumberFormat="1" applyFont="1" applyFill="1" applyBorder="1" applyAlignment="1">
      <alignment vertical="center"/>
    </xf>
    <xf numFmtId="164" fontId="5" fillId="3" borderId="19" xfId="1" applyNumberFormat="1" applyFont="1" applyFill="1" applyBorder="1" applyAlignment="1">
      <alignment vertical="top"/>
    </xf>
    <xf numFmtId="164" fontId="5" fillId="3" borderId="18" xfId="1" applyNumberFormat="1" applyFont="1" applyFill="1" applyBorder="1" applyAlignment="1">
      <alignment vertical="top"/>
    </xf>
    <xf numFmtId="164" fontId="5" fillId="3" borderId="3" xfId="1" applyNumberFormat="1" applyFont="1" applyFill="1" applyBorder="1" applyAlignment="1">
      <alignment vertical="top"/>
    </xf>
    <xf numFmtId="164" fontId="5" fillId="0" borderId="18" xfId="1" applyNumberFormat="1" applyFont="1" applyBorder="1" applyAlignment="1">
      <alignment vertical="top"/>
    </xf>
    <xf numFmtId="164" fontId="5" fillId="0" borderId="0" xfId="1" applyNumberFormat="1" applyFont="1" applyBorder="1" applyAlignment="1">
      <alignment wrapText="1"/>
    </xf>
    <xf numFmtId="9" fontId="5" fillId="0" borderId="0" xfId="2" applyFont="1" applyBorder="1" applyAlignment="1">
      <alignment wrapText="1"/>
    </xf>
    <xf numFmtId="10" fontId="14" fillId="0" borderId="0" xfId="0" applyNumberFormat="1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10" fontId="14" fillId="0" borderId="0" xfId="0" applyNumberFormat="1" applyFont="1" applyBorder="1" applyAlignment="1">
      <alignment horizontal="center" vertical="center" wrapText="1"/>
    </xf>
    <xf numFmtId="0" fontId="7" fillId="0" borderId="20" xfId="0" quotePrefix="1" applyFont="1" applyBorder="1" applyAlignment="1">
      <alignment vertical="center" wrapText="1"/>
    </xf>
    <xf numFmtId="164" fontId="7" fillId="0" borderId="20" xfId="1" applyNumberFormat="1" applyFont="1" applyBorder="1" applyAlignment="1">
      <alignment vertical="center" wrapText="1"/>
    </xf>
    <xf numFmtId="166" fontId="7" fillId="0" borderId="20" xfId="2" applyNumberFormat="1" applyFont="1" applyBorder="1" applyAlignment="1">
      <alignment vertical="center" wrapText="1"/>
    </xf>
    <xf numFmtId="166" fontId="16" fillId="0" borderId="0" xfId="0" applyNumberFormat="1" applyFont="1" applyAlignment="1">
      <alignment vertical="center"/>
    </xf>
    <xf numFmtId="10" fontId="10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7" xfId="1" applyNumberFormat="1" applyFont="1" applyBorder="1" applyAlignment="1">
      <alignment vertical="center" wrapText="1"/>
    </xf>
    <xf numFmtId="166" fontId="5" fillId="0" borderId="17" xfId="2" applyNumberFormat="1" applyFont="1" applyBorder="1" applyAlignment="1">
      <alignment vertical="center" wrapText="1"/>
    </xf>
    <xf numFmtId="0" fontId="23" fillId="0" borderId="0" xfId="0" applyFont="1" applyAlignment="1">
      <alignment vertical="top"/>
    </xf>
    <xf numFmtId="0" fontId="23" fillId="0" borderId="11" xfId="0" applyFont="1" applyBorder="1" applyAlignment="1">
      <alignment vertical="top"/>
    </xf>
    <xf numFmtId="0" fontId="23" fillId="0" borderId="12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4" fillId="0" borderId="0" xfId="0" applyFont="1"/>
    <xf numFmtId="0" fontId="18" fillId="2" borderId="20" xfId="0" applyFont="1" applyFill="1" applyBorder="1" applyAlignment="1">
      <alignment vertical="center"/>
    </xf>
    <xf numFmtId="0" fontId="18" fillId="2" borderId="11" xfId="0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4" fontId="5" fillId="0" borderId="7" xfId="1" applyNumberFormat="1" applyFont="1" applyBorder="1" applyAlignment="1">
      <alignment vertical="center" wrapText="1"/>
    </xf>
    <xf numFmtId="164" fontId="7" fillId="0" borderId="8" xfId="1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0" borderId="22" xfId="1" applyNumberFormat="1" applyFont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5" fillId="0" borderId="0" xfId="1" quotePrefix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 wrapText="1"/>
    </xf>
    <xf numFmtId="9" fontId="5" fillId="0" borderId="0" xfId="2" applyFont="1" applyBorder="1" applyAlignment="1">
      <alignment vertical="center" wrapText="1"/>
    </xf>
    <xf numFmtId="10" fontId="14" fillId="0" borderId="0" xfId="0" applyNumberFormat="1" applyFont="1" applyFill="1" applyBorder="1" applyAlignment="1">
      <alignment horizontal="center" vertical="center" wrapText="1"/>
    </xf>
    <xf numFmtId="164" fontId="5" fillId="0" borderId="23" xfId="1" applyNumberFormat="1" applyFont="1" applyBorder="1" applyAlignment="1">
      <alignment vertical="center" wrapText="1"/>
    </xf>
    <xf numFmtId="164" fontId="5" fillId="0" borderId="8" xfId="1" applyNumberFormat="1" applyFont="1" applyBorder="1" applyAlignment="1">
      <alignment vertical="center" wrapText="1"/>
    </xf>
    <xf numFmtId="166" fontId="5" fillId="0" borderId="5" xfId="2" applyNumberFormat="1" applyFont="1" applyBorder="1" applyAlignment="1">
      <alignment vertical="center" wrapText="1"/>
    </xf>
    <xf numFmtId="166" fontId="7" fillId="3" borderId="9" xfId="2" applyNumberFormat="1" applyFont="1" applyFill="1" applyBorder="1" applyAlignment="1">
      <alignment vertical="center" wrapText="1"/>
    </xf>
    <xf numFmtId="166" fontId="5" fillId="0" borderId="4" xfId="2" applyNumberFormat="1" applyFont="1" applyBorder="1" applyAlignment="1">
      <alignment vertical="center" wrapText="1"/>
    </xf>
    <xf numFmtId="0" fontId="18" fillId="2" borderId="9" xfId="0" applyFont="1" applyFill="1" applyBorder="1" applyAlignment="1">
      <alignment horizontal="left" vertical="center"/>
    </xf>
    <xf numFmtId="164" fontId="16" fillId="0" borderId="9" xfId="1" applyNumberFormat="1" applyFont="1" applyBorder="1" applyAlignment="1">
      <alignment horizontal="left" vertical="center"/>
    </xf>
    <xf numFmtId="164" fontId="16" fillId="0" borderId="6" xfId="1" applyNumberFormat="1" applyFont="1" applyBorder="1" applyAlignment="1">
      <alignment horizontal="left" vertical="center"/>
    </xf>
    <xf numFmtId="164" fontId="16" fillId="0" borderId="4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6" fillId="0" borderId="0" xfId="0" quotePrefix="1" applyFont="1"/>
    <xf numFmtId="164" fontId="2" fillId="0" borderId="0" xfId="1" applyNumberFormat="1" applyFont="1" applyBorder="1" applyAlignment="1">
      <alignment vertical="center"/>
    </xf>
    <xf numFmtId="0" fontId="5" fillId="2" borderId="10" xfId="0" applyFont="1" applyFill="1" applyBorder="1"/>
    <xf numFmtId="0" fontId="5" fillId="2" borderId="4" xfId="0" applyFont="1" applyFill="1" applyBorder="1" applyAlignment="1">
      <alignment horizontal="right"/>
    </xf>
    <xf numFmtId="0" fontId="7" fillId="0" borderId="2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65" fontId="7" fillId="0" borderId="9" xfId="1" applyNumberFormat="1" applyFont="1" applyBorder="1" applyAlignment="1">
      <alignment horizontal="right"/>
    </xf>
    <xf numFmtId="0" fontId="7" fillId="0" borderId="8" xfId="0" applyFont="1" applyBorder="1"/>
    <xf numFmtId="165" fontId="7" fillId="0" borderId="6" xfId="1" applyNumberFormat="1" applyFont="1" applyBorder="1" applyAlignment="1">
      <alignment horizontal="right"/>
    </xf>
    <xf numFmtId="0" fontId="14" fillId="0" borderId="0" xfId="0" quotePrefix="1" applyFont="1" applyBorder="1" applyAlignment="1">
      <alignment vertical="center"/>
    </xf>
    <xf numFmtId="0" fontId="25" fillId="0" borderId="0" xfId="0" applyFont="1"/>
    <xf numFmtId="0" fontId="26" fillId="0" borderId="0" xfId="0" applyFont="1"/>
    <xf numFmtId="0" fontId="2" fillId="0" borderId="0" xfId="0" applyFont="1"/>
    <xf numFmtId="0" fontId="23" fillId="0" borderId="0" xfId="0" applyFont="1"/>
    <xf numFmtId="0" fontId="29" fillId="0" borderId="0" xfId="3" applyFont="1" applyAlignment="1" applyProtection="1"/>
    <xf numFmtId="0" fontId="30" fillId="0" borderId="0" xfId="0" applyFont="1"/>
    <xf numFmtId="0" fontId="2" fillId="0" borderId="3" xfId="0" applyFont="1" applyBorder="1" applyAlignment="1">
      <alignment vertical="center" wrapText="1"/>
    </xf>
    <xf numFmtId="165" fontId="2" fillId="0" borderId="4" xfId="1" applyNumberFormat="1" applyFont="1" applyBorder="1" applyAlignment="1">
      <alignment vertical="center"/>
    </xf>
    <xf numFmtId="0" fontId="1" fillId="0" borderId="20" xfId="0" quotePrefix="1" applyFont="1" applyBorder="1" applyAlignment="1">
      <alignment vertical="center" wrapText="1"/>
    </xf>
    <xf numFmtId="0" fontId="3" fillId="2" borderId="17" xfId="0" quotePrefix="1" applyFont="1" applyFill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right" vertical="top"/>
    </xf>
    <xf numFmtId="164" fontId="31" fillId="0" borderId="0" xfId="0" applyNumberFormat="1" applyFont="1" applyBorder="1" applyAlignment="1">
      <alignment vertical="top"/>
    </xf>
    <xf numFmtId="164" fontId="5" fillId="0" borderId="17" xfId="1" applyNumberFormat="1" applyFont="1" applyBorder="1" applyAlignment="1">
      <alignment horizontal="right" vertical="top"/>
    </xf>
    <xf numFmtId="0" fontId="16" fillId="2" borderId="9" xfId="0" applyFont="1" applyFill="1" applyBorder="1" applyAlignment="1">
      <alignment horizontal="right" vertical="top" wrapText="1"/>
    </xf>
    <xf numFmtId="164" fontId="5" fillId="0" borderId="25" xfId="1" applyNumberFormat="1" applyFont="1" applyBorder="1" applyAlignment="1">
      <alignment horizontal="right" vertical="top"/>
    </xf>
    <xf numFmtId="0" fontId="16" fillId="0" borderId="26" xfId="0" applyFont="1" applyBorder="1" applyAlignment="1">
      <alignment vertical="top"/>
    </xf>
    <xf numFmtId="164" fontId="5" fillId="0" borderId="26" xfId="1" applyNumberFormat="1" applyFont="1" applyBorder="1" applyAlignment="1">
      <alignment horizontal="right" vertical="top"/>
    </xf>
    <xf numFmtId="0" fontId="32" fillId="2" borderId="9" xfId="0" applyFont="1" applyFill="1" applyBorder="1" applyAlignment="1">
      <alignment horizontal="right" vertical="center"/>
    </xf>
    <xf numFmtId="0" fontId="32" fillId="2" borderId="6" xfId="0" applyFont="1" applyFill="1" applyBorder="1" applyAlignment="1">
      <alignment horizontal="right" vertical="top" wrapText="1"/>
    </xf>
    <xf numFmtId="0" fontId="32" fillId="0" borderId="11" xfId="1" applyNumberFormat="1" applyFont="1" applyBorder="1" applyAlignment="1">
      <alignment vertical="center"/>
    </xf>
    <xf numFmtId="164" fontId="33" fillId="0" borderId="22" xfId="1" applyNumberFormat="1" applyFont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0" fontId="33" fillId="0" borderId="8" xfId="0" applyFont="1" applyBorder="1" applyAlignment="1">
      <alignment vertical="center" wrapText="1"/>
    </xf>
    <xf numFmtId="0" fontId="34" fillId="2" borderId="3" xfId="0" applyFont="1" applyFill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164" fontId="35" fillId="0" borderId="9" xfId="1" applyNumberFormat="1" applyFont="1" applyBorder="1" applyAlignment="1">
      <alignment horizontal="right" vertical="center"/>
    </xf>
    <xf numFmtId="0" fontId="10" fillId="2" borderId="22" xfId="0" applyFont="1" applyFill="1" applyBorder="1" applyAlignment="1">
      <alignment horizontal="center" vertical="center" wrapText="1"/>
    </xf>
    <xf numFmtId="164" fontId="7" fillId="3" borderId="20" xfId="1" applyNumberFormat="1" applyFont="1" applyFill="1" applyBorder="1" applyAlignment="1">
      <alignment vertical="center" wrapText="1"/>
    </xf>
    <xf numFmtId="166" fontId="7" fillId="3" borderId="24" xfId="2" applyNumberFormat="1" applyFont="1" applyFill="1" applyBorder="1" applyAlignment="1">
      <alignment vertical="center" wrapText="1"/>
    </xf>
    <xf numFmtId="166" fontId="7" fillId="3" borderId="23" xfId="2" applyNumberFormat="1" applyFont="1" applyFill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164" fontId="5" fillId="0" borderId="28" xfId="1" applyNumberFormat="1" applyFont="1" applyBorder="1" applyAlignment="1">
      <alignment vertical="center" wrapText="1"/>
    </xf>
    <xf numFmtId="166" fontId="5" fillId="0" borderId="28" xfId="2" applyNumberFormat="1" applyFont="1" applyBorder="1" applyAlignment="1">
      <alignment vertical="center" wrapText="1"/>
    </xf>
    <xf numFmtId="166" fontId="5" fillId="0" borderId="27" xfId="2" applyNumberFormat="1" applyFont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0" xfId="0" quotePrefix="1" applyFont="1" applyFill="1" applyBorder="1" applyAlignment="1">
      <alignment horizontal="center" vertical="center" wrapText="1"/>
    </xf>
    <xf numFmtId="0" fontId="10" fillId="2" borderId="9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wrapText="1" indent="5"/>
    </xf>
    <xf numFmtId="0" fontId="38" fillId="0" borderId="0" xfId="0" applyFont="1" applyBorder="1" applyAlignment="1">
      <alignment horizontal="left" wrapText="1" indent="5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</cellXfs>
  <cellStyles count="4">
    <cellStyle name="1000-sep (2 dec)" xfId="1" builtinId="3"/>
    <cellStyle name="Hyperlink" xfId="3" builtinId="8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102201</xdr:colOff>
      <xdr:row>0</xdr:row>
      <xdr:rowOff>152399</xdr:rowOff>
    </xdr:from>
    <xdr:to>
      <xdr:col>11</xdr:col>
      <xdr:colOff>581025</xdr:colOff>
      <xdr:row>4</xdr:row>
      <xdr:rowOff>85724</xdr:rowOff>
    </xdr:to>
    <xdr:pic>
      <xdr:nvPicPr>
        <xdr:cNvPr id="3073" name="Picture 1" descr="DN logo RGB 11K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8601" y="152399"/>
          <a:ext cx="169802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o@dn.d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9"/>
  <sheetViews>
    <sheetView workbookViewId="0">
      <selection activeCell="I20" sqref="I20"/>
    </sheetView>
  </sheetViews>
  <sheetFormatPr defaultRowHeight="14.25"/>
  <cols>
    <col min="1" max="16384" width="9.140625" style="7"/>
  </cols>
  <sheetData>
    <row r="1" spans="1:1">
      <c r="A1" s="7" t="s">
        <v>129</v>
      </c>
    </row>
    <row r="2" spans="1:1" ht="24.75">
      <c r="A2" s="185" t="s">
        <v>130</v>
      </c>
    </row>
    <row r="3" spans="1:1" ht="21">
      <c r="A3" s="186" t="s">
        <v>131</v>
      </c>
    </row>
    <row r="4" spans="1:1" ht="18">
      <c r="A4" s="186" t="s">
        <v>132</v>
      </c>
    </row>
    <row r="5" spans="1:1">
      <c r="A5" s="187" t="s">
        <v>158</v>
      </c>
    </row>
    <row r="8" spans="1:1" ht="19.5">
      <c r="A8" s="44" t="s">
        <v>128</v>
      </c>
    </row>
    <row r="10" spans="1:1">
      <c r="A10" s="7" t="s">
        <v>133</v>
      </c>
    </row>
    <row r="13" spans="1:1">
      <c r="A13" s="7" t="s">
        <v>140</v>
      </c>
    </row>
    <row r="14" spans="1:1" ht="18">
      <c r="A14" s="188" t="s">
        <v>134</v>
      </c>
    </row>
    <row r="15" spans="1:1" ht="18">
      <c r="A15" s="188" t="s">
        <v>135</v>
      </c>
    </row>
    <row r="16" spans="1:1" ht="18">
      <c r="A16" s="188" t="s">
        <v>136</v>
      </c>
    </row>
    <row r="17" spans="1:1" ht="18">
      <c r="A17" s="188" t="s">
        <v>137</v>
      </c>
    </row>
    <row r="18" spans="1:1" ht="18">
      <c r="A18" s="188" t="s">
        <v>138</v>
      </c>
    </row>
    <row r="19" spans="1:1" ht="18">
      <c r="A19" s="189" t="s">
        <v>139</v>
      </c>
    </row>
  </sheetData>
  <hyperlinks>
    <hyperlink ref="A19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topLeftCell="A70" workbookViewId="0">
      <selection activeCell="L104" sqref="L104"/>
    </sheetView>
  </sheetViews>
  <sheetFormatPr defaultRowHeight="14.25"/>
  <cols>
    <col min="1" max="1" width="33.85546875" style="6" customWidth="1"/>
    <col min="2" max="2" width="11.28515625" style="10" customWidth="1"/>
    <col min="3" max="3" width="10.5703125" style="11" customWidth="1"/>
    <col min="4" max="4" width="11.5703125" style="6" customWidth="1"/>
    <col min="5" max="5" width="16.28515625" style="6" customWidth="1"/>
    <col min="6" max="7" width="15.85546875" style="6" customWidth="1"/>
    <col min="8" max="8" width="14.42578125" style="6" bestFit="1" customWidth="1"/>
    <col min="9" max="9" width="14.42578125" style="6" customWidth="1"/>
    <col min="10" max="10" width="14.42578125" style="6" bestFit="1" customWidth="1"/>
    <col min="11" max="11" width="14.42578125" style="6" customWidth="1"/>
    <col min="12" max="13" width="19.28515625" style="6" customWidth="1"/>
    <col min="14" max="14" width="12.85546875" style="6" customWidth="1"/>
    <col min="15" max="15" width="12.28515625" style="6" customWidth="1"/>
    <col min="16" max="16" width="12.5703125" style="6" customWidth="1"/>
    <col min="17" max="17" width="8.140625" style="6" customWidth="1"/>
    <col min="18" max="16384" width="9.140625" style="6"/>
  </cols>
  <sheetData>
    <row r="1" spans="1:13" s="37" customFormat="1" ht="19.5">
      <c r="A1" s="37" t="s">
        <v>156</v>
      </c>
      <c r="B1" s="38"/>
      <c r="C1" s="39"/>
    </row>
    <row r="2" spans="1:13">
      <c r="B2" s="40"/>
      <c r="C2" s="40"/>
    </row>
    <row r="3" spans="1:13" s="30" customFormat="1" ht="15">
      <c r="A3" s="30" t="s">
        <v>159</v>
      </c>
      <c r="B3" s="41"/>
      <c r="C3" s="43">
        <v>2014</v>
      </c>
    </row>
    <row r="4" spans="1:13" s="30" customFormat="1" ht="15">
      <c r="B4" s="41"/>
      <c r="C4" s="43"/>
    </row>
    <row r="5" spans="1:13" s="32" customFormat="1" ht="12.75">
      <c r="A5" s="31" t="s">
        <v>29</v>
      </c>
      <c r="B5" s="42"/>
      <c r="C5" s="42"/>
    </row>
    <row r="6" spans="1:13" s="32" customFormat="1" ht="12.75">
      <c r="A6" s="31" t="s">
        <v>127</v>
      </c>
      <c r="B6" s="42"/>
      <c r="C6" s="42"/>
    </row>
    <row r="7" spans="1:13" ht="15" thickBot="1">
      <c r="B7" s="40"/>
      <c r="C7" s="40"/>
    </row>
    <row r="8" spans="1:13" ht="42.75">
      <c r="A8" s="20" t="s">
        <v>39</v>
      </c>
      <c r="B8" s="12"/>
      <c r="C8" s="13" t="s">
        <v>27</v>
      </c>
      <c r="D8" s="12"/>
      <c r="E8" s="13" t="s">
        <v>9</v>
      </c>
      <c r="F8" s="12"/>
      <c r="G8" s="13" t="s">
        <v>28</v>
      </c>
      <c r="H8" s="21"/>
      <c r="I8" s="22" t="s">
        <v>0</v>
      </c>
      <c r="J8" s="21"/>
      <c r="K8" s="23" t="s">
        <v>1</v>
      </c>
      <c r="L8" s="23" t="s">
        <v>58</v>
      </c>
      <c r="M8" s="23" t="s">
        <v>72</v>
      </c>
    </row>
    <row r="9" spans="1:13" ht="15" thickBot="1">
      <c r="A9" s="24"/>
      <c r="B9" s="14"/>
      <c r="C9" s="15" t="s">
        <v>40</v>
      </c>
      <c r="D9" s="14"/>
      <c r="E9" s="15" t="s">
        <v>25</v>
      </c>
      <c r="F9" s="14"/>
      <c r="G9" s="15" t="s">
        <v>25</v>
      </c>
      <c r="H9" s="18"/>
      <c r="I9" s="19" t="s">
        <v>26</v>
      </c>
      <c r="J9" s="18"/>
      <c r="K9" s="25" t="s">
        <v>42</v>
      </c>
      <c r="L9" s="25" t="s">
        <v>57</v>
      </c>
      <c r="M9" s="198" t="s">
        <v>73</v>
      </c>
    </row>
    <row r="10" spans="1:13">
      <c r="A10" s="101" t="s">
        <v>33</v>
      </c>
      <c r="B10" s="33"/>
      <c r="C10" s="34">
        <f>SUM(B11:B12)</f>
        <v>16259</v>
      </c>
      <c r="D10" s="33"/>
      <c r="E10" s="34">
        <f>SUM(D11:D12)</f>
        <v>1614447</v>
      </c>
      <c r="F10" s="33"/>
      <c r="G10" s="34">
        <f>SUM(F11:F12)</f>
        <v>1021478.18181818</v>
      </c>
      <c r="H10" s="35"/>
      <c r="I10" s="34">
        <f>SUM(H11:H12)</f>
        <v>0</v>
      </c>
      <c r="J10" s="35"/>
      <c r="K10" s="34">
        <f>SUM(J11:J12)</f>
        <v>0</v>
      </c>
      <c r="L10" s="195">
        <f>(E10*Emissionsfaktorer!$D$9+'Bygn el og varmeforbrug mm'!G10*Emissionsfaktorer!$D$10+'Bygn el og varmeforbrug mm'!I10*Emissionsfaktorer!$D$13+'Bygn el og varmeforbrug mm'!K10*Emissionsfaktorer!$D$14)/1000000</f>
        <v>593.57506854545443</v>
      </c>
      <c r="M10" s="199">
        <f>L10*1000/C10</f>
        <v>36.507477000150956</v>
      </c>
    </row>
    <row r="11" spans="1:13">
      <c r="A11" s="227" t="s">
        <v>171</v>
      </c>
      <c r="B11" s="16">
        <v>16259</v>
      </c>
      <c r="C11" s="17"/>
      <c r="D11" s="16">
        <v>1614447</v>
      </c>
      <c r="E11" s="17"/>
      <c r="F11" s="16">
        <v>1021478.18181818</v>
      </c>
      <c r="G11" s="17"/>
      <c r="H11" s="36"/>
      <c r="I11" s="17"/>
      <c r="J11" s="36"/>
      <c r="K11" s="17"/>
      <c r="L11" s="40"/>
      <c r="M11" s="200"/>
    </row>
    <row r="12" spans="1:13">
      <c r="A12" s="102"/>
      <c r="B12" s="16"/>
      <c r="C12" s="17"/>
      <c r="D12" s="16"/>
      <c r="E12" s="17"/>
      <c r="F12" s="16"/>
      <c r="G12" s="17"/>
      <c r="H12" s="36"/>
      <c r="I12" s="17"/>
      <c r="J12" s="36"/>
      <c r="K12" s="17"/>
      <c r="L12" s="40"/>
      <c r="M12" s="200"/>
    </row>
    <row r="13" spans="1:13">
      <c r="A13" s="101" t="s">
        <v>34</v>
      </c>
      <c r="B13" s="33"/>
      <c r="C13" s="34">
        <f>SUM(B14:B24)</f>
        <v>116613</v>
      </c>
      <c r="D13" s="33"/>
      <c r="E13" s="34">
        <f>SUM(D14:D24)</f>
        <v>3456345</v>
      </c>
      <c r="F13" s="33"/>
      <c r="G13" s="34">
        <f>SUM(F14:F24)</f>
        <v>14027274.545454547</v>
      </c>
      <c r="H13" s="35"/>
      <c r="I13" s="34">
        <f>SUM(H14:H24)</f>
        <v>0</v>
      </c>
      <c r="J13" s="35"/>
      <c r="K13" s="34">
        <f>SUM(J14:J24)</f>
        <v>108187.91454545455</v>
      </c>
      <c r="L13" s="195">
        <f>(E13*Emissionsfaktorer!$D$9+'Bygn el og varmeforbrug mm'!G13*Emissionsfaktorer!$D$10+'Bygn el og varmeforbrug mm'!I13*Emissionsfaktorer!$D$13+'Bygn el og varmeforbrug mm'!K13*Emissionsfaktorer!$D$14)/1000000</f>
        <v>2668.2902637109096</v>
      </c>
      <c r="M13" s="201">
        <f>L13*1000/C13</f>
        <v>22.881584932305227</v>
      </c>
    </row>
    <row r="14" spans="1:13">
      <c r="A14" s="227" t="s">
        <v>160</v>
      </c>
      <c r="B14" s="16">
        <f>12847+2062</f>
        <v>14909</v>
      </c>
      <c r="C14" s="17"/>
      <c r="D14" s="16">
        <v>362730</v>
      </c>
      <c r="E14" s="17"/>
      <c r="F14" s="16">
        <v>1815698.18181818</v>
      </c>
      <c r="G14" s="17"/>
      <c r="H14" s="36"/>
      <c r="I14" s="17"/>
      <c r="J14" s="16">
        <v>0</v>
      </c>
      <c r="K14" s="17"/>
      <c r="L14" s="40"/>
      <c r="M14" s="200"/>
    </row>
    <row r="15" spans="1:13">
      <c r="A15" s="227" t="s">
        <v>161</v>
      </c>
      <c r="B15" s="16">
        <f>9487+3172</f>
        <v>12659</v>
      </c>
      <c r="C15" s="17"/>
      <c r="D15" s="16">
        <v>443460</v>
      </c>
      <c r="E15" s="17"/>
      <c r="F15" s="16">
        <v>2437107.2727272701</v>
      </c>
      <c r="G15" s="17"/>
      <c r="H15" s="36"/>
      <c r="I15" s="17"/>
      <c r="J15" s="16">
        <v>0</v>
      </c>
      <c r="K15" s="17"/>
      <c r="L15" s="40"/>
      <c r="M15" s="200"/>
    </row>
    <row r="16" spans="1:13">
      <c r="A16" s="227" t="s">
        <v>162</v>
      </c>
      <c r="B16" s="16">
        <f>8424+3339</f>
        <v>11763</v>
      </c>
      <c r="C16" s="17"/>
      <c r="D16" s="16">
        <v>269280</v>
      </c>
      <c r="E16" s="17"/>
      <c r="F16" s="16">
        <v>1338692.7272727301</v>
      </c>
      <c r="G16" s="17"/>
      <c r="H16" s="36"/>
      <c r="I16" s="17"/>
      <c r="J16" s="16">
        <v>0</v>
      </c>
      <c r="K16" s="17"/>
      <c r="L16" s="40"/>
      <c r="M16" s="200"/>
    </row>
    <row r="17" spans="1:13">
      <c r="A17" s="227" t="s">
        <v>163</v>
      </c>
      <c r="B17" s="16">
        <f>3790+1150</f>
        <v>4940</v>
      </c>
      <c r="C17" s="17"/>
      <c r="D17" s="16">
        <v>185510</v>
      </c>
      <c r="E17" s="17"/>
      <c r="F17" s="16">
        <v>532636.363636364</v>
      </c>
      <c r="G17" s="17"/>
      <c r="H17" s="36"/>
      <c r="I17" s="17"/>
      <c r="J17" s="16">
        <v>16930.734545454547</v>
      </c>
      <c r="K17" s="17"/>
      <c r="L17" s="40"/>
      <c r="M17" s="200"/>
    </row>
    <row r="18" spans="1:13">
      <c r="A18" s="227" t="s">
        <v>164</v>
      </c>
      <c r="B18" s="16">
        <f>13390+1659</f>
        <v>15049</v>
      </c>
      <c r="C18" s="17"/>
      <c r="D18" s="16">
        <v>510018</v>
      </c>
      <c r="E18" s="17"/>
      <c r="F18" s="16">
        <v>1729292.7272727301</v>
      </c>
      <c r="G18" s="17"/>
      <c r="H18" s="36"/>
      <c r="I18" s="17"/>
      <c r="J18" s="16">
        <v>0</v>
      </c>
      <c r="K18" s="17"/>
      <c r="L18" s="40"/>
      <c r="M18" s="200"/>
    </row>
    <row r="19" spans="1:13">
      <c r="A19" s="227" t="s">
        <v>165</v>
      </c>
      <c r="B19" s="16">
        <v>17587</v>
      </c>
      <c r="C19" s="17"/>
      <c r="D19" s="16">
        <v>522660</v>
      </c>
      <c r="E19" s="17"/>
      <c r="F19" s="16">
        <v>2214583.63636364</v>
      </c>
      <c r="G19" s="17"/>
      <c r="H19" s="36"/>
      <c r="I19" s="17"/>
      <c r="J19" s="16">
        <v>1966.0199999999998</v>
      </c>
      <c r="K19" s="17"/>
      <c r="L19" s="40"/>
      <c r="M19" s="200"/>
    </row>
    <row r="20" spans="1:13">
      <c r="A20" s="227" t="s">
        <v>166</v>
      </c>
      <c r="B20" s="16">
        <f>10730</f>
        <v>10730</v>
      </c>
      <c r="C20" s="17"/>
      <c r="D20" s="16">
        <v>313672</v>
      </c>
      <c r="E20" s="17"/>
      <c r="F20" s="16">
        <v>1297265.4545454499</v>
      </c>
      <c r="G20" s="17"/>
      <c r="H20" s="36"/>
      <c r="I20" s="17"/>
      <c r="J20" s="16">
        <v>1107.8836363636362</v>
      </c>
      <c r="K20" s="17"/>
      <c r="L20" s="40"/>
      <c r="M20" s="200"/>
    </row>
    <row r="21" spans="1:13">
      <c r="A21" s="227" t="s">
        <v>167</v>
      </c>
      <c r="B21" s="16">
        <f>9358+1724</f>
        <v>11082</v>
      </c>
      <c r="C21" s="17"/>
      <c r="D21" s="16">
        <v>330720</v>
      </c>
      <c r="E21" s="17"/>
      <c r="F21" s="16">
        <v>944541.818181818</v>
      </c>
      <c r="G21" s="17"/>
      <c r="H21" s="36"/>
      <c r="I21" s="17"/>
      <c r="J21" s="16">
        <v>0</v>
      </c>
      <c r="K21" s="17"/>
      <c r="L21" s="40"/>
      <c r="M21" s="200"/>
    </row>
    <row r="22" spans="1:13">
      <c r="A22" s="227" t="s">
        <v>168</v>
      </c>
      <c r="B22" s="16">
        <v>6706</v>
      </c>
      <c r="C22" s="17"/>
      <c r="D22" s="16">
        <v>213240</v>
      </c>
      <c r="E22" s="17"/>
      <c r="F22" s="16">
        <v>1275960</v>
      </c>
      <c r="G22" s="17"/>
      <c r="H22" s="36"/>
      <c r="I22" s="17"/>
      <c r="J22" s="16">
        <v>0</v>
      </c>
      <c r="K22" s="17"/>
      <c r="L22" s="40"/>
      <c r="M22" s="200"/>
    </row>
    <row r="23" spans="1:13">
      <c r="A23" s="227" t="s">
        <v>169</v>
      </c>
      <c r="B23" s="16">
        <v>807</v>
      </c>
      <c r="C23" s="17"/>
      <c r="D23" s="16">
        <v>9733</v>
      </c>
      <c r="E23" s="17"/>
      <c r="F23" s="16">
        <v>0</v>
      </c>
      <c r="G23" s="17"/>
      <c r="H23" s="36"/>
      <c r="I23" s="17"/>
      <c r="J23" s="16">
        <v>5956.0581818181818</v>
      </c>
      <c r="K23" s="17"/>
      <c r="L23" s="40"/>
      <c r="M23" s="200"/>
    </row>
    <row r="24" spans="1:13">
      <c r="A24" s="227" t="s">
        <v>170</v>
      </c>
      <c r="B24" s="16">
        <v>10381</v>
      </c>
      <c r="C24" s="17"/>
      <c r="D24" s="16">
        <v>295322</v>
      </c>
      <c r="E24" s="17"/>
      <c r="F24" s="16">
        <v>441496.363636364</v>
      </c>
      <c r="G24" s="17"/>
      <c r="H24" s="36"/>
      <c r="I24" s="17"/>
      <c r="J24" s="16">
        <v>82227.218181818185</v>
      </c>
      <c r="K24" s="17"/>
      <c r="L24" s="40"/>
      <c r="M24" s="200"/>
    </row>
    <row r="25" spans="1:13">
      <c r="A25" s="101" t="s">
        <v>35</v>
      </c>
      <c r="B25" s="33"/>
      <c r="C25" s="34">
        <f>SUM(B26:B51)</f>
        <v>22760</v>
      </c>
      <c r="D25" s="33"/>
      <c r="E25" s="34">
        <f>SUM(D26:D51)</f>
        <v>1173741</v>
      </c>
      <c r="F25" s="33"/>
      <c r="G25" s="34">
        <f>SUM(F26:F51)</f>
        <v>1729292.7272727275</v>
      </c>
      <c r="H25" s="35"/>
      <c r="I25" s="34">
        <f>SUM(H26:H51)</f>
        <v>0</v>
      </c>
      <c r="J25" s="35"/>
      <c r="K25" s="34">
        <f>SUM(J26:J51)</f>
        <v>170501.63454545455</v>
      </c>
      <c r="L25" s="195">
        <f>(E25*Emissionsfaktorer!$D$9+'Bygn el og varmeforbrug mm'!G25*Emissionsfaktorer!$D$10+'Bygn el og varmeforbrug mm'!I25*Emissionsfaktorer!$D$13+'Bygn el og varmeforbrug mm'!K25*Emissionsfaktorer!$D$14)/1000000</f>
        <v>967.37727709636363</v>
      </c>
      <c r="M25" s="201">
        <f>L25*1000/C25</f>
        <v>42.503395303003671</v>
      </c>
    </row>
    <row r="26" spans="1:13">
      <c r="A26" s="227" t="s">
        <v>172</v>
      </c>
      <c r="B26" s="16">
        <v>1494</v>
      </c>
      <c r="C26" s="17"/>
      <c r="D26" s="16">
        <v>77339</v>
      </c>
      <c r="E26" s="17"/>
      <c r="F26" s="16">
        <v>0</v>
      </c>
      <c r="G26" s="17"/>
      <c r="H26" s="36"/>
      <c r="I26" s="17"/>
      <c r="J26" s="16">
        <v>17019.507272727275</v>
      </c>
      <c r="K26" s="17"/>
      <c r="L26" s="40"/>
      <c r="M26" s="200"/>
    </row>
    <row r="27" spans="1:13" ht="22.5">
      <c r="A27" s="227" t="s">
        <v>173</v>
      </c>
      <c r="B27" s="16">
        <v>884</v>
      </c>
      <c r="C27" s="17"/>
      <c r="D27" s="16">
        <v>62812</v>
      </c>
      <c r="E27" s="17"/>
      <c r="F27" s="16">
        <v>0</v>
      </c>
      <c r="G27" s="17"/>
      <c r="H27" s="36"/>
      <c r="I27" s="17"/>
      <c r="J27" s="16">
        <v>0</v>
      </c>
      <c r="K27" s="17"/>
      <c r="L27" s="40"/>
      <c r="M27" s="200"/>
    </row>
    <row r="28" spans="1:13">
      <c r="A28" s="227" t="s">
        <v>174</v>
      </c>
      <c r="B28" s="16">
        <v>1175</v>
      </c>
      <c r="C28" s="17"/>
      <c r="D28" s="16">
        <v>41353</v>
      </c>
      <c r="E28" s="17"/>
      <c r="F28" s="16">
        <v>24856.3636363636</v>
      </c>
      <c r="G28" s="17"/>
      <c r="H28" s="36"/>
      <c r="I28" s="17"/>
      <c r="J28" s="16">
        <v>16305.774545454546</v>
      </c>
      <c r="K28" s="17"/>
      <c r="L28" s="40"/>
      <c r="M28" s="200"/>
    </row>
    <row r="29" spans="1:13">
      <c r="A29" s="227" t="s">
        <v>175</v>
      </c>
      <c r="B29" s="16">
        <v>487</v>
      </c>
      <c r="C29" s="17"/>
      <c r="D29" s="16">
        <v>16860</v>
      </c>
      <c r="E29" s="17"/>
      <c r="F29" s="16">
        <v>0</v>
      </c>
      <c r="G29" s="17"/>
      <c r="H29" s="36"/>
      <c r="I29" s="17"/>
      <c r="J29" s="16">
        <v>6076.7890909090902</v>
      </c>
      <c r="K29" s="17"/>
      <c r="L29" s="40"/>
      <c r="M29" s="200"/>
    </row>
    <row r="30" spans="1:13">
      <c r="A30" s="227" t="s">
        <v>176</v>
      </c>
      <c r="B30" s="16">
        <v>1276</v>
      </c>
      <c r="C30" s="17"/>
      <c r="D30" s="16">
        <v>52047</v>
      </c>
      <c r="E30" s="17"/>
      <c r="F30" s="16">
        <v>331418.181818182</v>
      </c>
      <c r="G30" s="17"/>
      <c r="H30" s="36"/>
      <c r="I30" s="17"/>
      <c r="J30" s="16">
        <v>0</v>
      </c>
      <c r="K30" s="17"/>
      <c r="L30" s="40"/>
      <c r="M30" s="200"/>
    </row>
    <row r="31" spans="1:13">
      <c r="A31" s="227" t="s">
        <v>177</v>
      </c>
      <c r="B31" s="16">
        <v>220</v>
      </c>
      <c r="C31" s="17"/>
      <c r="D31" s="16">
        <v>4935</v>
      </c>
      <c r="E31" s="17"/>
      <c r="F31" s="16">
        <v>0</v>
      </c>
      <c r="G31" s="17"/>
      <c r="H31" s="36"/>
      <c r="I31" s="17"/>
      <c r="J31" s="16">
        <v>3320.1</v>
      </c>
      <c r="K31" s="17"/>
      <c r="L31" s="40"/>
      <c r="M31" s="200"/>
    </row>
    <row r="32" spans="1:13">
      <c r="A32" s="227" t="s">
        <v>178</v>
      </c>
      <c r="B32" s="16">
        <v>606</v>
      </c>
      <c r="C32" s="17"/>
      <c r="D32" s="16">
        <v>12848</v>
      </c>
      <c r="E32" s="17"/>
      <c r="F32" s="16">
        <v>0</v>
      </c>
      <c r="G32" s="17"/>
      <c r="H32" s="36"/>
      <c r="I32" s="17"/>
      <c r="J32" s="16">
        <v>7781.2254545454543</v>
      </c>
      <c r="K32" s="17"/>
      <c r="L32" s="40"/>
      <c r="M32" s="200"/>
    </row>
    <row r="33" spans="1:13">
      <c r="A33" s="227" t="s">
        <v>179</v>
      </c>
      <c r="B33" s="16">
        <v>1033</v>
      </c>
      <c r="C33" s="17"/>
      <c r="D33" s="16">
        <v>45104</v>
      </c>
      <c r="E33" s="17"/>
      <c r="F33" s="16">
        <v>120730.909090909</v>
      </c>
      <c r="G33" s="17"/>
      <c r="H33" s="36"/>
      <c r="I33" s="17"/>
      <c r="J33" s="16">
        <v>0</v>
      </c>
      <c r="K33" s="17"/>
      <c r="L33" s="40"/>
      <c r="M33" s="200"/>
    </row>
    <row r="34" spans="1:13">
      <c r="A34" s="227" t="s">
        <v>180</v>
      </c>
      <c r="B34" s="16">
        <v>877</v>
      </c>
      <c r="C34" s="17"/>
      <c r="D34" s="16">
        <v>35392</v>
      </c>
      <c r="E34" s="17"/>
      <c r="F34" s="16">
        <v>153872.727272727</v>
      </c>
      <c r="G34" s="17"/>
      <c r="H34" s="36"/>
      <c r="I34" s="17"/>
      <c r="J34" s="16">
        <v>0</v>
      </c>
      <c r="K34" s="17"/>
      <c r="L34" s="40"/>
      <c r="M34" s="200"/>
    </row>
    <row r="35" spans="1:13">
      <c r="A35" s="227" t="s">
        <v>181</v>
      </c>
      <c r="B35" s="16">
        <v>580</v>
      </c>
      <c r="C35" s="17"/>
      <c r="D35" s="16">
        <v>181345</v>
      </c>
      <c r="E35" s="17"/>
      <c r="F35" s="16">
        <v>295909.090909091</v>
      </c>
      <c r="G35" s="17"/>
      <c r="H35" s="36"/>
      <c r="I35" s="17"/>
      <c r="J35" s="16">
        <v>0</v>
      </c>
      <c r="K35" s="17"/>
      <c r="L35" s="40"/>
      <c r="M35" s="200"/>
    </row>
    <row r="36" spans="1:13">
      <c r="A36" s="227" t="s">
        <v>182</v>
      </c>
      <c r="B36" s="16">
        <v>1042</v>
      </c>
      <c r="C36" s="17"/>
      <c r="D36" s="16">
        <v>62315</v>
      </c>
      <c r="E36" s="17"/>
      <c r="F36" s="16">
        <v>0</v>
      </c>
      <c r="G36" s="17"/>
      <c r="H36" s="36"/>
      <c r="I36" s="17"/>
      <c r="J36" s="16">
        <v>19238.825454545455</v>
      </c>
      <c r="K36" s="17"/>
      <c r="L36" s="40"/>
      <c r="M36" s="200"/>
    </row>
    <row r="37" spans="1:13">
      <c r="A37" s="227" t="s">
        <v>183</v>
      </c>
      <c r="B37" s="16">
        <v>1329</v>
      </c>
      <c r="C37" s="17"/>
      <c r="D37" s="16">
        <v>48976</v>
      </c>
      <c r="E37" s="17"/>
      <c r="F37" s="16">
        <v>0</v>
      </c>
      <c r="G37" s="17"/>
      <c r="H37" s="36"/>
      <c r="I37" s="17"/>
      <c r="J37" s="16">
        <v>22848.916363636363</v>
      </c>
      <c r="K37" s="17"/>
      <c r="L37" s="40"/>
      <c r="M37" s="200"/>
    </row>
    <row r="38" spans="1:13">
      <c r="A38" s="227" t="s">
        <v>184</v>
      </c>
      <c r="B38" s="16">
        <v>907</v>
      </c>
      <c r="C38" s="17"/>
      <c r="D38" s="16">
        <v>29188</v>
      </c>
      <c r="E38" s="17"/>
      <c r="F38" s="16">
        <v>72201.818181818206</v>
      </c>
      <c r="G38" s="17"/>
      <c r="H38" s="36"/>
      <c r="I38" s="17"/>
      <c r="J38" s="16">
        <v>0</v>
      </c>
      <c r="K38" s="17"/>
      <c r="L38" s="40"/>
      <c r="M38" s="200"/>
    </row>
    <row r="39" spans="1:13">
      <c r="A39" s="227" t="s">
        <v>185</v>
      </c>
      <c r="B39" s="16">
        <v>800</v>
      </c>
      <c r="C39" s="17"/>
      <c r="D39" s="16">
        <v>45572</v>
      </c>
      <c r="E39" s="17"/>
      <c r="F39" s="16">
        <v>0</v>
      </c>
      <c r="G39" s="17"/>
      <c r="H39" s="36"/>
      <c r="I39" s="17"/>
      <c r="J39" s="16">
        <v>12174.883636363636</v>
      </c>
      <c r="K39" s="17"/>
      <c r="L39" s="40"/>
      <c r="M39" s="200"/>
    </row>
    <row r="40" spans="1:13">
      <c r="A40" s="227" t="s">
        <v>186</v>
      </c>
      <c r="B40" s="16">
        <v>924</v>
      </c>
      <c r="C40" s="17"/>
      <c r="D40" s="16">
        <v>36225</v>
      </c>
      <c r="E40" s="17"/>
      <c r="F40" s="16">
        <v>0</v>
      </c>
      <c r="G40" s="17"/>
      <c r="H40" s="36"/>
      <c r="I40" s="17"/>
      <c r="J40" s="16">
        <v>13369.172727272728</v>
      </c>
      <c r="K40" s="17"/>
      <c r="L40" s="40"/>
      <c r="M40" s="200"/>
    </row>
    <row r="41" spans="1:13">
      <c r="A41" s="227" t="s">
        <v>187</v>
      </c>
      <c r="B41" s="16">
        <v>98</v>
      </c>
      <c r="C41" s="17"/>
      <c r="D41" s="16">
        <v>1444</v>
      </c>
      <c r="E41" s="17"/>
      <c r="F41" s="16">
        <v>0</v>
      </c>
      <c r="G41" s="17"/>
      <c r="H41" s="36"/>
      <c r="I41" s="17"/>
      <c r="J41" s="16">
        <v>2035.8545454545456</v>
      </c>
      <c r="K41" s="17"/>
      <c r="L41" s="40"/>
      <c r="M41" s="200"/>
    </row>
    <row r="42" spans="1:13">
      <c r="A42" s="227" t="s">
        <v>188</v>
      </c>
      <c r="B42" s="16">
        <v>843</v>
      </c>
      <c r="C42" s="17"/>
      <c r="D42" s="16">
        <v>24501</v>
      </c>
      <c r="E42" s="17"/>
      <c r="F42" s="16">
        <v>44978.181818181802</v>
      </c>
      <c r="G42" s="17"/>
      <c r="H42" s="36"/>
      <c r="I42" s="17"/>
      <c r="J42" s="16">
        <v>4596.0600000000004</v>
      </c>
      <c r="K42" s="17"/>
      <c r="L42" s="40"/>
      <c r="M42" s="200"/>
    </row>
    <row r="43" spans="1:13">
      <c r="A43" s="227" t="s">
        <v>189</v>
      </c>
      <c r="B43" s="16">
        <v>378</v>
      </c>
      <c r="C43" s="17"/>
      <c r="D43" s="16">
        <v>27032</v>
      </c>
      <c r="E43" s="17"/>
      <c r="F43" s="16">
        <v>0</v>
      </c>
      <c r="G43" s="17"/>
      <c r="H43" s="36"/>
      <c r="I43" s="17"/>
      <c r="J43" s="16">
        <v>0</v>
      </c>
      <c r="K43" s="17"/>
      <c r="L43" s="40"/>
      <c r="M43" s="200"/>
    </row>
    <row r="44" spans="1:13">
      <c r="A44" s="227" t="s">
        <v>190</v>
      </c>
      <c r="B44" s="16">
        <v>410</v>
      </c>
      <c r="C44" s="17"/>
      <c r="D44" s="16">
        <v>27186</v>
      </c>
      <c r="E44" s="17"/>
      <c r="F44" s="16">
        <v>143220</v>
      </c>
      <c r="G44" s="17"/>
      <c r="H44" s="36"/>
      <c r="I44" s="17"/>
      <c r="J44" s="16">
        <v>0</v>
      </c>
      <c r="K44" s="17"/>
      <c r="L44" s="40"/>
      <c r="M44" s="200"/>
    </row>
    <row r="45" spans="1:13">
      <c r="A45" s="227" t="s">
        <v>191</v>
      </c>
      <c r="B45" s="16">
        <v>465</v>
      </c>
      <c r="C45" s="17"/>
      <c r="D45" s="16">
        <v>23834</v>
      </c>
      <c r="E45" s="17"/>
      <c r="F45" s="16">
        <v>0</v>
      </c>
      <c r="G45" s="17"/>
      <c r="H45" s="36"/>
      <c r="I45" s="17"/>
      <c r="J45" s="16">
        <v>8356.4727272727268</v>
      </c>
      <c r="K45" s="17"/>
      <c r="L45" s="40"/>
      <c r="M45" s="200"/>
    </row>
    <row r="46" spans="1:13">
      <c r="A46" s="227" t="s">
        <v>192</v>
      </c>
      <c r="B46" s="16">
        <v>1562</v>
      </c>
      <c r="C46" s="17"/>
      <c r="D46" s="16">
        <v>81654</v>
      </c>
      <c r="E46" s="17"/>
      <c r="F46" s="16">
        <v>145587.272727273</v>
      </c>
      <c r="G46" s="17"/>
      <c r="H46" s="36"/>
      <c r="I46" s="17"/>
      <c r="J46" s="16">
        <v>0</v>
      </c>
      <c r="K46" s="17"/>
      <c r="L46" s="40"/>
      <c r="M46" s="200"/>
    </row>
    <row r="47" spans="1:13">
      <c r="A47" s="227" t="s">
        <v>193</v>
      </c>
      <c r="B47" s="16">
        <v>738</v>
      </c>
      <c r="C47" s="17"/>
      <c r="D47" s="16">
        <v>38099</v>
      </c>
      <c r="E47" s="17"/>
      <c r="F47" s="16">
        <v>0</v>
      </c>
      <c r="G47" s="17"/>
      <c r="H47" s="36"/>
      <c r="I47" s="17"/>
      <c r="J47" s="16">
        <v>14894.880000000001</v>
      </c>
      <c r="K47" s="17"/>
      <c r="L47" s="40"/>
      <c r="M47" s="200"/>
    </row>
    <row r="48" spans="1:13">
      <c r="A48" s="227" t="s">
        <v>194</v>
      </c>
      <c r="B48" s="16">
        <v>1225</v>
      </c>
      <c r="C48" s="17"/>
      <c r="D48" s="16">
        <v>57101</v>
      </c>
      <c r="E48" s="17"/>
      <c r="F48" s="16">
        <v>211870.909090909</v>
      </c>
      <c r="G48" s="17"/>
      <c r="H48" s="36"/>
      <c r="I48" s="17"/>
      <c r="J48" s="16">
        <v>0</v>
      </c>
      <c r="K48" s="17"/>
      <c r="L48" s="40"/>
      <c r="M48" s="200"/>
    </row>
    <row r="49" spans="1:13" ht="22.5">
      <c r="A49" s="227" t="s">
        <v>195</v>
      </c>
      <c r="B49" s="16">
        <v>1112</v>
      </c>
      <c r="C49" s="17"/>
      <c r="D49" s="16">
        <v>34146</v>
      </c>
      <c r="E49" s="17"/>
      <c r="F49" s="16">
        <v>184647.272727273</v>
      </c>
      <c r="G49" s="17"/>
      <c r="H49" s="36"/>
      <c r="I49" s="17"/>
      <c r="J49" s="16">
        <v>0</v>
      </c>
      <c r="K49" s="17"/>
      <c r="L49" s="40"/>
      <c r="M49" s="200"/>
    </row>
    <row r="50" spans="1:13">
      <c r="A50" s="227" t="s">
        <v>196</v>
      </c>
      <c r="B50" s="16">
        <v>1738</v>
      </c>
      <c r="C50" s="17"/>
      <c r="D50" s="16">
        <v>83432</v>
      </c>
      <c r="E50" s="17"/>
      <c r="F50" s="16">
        <v>0</v>
      </c>
      <c r="G50" s="17"/>
      <c r="H50" s="36"/>
      <c r="I50" s="17"/>
      <c r="J50" s="16">
        <v>17212.439999999999</v>
      </c>
      <c r="K50" s="17"/>
      <c r="L50" s="40"/>
      <c r="M50" s="200"/>
    </row>
    <row r="51" spans="1:13" ht="22.5">
      <c r="A51" s="227" t="s">
        <v>197</v>
      </c>
      <c r="B51" s="16">
        <v>557</v>
      </c>
      <c r="C51" s="17"/>
      <c r="D51" s="16">
        <v>23001</v>
      </c>
      <c r="E51" s="17"/>
      <c r="F51" s="16">
        <v>0</v>
      </c>
      <c r="G51" s="17"/>
      <c r="H51" s="36"/>
      <c r="I51" s="17"/>
      <c r="J51" s="16">
        <v>5270.7327272727271</v>
      </c>
      <c r="K51" s="17"/>
      <c r="L51" s="40"/>
      <c r="M51" s="200"/>
    </row>
    <row r="52" spans="1:13">
      <c r="A52" s="103" t="s">
        <v>36</v>
      </c>
      <c r="B52" s="33"/>
      <c r="C52" s="34">
        <f>SUM(B53:B53)</f>
        <v>1E-4</v>
      </c>
      <c r="D52" s="33"/>
      <c r="E52" s="34">
        <f>SUM(D53:D53)</f>
        <v>0</v>
      </c>
      <c r="F52" s="33"/>
      <c r="G52" s="34">
        <f>SUM(F53:F53)</f>
        <v>0</v>
      </c>
      <c r="H52" s="35"/>
      <c r="I52" s="34">
        <f>SUM(H53:H53)</f>
        <v>0</v>
      </c>
      <c r="J52" s="35"/>
      <c r="K52" s="34">
        <f>SUM(J53:J53)</f>
        <v>0</v>
      </c>
      <c r="L52" s="195">
        <f>(E52*Emissionsfaktorer!$D$9+'Bygn el og varmeforbrug mm'!G52*Emissionsfaktorer!$D$10+'Bygn el og varmeforbrug mm'!I52*Emissionsfaktorer!$D$13+'Bygn el og varmeforbrug mm'!K52*Emissionsfaktorer!$D$14)/1000000</f>
        <v>0</v>
      </c>
      <c r="M52" s="201">
        <f>L52*1000/C52</f>
        <v>0</v>
      </c>
    </row>
    <row r="53" spans="1:13">
      <c r="A53" s="104"/>
      <c r="B53" s="16">
        <v>1E-4</v>
      </c>
      <c r="C53" s="17"/>
      <c r="D53" s="16"/>
      <c r="E53" s="17"/>
      <c r="F53" s="16"/>
      <c r="G53" s="17"/>
      <c r="H53" s="36"/>
      <c r="I53" s="17"/>
      <c r="J53" s="36"/>
      <c r="K53" s="17"/>
      <c r="L53" s="40"/>
      <c r="M53" s="200"/>
    </row>
    <row r="54" spans="1:13">
      <c r="A54" s="101" t="s">
        <v>41</v>
      </c>
      <c r="B54" s="33"/>
      <c r="C54" s="34">
        <f>SUM(B55:B60)</f>
        <v>23682</v>
      </c>
      <c r="D54" s="33"/>
      <c r="E54" s="34">
        <f>SUM(D55:D60)</f>
        <v>1424101</v>
      </c>
      <c r="F54" s="33"/>
      <c r="G54" s="34">
        <f>SUM(F55:F60)</f>
        <v>3393485.4545454588</v>
      </c>
      <c r="H54" s="35"/>
      <c r="I54" s="34">
        <f>SUM(H55:H60)</f>
        <v>0</v>
      </c>
      <c r="J54" s="35"/>
      <c r="K54" s="34">
        <f>SUM(J55:J60)</f>
        <v>0</v>
      </c>
      <c r="L54" s="195">
        <f>(E54*Emissionsfaktorer!$D$9+'Bygn el og varmeforbrug mm'!G54*Emissionsfaktorer!$D$10+'Bygn el og varmeforbrug mm'!I54*Emissionsfaktorer!$D$13+'Bygn el og varmeforbrug mm'!K54*Emissionsfaktorer!$D$14)/1000000</f>
        <v>758.62878636363678</v>
      </c>
      <c r="M54" s="201">
        <f>L54*1000/C54</f>
        <v>32.033983040437327</v>
      </c>
    </row>
    <row r="55" spans="1:13">
      <c r="A55" s="228" t="s">
        <v>199</v>
      </c>
      <c r="B55" s="16">
        <v>2984</v>
      </c>
      <c r="C55" s="17"/>
      <c r="D55" s="16">
        <v>182467</v>
      </c>
      <c r="E55" s="17"/>
      <c r="F55" s="16">
        <v>288807.272727273</v>
      </c>
      <c r="G55" s="17"/>
      <c r="H55" s="36"/>
      <c r="I55" s="17"/>
      <c r="J55" s="36"/>
      <c r="K55" s="17"/>
      <c r="L55" s="40"/>
      <c r="M55" s="200"/>
    </row>
    <row r="56" spans="1:13">
      <c r="A56" s="228" t="s">
        <v>200</v>
      </c>
      <c r="B56" s="16">
        <v>5404</v>
      </c>
      <c r="C56" s="17"/>
      <c r="D56" s="16">
        <v>355197</v>
      </c>
      <c r="E56" s="17"/>
      <c r="F56" s="16">
        <v>411905.454545455</v>
      </c>
      <c r="G56" s="17"/>
      <c r="H56" s="36"/>
      <c r="I56" s="17"/>
      <c r="J56" s="36"/>
      <c r="K56" s="17"/>
      <c r="L56" s="40"/>
      <c r="M56" s="200"/>
    </row>
    <row r="57" spans="1:13">
      <c r="A57" s="228" t="s">
        <v>201</v>
      </c>
      <c r="B57" s="16">
        <v>2579</v>
      </c>
      <c r="C57" s="17"/>
      <c r="D57" s="16">
        <v>276772</v>
      </c>
      <c r="E57" s="17"/>
      <c r="F57" s="16">
        <v>871156.363636364</v>
      </c>
      <c r="G57" s="17"/>
      <c r="H57" s="36"/>
      <c r="I57" s="17"/>
      <c r="J57" s="36"/>
      <c r="K57" s="17"/>
      <c r="L57" s="40"/>
      <c r="M57" s="200"/>
    </row>
    <row r="58" spans="1:13">
      <c r="A58" s="228" t="s">
        <v>202</v>
      </c>
      <c r="B58" s="16">
        <v>4791</v>
      </c>
      <c r="C58" s="17"/>
      <c r="D58" s="16">
        <v>171800</v>
      </c>
      <c r="E58" s="17"/>
      <c r="F58" s="16">
        <v>539738.181818182</v>
      </c>
      <c r="G58" s="17"/>
      <c r="H58" s="36"/>
      <c r="I58" s="17"/>
      <c r="J58" s="36"/>
      <c r="K58" s="17"/>
      <c r="L58" s="40"/>
      <c r="M58" s="200"/>
    </row>
    <row r="59" spans="1:13">
      <c r="A59" s="228" t="s">
        <v>198</v>
      </c>
      <c r="B59" s="16">
        <v>549</v>
      </c>
      <c r="C59" s="17"/>
      <c r="D59" s="16">
        <v>36072</v>
      </c>
      <c r="E59" s="17"/>
      <c r="F59" s="16">
        <v>147954.545454545</v>
      </c>
      <c r="G59" s="17"/>
      <c r="H59" s="36"/>
      <c r="I59" s="17"/>
      <c r="J59" s="36"/>
      <c r="K59" s="17"/>
      <c r="L59" s="40"/>
      <c r="M59" s="200"/>
    </row>
    <row r="60" spans="1:13">
      <c r="A60" s="228" t="s">
        <v>203</v>
      </c>
      <c r="B60" s="16">
        <v>7375</v>
      </c>
      <c r="C60" s="17"/>
      <c r="D60" s="16">
        <v>401793</v>
      </c>
      <c r="E60" s="17"/>
      <c r="F60" s="16">
        <v>1133923.63636364</v>
      </c>
      <c r="G60" s="17"/>
      <c r="H60" s="36"/>
      <c r="I60" s="17"/>
      <c r="J60" s="36"/>
      <c r="K60" s="17"/>
      <c r="L60" s="40"/>
      <c r="M60" s="200"/>
    </row>
    <row r="61" spans="1:13">
      <c r="A61" s="101" t="s">
        <v>37</v>
      </c>
      <c r="B61" s="33"/>
      <c r="C61" s="34">
        <f>SUM(B62)</f>
        <v>1.0000000000000001E-5</v>
      </c>
      <c r="D61" s="33"/>
      <c r="E61" s="34">
        <f>SUM(D62)</f>
        <v>0</v>
      </c>
      <c r="F61" s="33"/>
      <c r="G61" s="34">
        <f>SUM(F62)</f>
        <v>0</v>
      </c>
      <c r="H61" s="35"/>
      <c r="I61" s="34">
        <f>SUM(H62)</f>
        <v>0</v>
      </c>
      <c r="J61" s="35"/>
      <c r="K61" s="34">
        <f>SUM(J62)</f>
        <v>0</v>
      </c>
      <c r="L61" s="195">
        <f>(E61*Emissionsfaktorer!$D$9+'Bygn el og varmeforbrug mm'!G61*Emissionsfaktorer!$D$10+'Bygn el og varmeforbrug mm'!I61*Emissionsfaktorer!$D$13+'Bygn el og varmeforbrug mm'!K61*Emissionsfaktorer!$D$14)/1000000</f>
        <v>0</v>
      </c>
      <c r="M61" s="201">
        <f>L61*1000/C61</f>
        <v>0</v>
      </c>
    </row>
    <row r="62" spans="1:13">
      <c r="A62" s="102"/>
      <c r="B62" s="16">
        <v>1.0000000000000001E-5</v>
      </c>
      <c r="C62" s="17"/>
      <c r="D62" s="16"/>
      <c r="E62" s="17"/>
      <c r="F62" s="16"/>
      <c r="G62" s="17"/>
      <c r="H62" s="36"/>
      <c r="I62" s="17"/>
      <c r="J62" s="36"/>
      <c r="K62" s="17"/>
      <c r="L62" s="40"/>
      <c r="M62" s="200"/>
    </row>
    <row r="63" spans="1:13">
      <c r="A63" s="101" t="s">
        <v>38</v>
      </c>
      <c r="B63" s="33"/>
      <c r="C63" s="34">
        <f>SUM(B64:B66)</f>
        <v>8050</v>
      </c>
      <c r="D63" s="33"/>
      <c r="E63" s="34">
        <f>SUM(D64:D66)</f>
        <v>379319</v>
      </c>
      <c r="F63" s="33"/>
      <c r="G63" s="34">
        <f>SUM(F64:F66)</f>
        <v>422558.18181818188</v>
      </c>
      <c r="H63" s="35"/>
      <c r="I63" s="34">
        <f>SUM(H64:H66)</f>
        <v>0</v>
      </c>
      <c r="J63" s="35"/>
      <c r="K63" s="34">
        <f>SUM(J64:J66)</f>
        <v>16388.629090909089</v>
      </c>
      <c r="L63" s="195">
        <f>(E63*Emissionsfaktorer!$D$9+'Bygn el og varmeforbrug mm'!G63*Emissionsfaktorer!$D$10+'Bygn el og varmeforbrug mm'!I63*Emissionsfaktorer!$D$13+'Bygn el og varmeforbrug mm'!K63*Emissionsfaktorer!$D$14)/1000000</f>
        <v>199.23875829454548</v>
      </c>
      <c r="M63" s="201">
        <f>L63*1000/C63</f>
        <v>24.750156309881422</v>
      </c>
    </row>
    <row r="64" spans="1:13">
      <c r="A64" s="227" t="s">
        <v>204</v>
      </c>
      <c r="B64" s="16">
        <v>612</v>
      </c>
      <c r="C64" s="17"/>
      <c r="D64" s="16">
        <v>35101</v>
      </c>
      <c r="E64" s="17"/>
      <c r="F64" s="16">
        <v>9469.0909090909099</v>
      </c>
      <c r="G64" s="17"/>
      <c r="H64" s="36"/>
      <c r="I64" s="17"/>
      <c r="J64" s="16">
        <v>6533.6727272727267</v>
      </c>
      <c r="K64" s="17"/>
      <c r="L64" s="40"/>
      <c r="M64" s="200"/>
    </row>
    <row r="65" spans="1:13">
      <c r="A65" s="227" t="s">
        <v>205</v>
      </c>
      <c r="B65" s="16">
        <v>1682</v>
      </c>
      <c r="C65" s="17"/>
      <c r="D65" s="16">
        <v>117972</v>
      </c>
      <c r="E65" s="17"/>
      <c r="F65" s="16">
        <v>105343.636363636</v>
      </c>
      <c r="G65" s="17"/>
      <c r="H65" s="36"/>
      <c r="I65" s="17"/>
      <c r="J65" s="16">
        <v>9854.9563636363637</v>
      </c>
      <c r="K65" s="17"/>
      <c r="L65" s="40"/>
      <c r="M65" s="200"/>
    </row>
    <row r="66" spans="1:13">
      <c r="A66" s="227" t="s">
        <v>206</v>
      </c>
      <c r="B66" s="16">
        <v>5756</v>
      </c>
      <c r="C66" s="17"/>
      <c r="D66" s="16">
        <v>226246</v>
      </c>
      <c r="E66" s="17"/>
      <c r="F66" s="16">
        <v>307745.454545455</v>
      </c>
      <c r="G66" s="17"/>
      <c r="H66" s="36"/>
      <c r="I66" s="17"/>
      <c r="J66" s="16">
        <v>0</v>
      </c>
      <c r="K66" s="17"/>
      <c r="L66" s="40"/>
      <c r="M66" s="200"/>
    </row>
    <row r="67" spans="1:13">
      <c r="A67" s="101" t="s">
        <v>8</v>
      </c>
      <c r="B67" s="33"/>
      <c r="C67" s="34">
        <f>SUM(B68:B68)</f>
        <v>1E-4</v>
      </c>
      <c r="D67" s="33"/>
      <c r="E67" s="34">
        <f>SUM(D68:D68)</f>
        <v>0</v>
      </c>
      <c r="F67" s="33"/>
      <c r="G67" s="34">
        <f>SUM(F68:F68)</f>
        <v>0</v>
      </c>
      <c r="H67" s="35"/>
      <c r="I67" s="34">
        <f>SUM(H68:H68)</f>
        <v>0</v>
      </c>
      <c r="J67" s="35"/>
      <c r="K67" s="34">
        <f>SUM(J68:J68)</f>
        <v>0</v>
      </c>
      <c r="L67" s="195">
        <f>(E67*Emissionsfaktorer!$D$9+'Bygn el og varmeforbrug mm'!G67*Emissionsfaktorer!$D$10+'Bygn el og varmeforbrug mm'!I67*Emissionsfaktorer!$D$13+'Bygn el og varmeforbrug mm'!K67*Emissionsfaktorer!$D$14)/1000000</f>
        <v>0</v>
      </c>
      <c r="M67" s="201">
        <f>L67*1000/C67</f>
        <v>0</v>
      </c>
    </row>
    <row r="68" spans="1:13">
      <c r="A68" s="105"/>
      <c r="B68" s="16">
        <v>1E-4</v>
      </c>
      <c r="C68" s="17"/>
      <c r="D68" s="16"/>
      <c r="E68" s="17"/>
      <c r="F68" s="16"/>
      <c r="G68" s="17"/>
      <c r="H68" s="36"/>
      <c r="I68" s="17"/>
      <c r="J68" s="36"/>
      <c r="K68" s="17"/>
      <c r="L68" s="40"/>
      <c r="M68" s="201"/>
    </row>
    <row r="69" spans="1:13">
      <c r="A69" s="101" t="s">
        <v>152</v>
      </c>
      <c r="B69" s="33"/>
      <c r="C69" s="34">
        <f>SUM(B70:B98)</f>
        <v>53286</v>
      </c>
      <c r="D69" s="33"/>
      <c r="E69" s="34">
        <f>SUM(D70:D98)</f>
        <v>2043977</v>
      </c>
      <c r="F69" s="33"/>
      <c r="G69" s="34">
        <f>SUM(F70:F98)</f>
        <v>5615170.9090909073</v>
      </c>
      <c r="H69" s="35"/>
      <c r="I69" s="34">
        <f>SUM(H70:H98)</f>
        <v>0</v>
      </c>
      <c r="J69" s="35"/>
      <c r="K69" s="34">
        <f>SUM(J70:J98)</f>
        <v>257735.63454545455</v>
      </c>
      <c r="L69" s="195">
        <f>(E69*Emissionsfaktorer!$D$9+'Bygn el og varmeforbrug mm'!G69*Emissionsfaktorer!$D$10+'Bygn el og varmeforbrug mm'!I69*Emissionsfaktorer!$D$13+'Bygn el og varmeforbrug mm'!K69*Emissionsfaktorer!$D$14)/1000000</f>
        <v>1828.3949756418181</v>
      </c>
      <c r="M69" s="201">
        <f t="shared" ref="M69" si="0">L69*1000/C69</f>
        <v>34.312858455163045</v>
      </c>
    </row>
    <row r="70" spans="1:13">
      <c r="A70" s="227" t="s">
        <v>207</v>
      </c>
      <c r="B70" s="16">
        <v>675</v>
      </c>
      <c r="C70" s="34"/>
      <c r="D70" s="16">
        <v>16664</v>
      </c>
      <c r="E70" s="34"/>
      <c r="F70" s="16">
        <v>0</v>
      </c>
      <c r="G70" s="34"/>
      <c r="H70" s="35"/>
      <c r="I70" s="34"/>
      <c r="J70" s="16">
        <v>3369.812727272727</v>
      </c>
      <c r="K70" s="34"/>
      <c r="L70" s="195"/>
      <c r="M70" s="201"/>
    </row>
    <row r="71" spans="1:13">
      <c r="A71" s="227" t="s">
        <v>208</v>
      </c>
      <c r="B71" s="16">
        <v>1330</v>
      </c>
      <c r="C71" s="34"/>
      <c r="D71" s="16">
        <v>18570</v>
      </c>
      <c r="E71" s="34"/>
      <c r="F71" s="16">
        <v>0</v>
      </c>
      <c r="G71" s="34"/>
      <c r="H71" s="35"/>
      <c r="I71" s="34"/>
      <c r="J71" s="16">
        <v>7305.4036363636369</v>
      </c>
      <c r="K71" s="34"/>
      <c r="L71" s="195"/>
      <c r="M71" s="201"/>
    </row>
    <row r="72" spans="1:13">
      <c r="A72" s="227" t="s">
        <v>209</v>
      </c>
      <c r="B72" s="16">
        <v>565</v>
      </c>
      <c r="C72" s="34"/>
      <c r="D72" s="16">
        <v>40109</v>
      </c>
      <c r="E72" s="34"/>
      <c r="F72" s="16">
        <v>208320</v>
      </c>
      <c r="G72" s="34"/>
      <c r="H72" s="35"/>
      <c r="I72" s="34"/>
      <c r="J72" s="16">
        <v>0</v>
      </c>
      <c r="K72" s="34"/>
      <c r="L72" s="195"/>
      <c r="M72" s="201"/>
    </row>
    <row r="73" spans="1:13">
      <c r="A73" s="227" t="s">
        <v>210</v>
      </c>
      <c r="B73" s="16">
        <v>8255</v>
      </c>
      <c r="C73" s="34"/>
      <c r="D73" s="16">
        <v>147311</v>
      </c>
      <c r="E73" s="34"/>
      <c r="F73" s="16">
        <v>535003.636363636</v>
      </c>
      <c r="G73" s="34"/>
      <c r="H73" s="35"/>
      <c r="I73" s="34"/>
      <c r="J73" s="16">
        <v>0</v>
      </c>
      <c r="K73" s="34"/>
      <c r="L73" s="195"/>
      <c r="M73" s="201"/>
    </row>
    <row r="74" spans="1:13" ht="22.5">
      <c r="A74" s="227" t="s">
        <v>211</v>
      </c>
      <c r="B74" s="16">
        <v>1290</v>
      </c>
      <c r="C74" s="34"/>
      <c r="D74" s="16">
        <v>30590</v>
      </c>
      <c r="E74" s="34"/>
      <c r="F74" s="16">
        <v>121914.545454545</v>
      </c>
      <c r="G74" s="34"/>
      <c r="H74" s="35"/>
      <c r="I74" s="34"/>
      <c r="J74" s="16">
        <v>0</v>
      </c>
      <c r="K74" s="34"/>
      <c r="L74" s="195"/>
      <c r="M74" s="201"/>
    </row>
    <row r="75" spans="1:13">
      <c r="A75" s="227" t="s">
        <v>212</v>
      </c>
      <c r="B75" s="16">
        <v>1833</v>
      </c>
      <c r="C75" s="34"/>
      <c r="D75" s="16">
        <v>232300</v>
      </c>
      <c r="E75" s="34"/>
      <c r="F75" s="16">
        <v>312480</v>
      </c>
      <c r="G75" s="34"/>
      <c r="H75" s="35"/>
      <c r="I75" s="34"/>
      <c r="J75" s="16">
        <v>0</v>
      </c>
      <c r="K75" s="34"/>
      <c r="L75" s="195"/>
      <c r="M75" s="201"/>
    </row>
    <row r="76" spans="1:13">
      <c r="A76" s="227" t="s">
        <v>213</v>
      </c>
      <c r="B76" s="16">
        <v>7039</v>
      </c>
      <c r="C76" s="34"/>
      <c r="D76" s="16">
        <v>132192</v>
      </c>
      <c r="E76" s="34"/>
      <c r="F76" s="16">
        <v>0</v>
      </c>
      <c r="G76" s="34"/>
      <c r="H76" s="35"/>
      <c r="I76" s="34"/>
      <c r="J76" s="16">
        <v>87503.869090909095</v>
      </c>
      <c r="K76" s="34"/>
      <c r="L76" s="195"/>
      <c r="M76" s="201"/>
    </row>
    <row r="77" spans="1:13">
      <c r="A77" s="227" t="s">
        <v>214</v>
      </c>
      <c r="B77" s="16">
        <v>1784</v>
      </c>
      <c r="C77" s="34"/>
      <c r="D77" s="16">
        <v>67359</v>
      </c>
      <c r="E77" s="34"/>
      <c r="F77" s="16">
        <v>49712.727272727301</v>
      </c>
      <c r="G77" s="34"/>
      <c r="H77" s="35"/>
      <c r="I77" s="34"/>
      <c r="J77" s="16">
        <v>23672.727272727272</v>
      </c>
      <c r="K77" s="34"/>
      <c r="L77" s="195"/>
      <c r="M77" s="201"/>
    </row>
    <row r="78" spans="1:13">
      <c r="A78" s="227" t="s">
        <v>215</v>
      </c>
      <c r="B78" s="16">
        <v>1700</v>
      </c>
      <c r="C78" s="34"/>
      <c r="D78" s="16">
        <v>77287</v>
      </c>
      <c r="E78" s="34"/>
      <c r="F78" s="16">
        <v>29590.909090909099</v>
      </c>
      <c r="G78" s="34"/>
      <c r="H78" s="35"/>
      <c r="I78" s="34"/>
      <c r="J78" s="16">
        <v>8285.4545454545441</v>
      </c>
      <c r="K78" s="34"/>
      <c r="L78" s="195"/>
      <c r="M78" s="201"/>
    </row>
    <row r="79" spans="1:13">
      <c r="A79" s="227" t="s">
        <v>216</v>
      </c>
      <c r="B79" s="16">
        <v>549</v>
      </c>
      <c r="C79" s="34"/>
      <c r="D79" s="16">
        <v>18337</v>
      </c>
      <c r="E79" s="34"/>
      <c r="F79" s="16">
        <v>24856.3636363636</v>
      </c>
      <c r="G79" s="34"/>
      <c r="H79" s="35"/>
      <c r="I79" s="34"/>
      <c r="J79" s="16">
        <v>6190.4181818181823</v>
      </c>
      <c r="K79" s="34"/>
      <c r="L79" s="195"/>
      <c r="M79" s="201"/>
    </row>
    <row r="80" spans="1:13" ht="22.5">
      <c r="A80" s="227" t="s">
        <v>217</v>
      </c>
      <c r="B80" s="16">
        <v>3576</v>
      </c>
      <c r="C80" s="34"/>
      <c r="D80" s="16">
        <v>206061</v>
      </c>
      <c r="E80" s="34"/>
      <c r="F80" s="16">
        <v>769363.636363636</v>
      </c>
      <c r="G80" s="34"/>
      <c r="H80" s="35"/>
      <c r="I80" s="34"/>
      <c r="J80" s="16">
        <v>0</v>
      </c>
      <c r="K80" s="34"/>
      <c r="L80" s="195"/>
      <c r="M80" s="201"/>
    </row>
    <row r="81" spans="1:13">
      <c r="A81" s="227" t="s">
        <v>218</v>
      </c>
      <c r="B81" s="16">
        <v>813</v>
      </c>
      <c r="C81" s="34"/>
      <c r="D81" s="16">
        <v>71455</v>
      </c>
      <c r="E81" s="34"/>
      <c r="F81" s="16">
        <v>0</v>
      </c>
      <c r="G81" s="34"/>
      <c r="H81" s="35"/>
      <c r="I81" s="34"/>
      <c r="J81" s="16">
        <v>32007.894545454546</v>
      </c>
      <c r="K81" s="34"/>
      <c r="L81" s="195"/>
      <c r="M81" s="201"/>
    </row>
    <row r="82" spans="1:13">
      <c r="A82" s="227" t="s">
        <v>219</v>
      </c>
      <c r="B82" s="16">
        <v>3166</v>
      </c>
      <c r="C82" s="34"/>
      <c r="D82" s="16">
        <v>501903</v>
      </c>
      <c r="E82" s="34"/>
      <c r="F82" s="16">
        <v>1763618.18181818</v>
      </c>
      <c r="G82" s="34"/>
      <c r="H82" s="35"/>
      <c r="I82" s="34"/>
      <c r="J82" s="16">
        <v>0</v>
      </c>
      <c r="K82" s="34"/>
      <c r="L82" s="195"/>
      <c r="M82" s="201"/>
    </row>
    <row r="83" spans="1:13">
      <c r="A83" s="227" t="s">
        <v>220</v>
      </c>
      <c r="B83" s="16">
        <v>188</v>
      </c>
      <c r="C83" s="34"/>
      <c r="D83" s="16">
        <v>27244</v>
      </c>
      <c r="E83" s="34"/>
      <c r="F83" s="16">
        <v>0</v>
      </c>
      <c r="G83" s="34"/>
      <c r="H83" s="35"/>
      <c r="I83" s="34"/>
      <c r="J83" s="16">
        <v>9085.5927272727276</v>
      </c>
      <c r="K83" s="34"/>
      <c r="L83" s="195"/>
      <c r="M83" s="201"/>
    </row>
    <row r="84" spans="1:13">
      <c r="A84" s="227" t="s">
        <v>221</v>
      </c>
      <c r="B84" s="16">
        <v>1067</v>
      </c>
      <c r="C84" s="34"/>
      <c r="D84" s="16">
        <v>54403</v>
      </c>
      <c r="E84" s="34"/>
      <c r="F84" s="16">
        <v>0</v>
      </c>
      <c r="G84" s="34"/>
      <c r="H84" s="35"/>
      <c r="I84" s="34"/>
      <c r="J84" s="16">
        <v>19870.887272727272</v>
      </c>
      <c r="K84" s="34"/>
      <c r="L84" s="195"/>
      <c r="M84" s="201"/>
    </row>
    <row r="85" spans="1:13">
      <c r="A85" s="227" t="s">
        <v>222</v>
      </c>
      <c r="B85" s="16">
        <v>1520</v>
      </c>
      <c r="C85" s="34"/>
      <c r="D85" s="16">
        <v>12050</v>
      </c>
      <c r="E85" s="34"/>
      <c r="F85" s="16">
        <v>152689.090909091</v>
      </c>
      <c r="G85" s="34"/>
      <c r="H85" s="35"/>
      <c r="I85" s="34"/>
      <c r="J85" s="16">
        <v>0</v>
      </c>
      <c r="K85" s="34"/>
      <c r="L85" s="195"/>
      <c r="M85" s="201"/>
    </row>
    <row r="86" spans="1:13" ht="22.5">
      <c r="A86" s="227" t="s">
        <v>223</v>
      </c>
      <c r="B86" s="16">
        <v>895</v>
      </c>
      <c r="C86" s="34"/>
      <c r="D86" s="16">
        <v>15308</v>
      </c>
      <c r="E86" s="34"/>
      <c r="F86" s="16">
        <v>0</v>
      </c>
      <c r="G86" s="34"/>
      <c r="H86" s="35"/>
      <c r="I86" s="34"/>
      <c r="J86" s="16">
        <v>15902.154545454545</v>
      </c>
      <c r="K86" s="34"/>
      <c r="L86" s="195"/>
      <c r="M86" s="201"/>
    </row>
    <row r="87" spans="1:13">
      <c r="A87" s="227" t="s">
        <v>224</v>
      </c>
      <c r="B87" s="16">
        <v>1179</v>
      </c>
      <c r="C87" s="34"/>
      <c r="D87" s="16">
        <v>26144</v>
      </c>
      <c r="E87" s="34"/>
      <c r="F87" s="16">
        <v>0</v>
      </c>
      <c r="G87" s="34"/>
      <c r="H87" s="35"/>
      <c r="I87" s="34"/>
      <c r="J87" s="16">
        <v>9177.9163636363628</v>
      </c>
      <c r="K87" s="34"/>
      <c r="L87" s="195"/>
      <c r="M87" s="201"/>
    </row>
    <row r="88" spans="1:13">
      <c r="A88" s="227" t="s">
        <v>225</v>
      </c>
      <c r="B88" s="16">
        <v>292</v>
      </c>
      <c r="C88" s="34"/>
      <c r="D88" s="16">
        <v>2411</v>
      </c>
      <c r="E88" s="34"/>
      <c r="F88" s="16">
        <v>0</v>
      </c>
      <c r="G88" s="34"/>
      <c r="H88" s="35"/>
      <c r="I88" s="34"/>
      <c r="J88" s="16">
        <v>3794.7381818181821</v>
      </c>
      <c r="K88" s="34"/>
      <c r="L88" s="195"/>
      <c r="M88" s="201"/>
    </row>
    <row r="89" spans="1:13">
      <c r="A89" s="227" t="s">
        <v>226</v>
      </c>
      <c r="B89" s="16">
        <v>338</v>
      </c>
      <c r="C89" s="34"/>
      <c r="D89" s="16">
        <v>6267</v>
      </c>
      <c r="E89" s="34"/>
      <c r="F89" s="16">
        <v>0</v>
      </c>
      <c r="G89" s="34"/>
      <c r="H89" s="35"/>
      <c r="I89" s="34"/>
      <c r="J89" s="16">
        <v>1893.818181818182</v>
      </c>
      <c r="K89" s="34"/>
      <c r="L89" s="195"/>
      <c r="M89" s="201"/>
    </row>
    <row r="90" spans="1:13">
      <c r="A90" s="227" t="s">
        <v>227</v>
      </c>
      <c r="B90" s="16">
        <v>780</v>
      </c>
      <c r="C90" s="34"/>
      <c r="D90" s="16">
        <v>33023</v>
      </c>
      <c r="E90" s="34"/>
      <c r="F90" s="16">
        <v>71018.181818181794</v>
      </c>
      <c r="G90" s="34"/>
      <c r="H90" s="35"/>
      <c r="I90" s="34"/>
      <c r="J90" s="16">
        <v>0</v>
      </c>
      <c r="K90" s="34"/>
      <c r="L90" s="195"/>
      <c r="M90" s="201"/>
    </row>
    <row r="91" spans="1:13">
      <c r="A91" s="227" t="s">
        <v>228</v>
      </c>
      <c r="B91" s="16">
        <v>2056</v>
      </c>
      <c r="C91" s="34"/>
      <c r="D91" s="16">
        <v>22660</v>
      </c>
      <c r="E91" s="34"/>
      <c r="F91" s="16">
        <v>0</v>
      </c>
      <c r="G91" s="34"/>
      <c r="H91" s="35"/>
      <c r="I91" s="34"/>
      <c r="J91" s="16">
        <v>13758.58909090909</v>
      </c>
      <c r="K91" s="34"/>
      <c r="L91" s="195"/>
      <c r="M91" s="201"/>
    </row>
    <row r="92" spans="1:13">
      <c r="A92" s="227" t="s">
        <v>229</v>
      </c>
      <c r="B92" s="16">
        <v>247</v>
      </c>
      <c r="C92" s="34"/>
      <c r="D92" s="16">
        <v>8245</v>
      </c>
      <c r="E92" s="34"/>
      <c r="F92" s="16">
        <v>0</v>
      </c>
      <c r="G92" s="34"/>
      <c r="H92" s="35"/>
      <c r="I92" s="34"/>
      <c r="J92" s="16">
        <v>4012.5272727272732</v>
      </c>
      <c r="K92" s="34"/>
      <c r="L92" s="195"/>
      <c r="M92" s="201"/>
    </row>
    <row r="93" spans="1:13">
      <c r="A93" s="227" t="s">
        <v>230</v>
      </c>
      <c r="B93" s="16">
        <v>465</v>
      </c>
      <c r="C93" s="34"/>
      <c r="D93" s="16">
        <v>14778</v>
      </c>
      <c r="E93" s="34"/>
      <c r="F93" s="16">
        <v>0</v>
      </c>
      <c r="G93" s="34"/>
      <c r="H93" s="35"/>
      <c r="I93" s="34"/>
      <c r="J93" s="16">
        <v>6995.2909090909097</v>
      </c>
      <c r="K93" s="34"/>
      <c r="L93" s="195"/>
      <c r="M93" s="201"/>
    </row>
    <row r="94" spans="1:13">
      <c r="A94" s="227" t="s">
        <v>231</v>
      </c>
      <c r="B94" s="16">
        <v>235</v>
      </c>
      <c r="C94" s="34"/>
      <c r="D94" s="16">
        <v>6104</v>
      </c>
      <c r="E94" s="34"/>
      <c r="F94" s="16">
        <v>0</v>
      </c>
      <c r="G94" s="34"/>
      <c r="H94" s="35"/>
      <c r="I94" s="34"/>
      <c r="J94" s="16">
        <v>4908.54</v>
      </c>
      <c r="K94" s="34"/>
      <c r="L94" s="195"/>
      <c r="M94" s="201"/>
    </row>
    <row r="95" spans="1:13" ht="22.5">
      <c r="A95" s="227" t="s">
        <v>232</v>
      </c>
      <c r="B95" s="16">
        <v>856</v>
      </c>
      <c r="C95" s="34"/>
      <c r="D95" s="16">
        <v>58719</v>
      </c>
      <c r="E95" s="34"/>
      <c r="F95" s="16">
        <v>160974.545454545</v>
      </c>
      <c r="G95" s="34"/>
      <c r="H95" s="35"/>
      <c r="I95" s="34"/>
      <c r="J95" s="16">
        <v>0</v>
      </c>
      <c r="K95" s="34"/>
      <c r="L95" s="195"/>
      <c r="M95" s="201"/>
    </row>
    <row r="96" spans="1:13">
      <c r="A96" s="227" t="s">
        <v>233</v>
      </c>
      <c r="B96" s="16">
        <v>1074</v>
      </c>
      <c r="C96" s="34"/>
      <c r="D96" s="16">
        <v>45843</v>
      </c>
      <c r="E96" s="34"/>
      <c r="F96" s="16">
        <v>179912.727272727</v>
      </c>
      <c r="G96" s="34"/>
      <c r="H96" s="35"/>
      <c r="I96" s="34"/>
      <c r="J96" s="16">
        <v>0</v>
      </c>
      <c r="K96" s="34"/>
      <c r="L96" s="195"/>
      <c r="M96" s="201"/>
    </row>
    <row r="97" spans="1:13" ht="22.5">
      <c r="A97" s="227" t="s">
        <v>234</v>
      </c>
      <c r="B97" s="16">
        <v>256</v>
      </c>
      <c r="C97" s="34"/>
      <c r="D97" s="16">
        <v>10115</v>
      </c>
      <c r="E97" s="34"/>
      <c r="F97" s="16">
        <v>56814.5454545455</v>
      </c>
      <c r="G97" s="34"/>
      <c r="H97" s="35"/>
      <c r="I97" s="34"/>
      <c r="J97" s="16">
        <v>0</v>
      </c>
      <c r="K97" s="34"/>
      <c r="L97" s="195"/>
      <c r="M97" s="201"/>
    </row>
    <row r="98" spans="1:13" ht="15" thickBot="1">
      <c r="A98" s="227" t="s">
        <v>235</v>
      </c>
      <c r="B98" s="16">
        <v>9263</v>
      </c>
      <c r="C98" s="34"/>
      <c r="D98" s="16">
        <v>140525</v>
      </c>
      <c r="E98" s="34"/>
      <c r="F98" s="16">
        <v>1178901.81818182</v>
      </c>
      <c r="G98" s="34"/>
      <c r="H98" s="35"/>
      <c r="I98" s="34"/>
      <c r="J98" s="16">
        <v>0</v>
      </c>
      <c r="K98" s="34"/>
      <c r="L98" s="195"/>
      <c r="M98" s="201"/>
    </row>
    <row r="99" spans="1:13" s="8" customFormat="1" ht="14.25" customHeight="1" thickBot="1">
      <c r="A99" s="26" t="s">
        <v>24</v>
      </c>
      <c r="B99" s="117"/>
      <c r="C99" s="27">
        <f>SUM(C10:C98)</f>
        <v>240650.00021</v>
      </c>
      <c r="D99" s="117"/>
      <c r="E99" s="27">
        <f>SUM(E10:E98)</f>
        <v>10091930</v>
      </c>
      <c r="F99" s="118"/>
      <c r="G99" s="27">
        <f>SUM(G10:G98)</f>
        <v>26209260.000000004</v>
      </c>
      <c r="H99" s="118"/>
      <c r="I99" s="27">
        <f>SUM(I10:I98)</f>
        <v>0</v>
      </c>
      <c r="J99" s="118"/>
      <c r="K99" s="28">
        <f>SUM(K10:K98)</f>
        <v>552813.81272727274</v>
      </c>
      <c r="L99" s="197" t="s">
        <v>24</v>
      </c>
      <c r="M99" s="195"/>
    </row>
    <row r="100" spans="1:13" s="8" customFormat="1" ht="14.25" customHeight="1" thickBot="1">
      <c r="A100" s="26" t="s">
        <v>50</v>
      </c>
      <c r="B100" s="117"/>
      <c r="C100" s="116"/>
      <c r="D100" s="118"/>
      <c r="E100" s="28">
        <f>E99*Emissionsfaktorer!D9/1000000</f>
        <v>3108.3144400000001</v>
      </c>
      <c r="F100" s="118"/>
      <c r="G100" s="28">
        <f>G99*Emissionsfaktorer!D10/1000000</f>
        <v>2471.5332180000005</v>
      </c>
      <c r="H100" s="118"/>
      <c r="I100" s="28">
        <f>I99*Emissionsfaktorer!D13/1000000</f>
        <v>0</v>
      </c>
      <c r="J100" s="118"/>
      <c r="K100" s="28">
        <f>K99*Emissionsfaktorer!D14/1000000</f>
        <v>1435.6574716527273</v>
      </c>
      <c r="L100" s="100">
        <f>SUM(E100:K100)</f>
        <v>7015.5051296527281</v>
      </c>
      <c r="M100" s="196"/>
    </row>
    <row r="101" spans="1:13" s="8" customFormat="1" ht="14.25" customHeight="1" thickBot="1">
      <c r="A101" s="26" t="s">
        <v>84</v>
      </c>
      <c r="B101" s="119"/>
      <c r="C101" s="27"/>
      <c r="D101" s="28"/>
      <c r="E101" s="29">
        <f>E99*500/1000000</f>
        <v>5045.9650000000001</v>
      </c>
      <c r="F101" s="9"/>
      <c r="G101" s="9"/>
      <c r="H101" s="9"/>
      <c r="I101" s="9"/>
      <c r="J101" s="9"/>
      <c r="K101" s="9"/>
      <c r="L101" s="100">
        <f>E101+G100+I100+K100</f>
        <v>8953.1556896527272</v>
      </c>
    </row>
    <row r="102" spans="1:13" s="8" customFormat="1" ht="14.25" customHeight="1">
      <c r="A102" s="58"/>
      <c r="B102" s="59"/>
      <c r="C102" s="60"/>
      <c r="D102" s="9"/>
      <c r="E102" s="9"/>
      <c r="F102" s="9"/>
      <c r="G102" s="9"/>
      <c r="H102" s="9"/>
      <c r="I102" s="9"/>
      <c r="J102" s="9"/>
      <c r="K102" s="9"/>
    </row>
  </sheetData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G20" sqref="G20"/>
    </sheetView>
  </sheetViews>
  <sheetFormatPr defaultRowHeight="14.25"/>
  <cols>
    <col min="1" max="1" width="51.5703125" style="62" customWidth="1"/>
    <col min="2" max="2" width="15.140625" style="62" customWidth="1"/>
    <col min="3" max="3" width="14.42578125" style="62" customWidth="1"/>
    <col min="4" max="4" width="13.42578125" style="62" customWidth="1"/>
    <col min="5" max="5" width="20" style="62" customWidth="1"/>
    <col min="6" max="16384" width="9.140625" style="62"/>
  </cols>
  <sheetData>
    <row r="1" spans="1:5" ht="19.5">
      <c r="A1" s="74" t="s">
        <v>51</v>
      </c>
    </row>
    <row r="3" spans="1:5" ht="15" thickBot="1"/>
    <row r="4" spans="1:5" s="93" customFormat="1" ht="24" customHeight="1" thickBot="1">
      <c r="A4" s="90" t="s">
        <v>52</v>
      </c>
      <c r="B4" s="94"/>
      <c r="C4" s="92"/>
      <c r="D4" s="92"/>
      <c r="E4" s="92"/>
    </row>
    <row r="5" spans="1:5">
      <c r="A5" s="63" t="s">
        <v>70</v>
      </c>
      <c r="B5" s="64" t="s">
        <v>2</v>
      </c>
      <c r="C5" s="75" t="s">
        <v>3</v>
      </c>
      <c r="D5" s="75" t="s">
        <v>24</v>
      </c>
      <c r="E5" s="75" t="s">
        <v>58</v>
      </c>
    </row>
    <row r="6" spans="1:5" ht="15" thickBot="1">
      <c r="A6" s="65"/>
      <c r="B6" s="66" t="s">
        <v>26</v>
      </c>
      <c r="C6" s="77" t="s">
        <v>26</v>
      </c>
      <c r="D6" s="202" t="s">
        <v>26</v>
      </c>
      <c r="E6" s="203" t="s">
        <v>57</v>
      </c>
    </row>
    <row r="7" spans="1:5" ht="16.5" customHeight="1">
      <c r="A7" s="67" t="s">
        <v>4</v>
      </c>
      <c r="B7" s="68">
        <v>0</v>
      </c>
      <c r="C7" s="78"/>
      <c r="D7" s="78">
        <f>B7+C7</f>
        <v>0</v>
      </c>
      <c r="E7" s="78">
        <f>B7*Emissionsfaktorer!$D$11/1000000+C7*Emissionsfaktorer!$D$12/1000000</f>
        <v>0</v>
      </c>
    </row>
    <row r="8" spans="1:5" ht="16.5" customHeight="1" thickBot="1">
      <c r="A8" s="69" t="s">
        <v>55</v>
      </c>
      <c r="B8" s="70"/>
      <c r="C8" s="80"/>
      <c r="D8" s="78">
        <f>B8+C8</f>
        <v>0</v>
      </c>
      <c r="E8" s="78">
        <f>B8*Emissionsfaktorer!$D$11/1000000+C8*Emissionsfaktorer!$D$12/1000000</f>
        <v>0</v>
      </c>
    </row>
    <row r="9" spans="1:5" ht="16.5" customHeight="1" thickBot="1">
      <c r="A9" s="71" t="s">
        <v>24</v>
      </c>
      <c r="B9" s="72">
        <f>SUM(B7:B8)</f>
        <v>0</v>
      </c>
      <c r="C9" s="82">
        <f>SUM(C7:C8)</f>
        <v>0</v>
      </c>
      <c r="D9" s="82">
        <f>SUM(D7:D8)</f>
        <v>0</v>
      </c>
      <c r="E9" s="114"/>
    </row>
    <row r="10" spans="1:5" ht="16.5" customHeight="1" thickBot="1">
      <c r="A10" s="88" t="s">
        <v>50</v>
      </c>
      <c r="B10" s="72">
        <f>B9*Emissionsfaktorer!D11/1000000</f>
        <v>0</v>
      </c>
      <c r="C10" s="89">
        <f>C9*Emissionsfaktorer!D12/1000000</f>
        <v>0</v>
      </c>
      <c r="D10" s="113">
        <f>D9*Emissionsfaktorer!E12/1000000</f>
        <v>0</v>
      </c>
      <c r="E10" s="89">
        <v>390</v>
      </c>
    </row>
    <row r="11" spans="1:5">
      <c r="A11" s="84"/>
      <c r="B11" s="73"/>
      <c r="C11" s="83"/>
    </row>
    <row r="12" spans="1:5" ht="15" thickBot="1">
      <c r="B12" s="85"/>
    </row>
    <row r="13" spans="1:5" s="93" customFormat="1" ht="21" customHeight="1" thickBot="1">
      <c r="A13" s="90" t="s">
        <v>53</v>
      </c>
      <c r="B13" s="91"/>
      <c r="C13" s="92"/>
    </row>
    <row r="14" spans="1:5" s="6" customFormat="1" ht="28.5">
      <c r="A14" s="97" t="s">
        <v>5</v>
      </c>
      <c r="B14" s="21" t="s">
        <v>54</v>
      </c>
      <c r="C14" s="23" t="s">
        <v>71</v>
      </c>
      <c r="D14" s="61"/>
    </row>
    <row r="15" spans="1:5" ht="15" thickBot="1">
      <c r="A15" s="98"/>
      <c r="B15" s="86" t="s">
        <v>6</v>
      </c>
      <c r="C15" s="99" t="s">
        <v>7</v>
      </c>
      <c r="D15" s="87"/>
    </row>
    <row r="16" spans="1:5" ht="20.25" customHeight="1" thickBot="1">
      <c r="A16" s="71" t="s">
        <v>102</v>
      </c>
      <c r="B16" s="95"/>
      <c r="C16" s="96">
        <f>B16/Emissionsfaktorer!D22</f>
        <v>0</v>
      </c>
      <c r="D16" s="81"/>
    </row>
    <row r="17" spans="1:3" ht="20.25" customHeight="1" thickBot="1">
      <c r="A17" s="88" t="s">
        <v>50</v>
      </c>
      <c r="B17" s="115"/>
      <c r="C17" s="89">
        <f>C16*Emissionsfaktorer!D17/1000000</f>
        <v>0</v>
      </c>
    </row>
    <row r="19" spans="1:3" ht="15" thickBot="1"/>
    <row r="20" spans="1:3" ht="20.25" customHeight="1" thickBot="1">
      <c r="A20" s="90" t="s">
        <v>141</v>
      </c>
      <c r="B20" s="91"/>
      <c r="C20" s="92"/>
    </row>
    <row r="21" spans="1:3" ht="28.5">
      <c r="A21" s="97" t="s">
        <v>141</v>
      </c>
      <c r="B21" s="21" t="s">
        <v>142</v>
      </c>
      <c r="C21" s="23" t="s">
        <v>71</v>
      </c>
    </row>
    <row r="22" spans="1:3" ht="15" thickBot="1">
      <c r="A22" s="98"/>
      <c r="B22" s="86" t="s">
        <v>6</v>
      </c>
      <c r="C22" s="99" t="s">
        <v>7</v>
      </c>
    </row>
    <row r="23" spans="1:3" ht="15" thickBot="1">
      <c r="A23" s="71" t="s">
        <v>141</v>
      </c>
      <c r="B23" s="95"/>
      <c r="C23" s="96">
        <f>B23/Emissionsfaktorer!D23</f>
        <v>0</v>
      </c>
    </row>
    <row r="24" spans="1:3" ht="15" thickBot="1">
      <c r="A24" s="88" t="s">
        <v>50</v>
      </c>
      <c r="B24" s="115"/>
      <c r="C24" s="89">
        <f>C23*Emissionsfaktorer!D18/1000000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>
      <selection activeCell="A29" sqref="A29"/>
    </sheetView>
  </sheetViews>
  <sheetFormatPr defaultRowHeight="14.25"/>
  <cols>
    <col min="1" max="1" width="57" style="62" customWidth="1"/>
    <col min="2" max="2" width="32.85546875" style="62" customWidth="1"/>
    <col min="3" max="3" width="21.28515625" style="62" customWidth="1"/>
    <col min="4" max="4" width="9.140625" style="62"/>
    <col min="5" max="5" width="10.7109375" style="62" bestFit="1" customWidth="1"/>
    <col min="6" max="16384" width="9.140625" style="62"/>
  </cols>
  <sheetData>
    <row r="1" spans="1:4" ht="19.5">
      <c r="A1" s="74" t="s">
        <v>59</v>
      </c>
    </row>
    <row r="2" spans="1:4" ht="15" thickBot="1"/>
    <row r="3" spans="1:4" s="93" customFormat="1" ht="15" thickBot="1">
      <c r="A3" s="147" t="s">
        <v>60</v>
      </c>
      <c r="B3" s="148"/>
      <c r="C3" s="149"/>
    </row>
    <row r="4" spans="1:4">
      <c r="A4" s="145" t="s">
        <v>61</v>
      </c>
      <c r="B4" s="146" t="s">
        <v>14</v>
      </c>
      <c r="C4" s="169" t="s">
        <v>13</v>
      </c>
      <c r="D4" s="76"/>
    </row>
    <row r="5" spans="1:4">
      <c r="A5" s="67" t="s">
        <v>62</v>
      </c>
      <c r="B5" s="108"/>
      <c r="C5" s="170" t="s">
        <v>66</v>
      </c>
      <c r="D5" s="79"/>
    </row>
    <row r="6" spans="1:4">
      <c r="A6" s="67" t="s">
        <v>91</v>
      </c>
      <c r="B6" s="68"/>
      <c r="C6" s="170" t="s">
        <v>64</v>
      </c>
      <c r="D6" s="79"/>
    </row>
    <row r="7" spans="1:4">
      <c r="A7" s="67" t="s">
        <v>113</v>
      </c>
      <c r="B7" s="107"/>
      <c r="C7" s="170" t="s">
        <v>65</v>
      </c>
      <c r="D7" s="79"/>
    </row>
    <row r="8" spans="1:4">
      <c r="A8" s="67" t="s">
        <v>114</v>
      </c>
      <c r="B8" s="204"/>
      <c r="C8" s="170" t="s">
        <v>115</v>
      </c>
      <c r="D8" s="79"/>
    </row>
    <row r="9" spans="1:4">
      <c r="A9" s="67" t="s">
        <v>125</v>
      </c>
      <c r="B9" s="68"/>
      <c r="C9" s="170" t="s">
        <v>110</v>
      </c>
      <c r="D9" s="79"/>
    </row>
    <row r="10" spans="1:4">
      <c r="A10" s="67" t="s">
        <v>85</v>
      </c>
      <c r="B10" s="68">
        <f>B5*B9</f>
        <v>0</v>
      </c>
      <c r="C10" s="170" t="s">
        <v>86</v>
      </c>
      <c r="D10" s="79"/>
    </row>
    <row r="11" spans="1:4" ht="15" thickBot="1">
      <c r="A11" s="69"/>
      <c r="B11" s="106"/>
      <c r="C11" s="171"/>
      <c r="D11" s="81"/>
    </row>
    <row r="12" spans="1:4" ht="19.5" customHeight="1" thickBot="1">
      <c r="A12" s="88" t="s">
        <v>93</v>
      </c>
      <c r="B12" s="72">
        <f>B10*500/1000</f>
        <v>0</v>
      </c>
      <c r="C12" s="172" t="s">
        <v>92</v>
      </c>
    </row>
    <row r="13" spans="1:4">
      <c r="A13" s="184" t="s">
        <v>126</v>
      </c>
      <c r="B13" s="73"/>
      <c r="C13" s="83"/>
    </row>
    <row r="14" spans="1:4">
      <c r="B14" s="83"/>
      <c r="C14" s="83"/>
    </row>
    <row r="15" spans="1:4" ht="15" thickBot="1"/>
    <row r="16" spans="1:4" s="93" customFormat="1" ht="15" thickBot="1">
      <c r="A16" s="147" t="s">
        <v>87</v>
      </c>
      <c r="B16" s="148"/>
      <c r="C16" s="149"/>
    </row>
    <row r="17" spans="1:4">
      <c r="A17" s="145" t="s">
        <v>61</v>
      </c>
      <c r="B17" s="146" t="s">
        <v>14</v>
      </c>
      <c r="C17" s="169" t="s">
        <v>13</v>
      </c>
      <c r="D17" s="76"/>
    </row>
    <row r="18" spans="1:4">
      <c r="A18" s="67" t="s">
        <v>88</v>
      </c>
      <c r="B18" s="108"/>
      <c r="C18" s="170" t="s">
        <v>89</v>
      </c>
      <c r="D18" s="79"/>
    </row>
    <row r="19" spans="1:4">
      <c r="A19" s="67" t="s">
        <v>123</v>
      </c>
      <c r="B19" s="68"/>
      <c r="C19" s="170" t="s">
        <v>64</v>
      </c>
      <c r="D19" s="79"/>
    </row>
    <row r="20" spans="1:4">
      <c r="A20" s="67" t="s">
        <v>63</v>
      </c>
      <c r="B20" s="107"/>
      <c r="C20" s="170" t="s">
        <v>65</v>
      </c>
      <c r="D20" s="79"/>
    </row>
    <row r="21" spans="1:4">
      <c r="A21" s="67" t="s">
        <v>116</v>
      </c>
      <c r="B21" s="107"/>
      <c r="C21" s="170" t="s">
        <v>115</v>
      </c>
      <c r="D21" s="79"/>
    </row>
    <row r="22" spans="1:4">
      <c r="A22" s="67" t="s">
        <v>111</v>
      </c>
      <c r="B22" s="108"/>
      <c r="C22" s="170" t="s">
        <v>112</v>
      </c>
      <c r="D22" s="79"/>
    </row>
    <row r="23" spans="1:4">
      <c r="A23" s="67" t="s">
        <v>90</v>
      </c>
      <c r="B23" s="68">
        <f>B18*B22</f>
        <v>0</v>
      </c>
      <c r="C23" s="170" t="s">
        <v>92</v>
      </c>
      <c r="D23" s="79"/>
    </row>
    <row r="24" spans="1:4" ht="15" thickBot="1">
      <c r="A24" s="69"/>
      <c r="B24" s="106"/>
      <c r="C24" s="171"/>
      <c r="D24" s="81"/>
    </row>
    <row r="25" spans="1:4" ht="19.5" customHeight="1" thickBot="1">
      <c r="A25" s="88" t="s">
        <v>93</v>
      </c>
      <c r="B25" s="72">
        <f>B23</f>
        <v>0</v>
      </c>
      <c r="C25" s="172" t="s">
        <v>92</v>
      </c>
    </row>
    <row r="26" spans="1:4">
      <c r="A26" s="184" t="s">
        <v>124</v>
      </c>
      <c r="B26" s="73"/>
      <c r="C26" s="8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opLeftCell="A4" workbookViewId="0">
      <selection activeCell="I24" sqref="I24"/>
    </sheetView>
  </sheetViews>
  <sheetFormatPr defaultRowHeight="14.25"/>
  <cols>
    <col min="1" max="1" width="54.42578125" style="7" customWidth="1"/>
    <col min="2" max="2" width="11.28515625" style="7" bestFit="1" customWidth="1"/>
    <col min="3" max="3" width="10.5703125" style="7" customWidth="1"/>
    <col min="4" max="4" width="12.42578125" style="7" customWidth="1"/>
    <col min="5" max="5" width="9.140625" style="7"/>
    <col min="6" max="6" width="15.5703125" style="7" bestFit="1" customWidth="1"/>
    <col min="7" max="9" width="15.85546875" style="7" customWidth="1"/>
    <col min="10" max="12" width="9.140625" style="7"/>
    <col min="13" max="13" width="52.5703125" style="7" bestFit="1" customWidth="1"/>
    <col min="14" max="14" width="6.140625" style="7" bestFit="1" customWidth="1"/>
    <col min="15" max="15" width="5.5703125" style="7" bestFit="1" customWidth="1"/>
    <col min="16" max="16" width="7.85546875" style="7" bestFit="1" customWidth="1"/>
    <col min="17" max="17" width="9.140625" style="7"/>
    <col min="18" max="19" width="6.140625" style="7" bestFit="1" customWidth="1"/>
    <col min="20" max="21" width="9.140625" style="7"/>
    <col min="22" max="22" width="5.5703125" style="7" bestFit="1" customWidth="1"/>
    <col min="23" max="23" width="6.140625" style="7" bestFit="1" customWidth="1"/>
    <col min="24" max="24" width="7" style="7" bestFit="1" customWidth="1"/>
    <col min="25" max="16384" width="9.140625" style="7"/>
  </cols>
  <sheetData>
    <row r="1" spans="1:17" ht="22.5">
      <c r="A1" s="144" t="s">
        <v>98</v>
      </c>
    </row>
    <row r="2" spans="1:17" ht="19.5">
      <c r="A2" s="44"/>
    </row>
    <row r="3" spans="1:17" s="140" customFormat="1" ht="18">
      <c r="A3" s="140" t="s">
        <v>103</v>
      </c>
      <c r="B3" s="141"/>
      <c r="C3" s="142"/>
      <c r="L3" s="143"/>
      <c r="M3" s="143"/>
      <c r="N3" s="143"/>
      <c r="O3" s="143"/>
      <c r="P3" s="143"/>
      <c r="Q3" s="143"/>
    </row>
    <row r="4" spans="1:17" s="6" customFormat="1" ht="15" thickBot="1">
      <c r="B4" s="10"/>
      <c r="C4" s="11"/>
      <c r="L4" s="40"/>
      <c r="M4" s="40"/>
      <c r="N4" s="40"/>
      <c r="O4" s="40"/>
      <c r="P4" s="40"/>
      <c r="Q4" s="40"/>
    </row>
    <row r="5" spans="1:17" s="62" customFormat="1" ht="18.75" customHeight="1">
      <c r="A5" s="239" t="s">
        <v>74</v>
      </c>
      <c r="B5" s="233" t="s">
        <v>20</v>
      </c>
      <c r="C5" s="234"/>
      <c r="D5" s="234"/>
      <c r="E5" s="234"/>
      <c r="F5" s="234"/>
      <c r="G5" s="229" t="s">
        <v>107</v>
      </c>
      <c r="L5" s="84"/>
      <c r="M5" s="127"/>
      <c r="N5" s="128"/>
      <c r="O5" s="128"/>
      <c r="P5" s="128"/>
      <c r="Q5" s="84"/>
    </row>
    <row r="6" spans="1:17" s="62" customFormat="1" ht="18.75" customHeight="1" thickBot="1">
      <c r="A6" s="240"/>
      <c r="B6" s="236" t="s">
        <v>12</v>
      </c>
      <c r="C6" s="237"/>
      <c r="D6" s="237"/>
      <c r="E6" s="237"/>
      <c r="F6" s="237"/>
      <c r="G6" s="230"/>
      <c r="L6" s="84"/>
      <c r="M6" s="127"/>
      <c r="N6" s="128"/>
      <c r="O6" s="128"/>
      <c r="P6" s="128"/>
      <c r="Q6" s="84"/>
    </row>
    <row r="7" spans="1:17" s="62" customFormat="1" ht="18.75" customHeight="1">
      <c r="A7" s="221" t="s">
        <v>21</v>
      </c>
      <c r="B7" s="222">
        <v>2013</v>
      </c>
      <c r="C7" s="223" t="s">
        <v>237</v>
      </c>
      <c r="D7" s="213">
        <v>2014</v>
      </c>
      <c r="E7" s="224" t="s">
        <v>236</v>
      </c>
      <c r="F7" s="225" t="s">
        <v>22</v>
      </c>
      <c r="G7" s="225" t="s">
        <v>101</v>
      </c>
      <c r="L7" s="84"/>
      <c r="M7" s="125"/>
      <c r="N7" s="126"/>
      <c r="O7" s="126"/>
      <c r="P7" s="126"/>
      <c r="Q7" s="84"/>
    </row>
    <row r="8" spans="1:17" s="62" customFormat="1" ht="18.75" customHeight="1">
      <c r="A8" s="217" t="s">
        <v>83</v>
      </c>
      <c r="B8" s="218">
        <v>8553</v>
      </c>
      <c r="C8" s="218"/>
      <c r="D8" s="218">
        <f>SUM(D9:D17)</f>
        <v>7015.5051296527281</v>
      </c>
      <c r="E8" s="218"/>
      <c r="F8" s="219">
        <f>(D8-B8)/B8</f>
        <v>-0.17976088744852939</v>
      </c>
      <c r="G8" s="220" t="e">
        <f>(E8-C8)/C8</f>
        <v>#DIV/0!</v>
      </c>
      <c r="L8" s="84"/>
      <c r="M8" s="125"/>
      <c r="N8" s="130"/>
      <c r="O8" s="130"/>
      <c r="P8" s="131"/>
      <c r="Q8" s="84"/>
    </row>
    <row r="9" spans="1:17" s="62" customFormat="1" ht="18.75" customHeight="1">
      <c r="A9" s="132" t="s">
        <v>75</v>
      </c>
      <c r="B9" s="133"/>
      <c r="C9" s="214"/>
      <c r="D9" s="133">
        <f>'Bygn el og varmeforbrug mm'!L10</f>
        <v>593.57506854545443</v>
      </c>
      <c r="E9" s="214"/>
      <c r="F9" s="134" t="e">
        <f t="shared" ref="F9:F16" si="0">(D9-B9)/B9</f>
        <v>#DIV/0!</v>
      </c>
      <c r="G9" s="215"/>
      <c r="I9" s="135"/>
      <c r="L9" s="84"/>
      <c r="M9" s="125"/>
      <c r="N9" s="130"/>
      <c r="O9" s="130"/>
      <c r="P9" s="131"/>
      <c r="Q9" s="84"/>
    </row>
    <row r="10" spans="1:17" s="62" customFormat="1" ht="18.75" customHeight="1">
      <c r="A10" s="132" t="s">
        <v>76</v>
      </c>
      <c r="B10" s="133"/>
      <c r="C10" s="214"/>
      <c r="D10" s="133">
        <f>'Bygn el og varmeforbrug mm'!L13</f>
        <v>2668.2902637109096</v>
      </c>
      <c r="E10" s="214"/>
      <c r="F10" s="134" t="e">
        <f t="shared" si="0"/>
        <v>#DIV/0!</v>
      </c>
      <c r="G10" s="215"/>
      <c r="L10" s="84"/>
      <c r="M10" s="125"/>
      <c r="N10" s="130"/>
      <c r="O10" s="130"/>
      <c r="P10" s="130"/>
      <c r="Q10" s="84"/>
    </row>
    <row r="11" spans="1:17" s="62" customFormat="1" ht="18.75" customHeight="1">
      <c r="A11" s="132" t="s">
        <v>77</v>
      </c>
      <c r="B11" s="133"/>
      <c r="C11" s="214"/>
      <c r="D11" s="133">
        <f>'Bygn el og varmeforbrug mm'!L25</f>
        <v>967.37727709636363</v>
      </c>
      <c r="E11" s="214"/>
      <c r="F11" s="134" t="e">
        <f t="shared" si="0"/>
        <v>#DIV/0!</v>
      </c>
      <c r="G11" s="215"/>
      <c r="L11" s="84"/>
      <c r="M11" s="125"/>
      <c r="N11" s="130"/>
      <c r="O11" s="130"/>
      <c r="P11" s="130"/>
      <c r="Q11" s="84"/>
    </row>
    <row r="12" spans="1:17" s="62" customFormat="1" ht="18.75" customHeight="1">
      <c r="A12" s="132" t="s">
        <v>78</v>
      </c>
      <c r="B12" s="133"/>
      <c r="C12" s="214"/>
      <c r="D12" s="133">
        <f>'Bygn el og varmeforbrug mm'!L52</f>
        <v>0</v>
      </c>
      <c r="E12" s="214"/>
      <c r="F12" s="134" t="e">
        <f t="shared" si="0"/>
        <v>#DIV/0!</v>
      </c>
      <c r="G12" s="215"/>
      <c r="L12" s="84"/>
      <c r="M12" s="125"/>
      <c r="N12" s="130"/>
      <c r="O12" s="130"/>
      <c r="P12" s="131"/>
      <c r="Q12" s="84"/>
    </row>
    <row r="13" spans="1:17" s="62" customFormat="1" ht="18.75" customHeight="1">
      <c r="A13" s="132" t="s">
        <v>79</v>
      </c>
      <c r="B13" s="133"/>
      <c r="C13" s="214"/>
      <c r="D13" s="133">
        <f>'Bygn el og varmeforbrug mm'!L54</f>
        <v>758.62878636363678</v>
      </c>
      <c r="E13" s="214"/>
      <c r="F13" s="134" t="e">
        <f t="shared" si="0"/>
        <v>#DIV/0!</v>
      </c>
      <c r="G13" s="215"/>
      <c r="L13" s="84"/>
      <c r="M13" s="125"/>
      <c r="N13" s="130"/>
      <c r="O13" s="130"/>
      <c r="P13" s="130"/>
      <c r="Q13" s="84"/>
    </row>
    <row r="14" spans="1:17" s="62" customFormat="1" ht="18.75" customHeight="1">
      <c r="A14" s="132" t="s">
        <v>80</v>
      </c>
      <c r="B14" s="133"/>
      <c r="C14" s="214"/>
      <c r="D14" s="133">
        <f>'Bygn el og varmeforbrug mm'!L61</f>
        <v>0</v>
      </c>
      <c r="E14" s="214"/>
      <c r="F14" s="134" t="e">
        <f t="shared" si="0"/>
        <v>#DIV/0!</v>
      </c>
      <c r="G14" s="215"/>
      <c r="L14" s="84"/>
      <c r="M14" s="125"/>
      <c r="N14" s="130"/>
      <c r="O14" s="130"/>
      <c r="P14" s="130"/>
      <c r="Q14" s="84"/>
    </row>
    <row r="15" spans="1:17" s="62" customFormat="1" ht="18.75" customHeight="1">
      <c r="A15" s="132" t="s">
        <v>81</v>
      </c>
      <c r="B15" s="133"/>
      <c r="C15" s="214"/>
      <c r="D15" s="133">
        <f>'Bygn el og varmeforbrug mm'!L63</f>
        <v>199.23875829454548</v>
      </c>
      <c r="E15" s="214"/>
      <c r="F15" s="134" t="e">
        <f t="shared" si="0"/>
        <v>#DIV/0!</v>
      </c>
      <c r="G15" s="215"/>
      <c r="I15" s="226"/>
      <c r="L15" s="84"/>
      <c r="M15" s="125"/>
      <c r="N15" s="130"/>
      <c r="O15" s="130"/>
      <c r="P15" s="131"/>
      <c r="Q15" s="84"/>
    </row>
    <row r="16" spans="1:17" s="62" customFormat="1" ht="18.75" customHeight="1">
      <c r="A16" s="132" t="s">
        <v>82</v>
      </c>
      <c r="B16" s="133"/>
      <c r="C16" s="214"/>
      <c r="D16" s="133">
        <f>'Bygn el og varmeforbrug mm'!L67</f>
        <v>0</v>
      </c>
      <c r="E16" s="214"/>
      <c r="F16" s="134" t="e">
        <f t="shared" si="0"/>
        <v>#DIV/0!</v>
      </c>
      <c r="G16" s="215"/>
      <c r="L16" s="84"/>
      <c r="M16" s="125"/>
      <c r="N16" s="130"/>
      <c r="O16" s="130"/>
      <c r="P16" s="131"/>
      <c r="Q16" s="84"/>
    </row>
    <row r="17" spans="1:17" s="62" customFormat="1" ht="18.75" customHeight="1">
      <c r="A17" s="193" t="s">
        <v>238</v>
      </c>
      <c r="B17" s="133"/>
      <c r="C17" s="214"/>
      <c r="D17" s="133">
        <f>'Bygn el og varmeforbrug mm'!L69</f>
        <v>1828.3949756418181</v>
      </c>
      <c r="E17" s="214"/>
      <c r="F17" s="134"/>
      <c r="G17" s="215"/>
      <c r="L17" s="84"/>
      <c r="M17" s="125"/>
      <c r="N17" s="130"/>
      <c r="O17" s="130"/>
      <c r="P17" s="131"/>
      <c r="Q17" s="84"/>
    </row>
    <row r="18" spans="1:17" s="62" customFormat="1" ht="18.75" customHeight="1">
      <c r="A18" s="217" t="s">
        <v>23</v>
      </c>
      <c r="B18" s="218">
        <v>390</v>
      </c>
      <c r="C18" s="218">
        <f>B18</f>
        <v>390</v>
      </c>
      <c r="D18" s="218">
        <v>390</v>
      </c>
      <c r="E18" s="218">
        <f>D18</f>
        <v>390</v>
      </c>
      <c r="F18" s="219">
        <f>(D18-B18)/B18</f>
        <v>0</v>
      </c>
      <c r="G18" s="220">
        <f>(E18-C18)/C18</f>
        <v>0</v>
      </c>
      <c r="L18" s="84"/>
      <c r="M18" s="127"/>
      <c r="N18" s="126"/>
      <c r="O18" s="126"/>
      <c r="P18" s="126"/>
      <c r="Q18" s="84"/>
    </row>
    <row r="19" spans="1:17" s="62" customFormat="1" ht="18.75" customHeight="1">
      <c r="A19" s="132" t="s">
        <v>96</v>
      </c>
      <c r="B19" s="133"/>
      <c r="C19" s="214"/>
      <c r="D19" s="133"/>
      <c r="E19" s="214"/>
      <c r="F19" s="134"/>
      <c r="G19" s="215"/>
      <c r="L19" s="84"/>
      <c r="M19" s="127"/>
      <c r="N19" s="126"/>
      <c r="O19" s="126"/>
      <c r="P19" s="136"/>
      <c r="Q19" s="84"/>
    </row>
    <row r="20" spans="1:17" s="62" customFormat="1" ht="18.75" customHeight="1">
      <c r="A20" s="132" t="s">
        <v>97</v>
      </c>
      <c r="B20" s="133"/>
      <c r="C20" s="214"/>
      <c r="D20" s="133">
        <f>Transport!E8</f>
        <v>0</v>
      </c>
      <c r="E20" s="214"/>
      <c r="F20" s="134"/>
      <c r="G20" s="215"/>
      <c r="L20" s="84"/>
      <c r="M20" s="84"/>
      <c r="N20" s="84"/>
      <c r="O20" s="84"/>
      <c r="P20" s="84"/>
      <c r="Q20" s="84"/>
    </row>
    <row r="21" spans="1:17" s="62" customFormat="1" ht="18.75" customHeight="1">
      <c r="A21" s="132" t="s">
        <v>100</v>
      </c>
      <c r="B21" s="133"/>
      <c r="C21" s="214"/>
      <c r="D21" s="133">
        <f>Transport!C17</f>
        <v>0</v>
      </c>
      <c r="E21" s="214"/>
      <c r="F21" s="134"/>
      <c r="G21" s="215"/>
      <c r="L21" s="84"/>
      <c r="M21" s="84"/>
      <c r="N21" s="84"/>
      <c r="O21" s="84"/>
      <c r="P21" s="84"/>
      <c r="Q21" s="84"/>
    </row>
    <row r="22" spans="1:17" s="62" customFormat="1" ht="18.75" customHeight="1">
      <c r="A22" s="193" t="s">
        <v>147</v>
      </c>
      <c r="B22" s="133"/>
      <c r="C22" s="214"/>
      <c r="D22" s="133">
        <f>Transport!C24</f>
        <v>0</v>
      </c>
      <c r="E22" s="214"/>
      <c r="F22" s="134"/>
      <c r="G22" s="215"/>
      <c r="L22" s="84"/>
      <c r="M22" s="84"/>
      <c r="N22" s="84"/>
      <c r="O22" s="84"/>
      <c r="P22" s="84"/>
      <c r="Q22" s="84"/>
    </row>
    <row r="23" spans="1:17" s="62" customFormat="1" ht="18.75" customHeight="1">
      <c r="A23" s="217" t="s">
        <v>152</v>
      </c>
      <c r="B23" s="218">
        <f>SUM(B24:B27)</f>
        <v>0</v>
      </c>
      <c r="C23" s="218">
        <f>B23</f>
        <v>0</v>
      </c>
      <c r="D23" s="218">
        <f>SUM(D24:D27)</f>
        <v>0</v>
      </c>
      <c r="E23" s="218">
        <f>D23</f>
        <v>0</v>
      </c>
      <c r="F23" s="219"/>
      <c r="G23" s="220"/>
      <c r="L23" s="84"/>
      <c r="M23" s="84"/>
      <c r="N23" s="84"/>
      <c r="O23" s="84"/>
      <c r="P23" s="84"/>
      <c r="Q23" s="84"/>
    </row>
    <row r="24" spans="1:17" s="62" customFormat="1" ht="18.75" customHeight="1">
      <c r="A24" s="193" t="s">
        <v>154</v>
      </c>
      <c r="B24" s="133"/>
      <c r="C24" s="214"/>
      <c r="D24" s="133"/>
      <c r="E24" s="214"/>
      <c r="F24" s="134"/>
      <c r="G24" s="215"/>
      <c r="L24" s="84"/>
      <c r="M24" s="84"/>
      <c r="N24" s="84"/>
      <c r="O24" s="84"/>
      <c r="P24" s="84"/>
      <c r="Q24" s="84"/>
    </row>
    <row r="25" spans="1:17" s="62" customFormat="1" ht="18.75" customHeight="1">
      <c r="A25" s="193" t="s">
        <v>157</v>
      </c>
      <c r="B25" s="133"/>
      <c r="C25" s="214"/>
      <c r="D25" s="133"/>
      <c r="E25" s="214"/>
      <c r="F25" s="134"/>
      <c r="G25" s="215"/>
      <c r="L25" s="84"/>
      <c r="M25" s="84"/>
      <c r="N25" s="84"/>
      <c r="O25" s="84"/>
      <c r="P25" s="84"/>
      <c r="Q25" s="84"/>
    </row>
    <row r="26" spans="1:17" s="62" customFormat="1" ht="18.75" customHeight="1">
      <c r="A26" s="193" t="s">
        <v>155</v>
      </c>
      <c r="B26" s="133"/>
      <c r="C26" s="214"/>
      <c r="D26" s="133"/>
      <c r="E26" s="214"/>
      <c r="F26" s="134"/>
      <c r="G26" s="215"/>
      <c r="L26" s="84"/>
      <c r="M26" s="84"/>
      <c r="N26" s="84"/>
      <c r="O26" s="84"/>
      <c r="P26" s="84"/>
      <c r="Q26" s="84"/>
    </row>
    <row r="27" spans="1:17" s="62" customFormat="1" ht="18.75" customHeight="1" thickBot="1">
      <c r="A27" s="193" t="s">
        <v>153</v>
      </c>
      <c r="B27" s="133"/>
      <c r="C27" s="214"/>
      <c r="D27" s="133"/>
      <c r="E27" s="214"/>
      <c r="F27" s="134"/>
      <c r="G27" s="216"/>
      <c r="L27" s="84"/>
      <c r="M27" s="84"/>
      <c r="N27" s="84"/>
      <c r="O27" s="84"/>
      <c r="P27" s="84"/>
      <c r="Q27" s="84"/>
    </row>
    <row r="28" spans="1:17" s="62" customFormat="1" ht="18.75" customHeight="1" thickBot="1">
      <c r="A28" s="137" t="s">
        <v>24</v>
      </c>
      <c r="B28" s="138">
        <f>B8+B18+B23</f>
        <v>8943</v>
      </c>
      <c r="C28" s="138">
        <f>C8+C18+C23</f>
        <v>390</v>
      </c>
      <c r="D28" s="138">
        <f>D8+D18+D23</f>
        <v>7405.5051296527281</v>
      </c>
      <c r="E28" s="138">
        <f>E8+E18+E23</f>
        <v>390</v>
      </c>
      <c r="F28" s="139">
        <f>(D28-B28)/B28</f>
        <v>-0.17192160017301486</v>
      </c>
      <c r="G28" s="139">
        <f>(E28-C28)/C28</f>
        <v>0</v>
      </c>
      <c r="L28" s="84"/>
      <c r="M28" s="84"/>
      <c r="N28" s="84"/>
      <c r="O28" s="84"/>
      <c r="P28" s="84"/>
      <c r="Q28" s="84"/>
    </row>
    <row r="29" spans="1:17" s="6" customFormat="1">
      <c r="A29" s="101"/>
      <c r="B29" s="120"/>
      <c r="C29" s="120"/>
      <c r="D29" s="120"/>
      <c r="E29" s="120"/>
      <c r="F29" s="121"/>
      <c r="G29" s="122"/>
      <c r="L29" s="40"/>
      <c r="M29" s="40"/>
      <c r="N29" s="40"/>
      <c r="O29" s="40"/>
      <c r="P29" s="40"/>
      <c r="Q29" s="40"/>
    </row>
    <row r="30" spans="1:17" s="62" customFormat="1" ht="18.75" customHeight="1">
      <c r="A30" s="129"/>
      <c r="B30" s="160" t="s">
        <v>99</v>
      </c>
      <c r="C30" s="161"/>
      <c r="D30" s="161"/>
      <c r="E30" s="161"/>
      <c r="F30" s="162"/>
      <c r="G30" s="163"/>
      <c r="L30" s="84"/>
      <c r="M30" s="84"/>
      <c r="N30" s="84"/>
      <c r="O30" s="84"/>
      <c r="P30" s="84"/>
      <c r="Q30" s="84"/>
    </row>
    <row r="31" spans="1:17" s="62" customFormat="1" ht="18.75" customHeight="1">
      <c r="A31" s="129"/>
      <c r="B31" s="160"/>
      <c r="C31" s="161"/>
      <c r="D31" s="161"/>
      <c r="E31" s="161"/>
      <c r="F31" s="162"/>
      <c r="G31" s="163"/>
      <c r="L31" s="84"/>
      <c r="M31" s="84"/>
      <c r="N31" s="84"/>
      <c r="O31" s="84"/>
      <c r="P31" s="84"/>
      <c r="Q31" s="84"/>
    </row>
    <row r="32" spans="1:17" s="62" customFormat="1" ht="18.75" customHeight="1">
      <c r="A32" s="140" t="s">
        <v>104</v>
      </c>
      <c r="B32" s="160"/>
      <c r="C32" s="161"/>
      <c r="D32" s="161"/>
      <c r="E32" s="161"/>
      <c r="F32" s="162"/>
      <c r="G32" s="163"/>
      <c r="L32" s="84"/>
      <c r="M32" s="84"/>
      <c r="N32" s="84"/>
      <c r="O32" s="84"/>
      <c r="P32" s="84"/>
      <c r="Q32" s="84"/>
    </row>
    <row r="33" spans="1:17" s="62" customFormat="1" ht="18.75" customHeight="1" thickBot="1">
      <c r="A33" s="129"/>
      <c r="B33" s="161"/>
      <c r="C33" s="161"/>
      <c r="D33" s="161"/>
      <c r="E33" s="161"/>
      <c r="F33" s="162"/>
      <c r="G33" s="163"/>
      <c r="L33" s="84"/>
      <c r="M33" s="84"/>
      <c r="N33" s="84"/>
      <c r="O33" s="84"/>
      <c r="P33" s="84"/>
      <c r="Q33" s="84"/>
    </row>
    <row r="34" spans="1:17" s="62" customFormat="1" ht="18.75" customHeight="1">
      <c r="A34" s="239" t="s">
        <v>74</v>
      </c>
      <c r="B34" s="233" t="s">
        <v>106</v>
      </c>
      <c r="C34" s="235"/>
      <c r="D34" s="229" t="s">
        <v>118</v>
      </c>
      <c r="E34" s="173"/>
      <c r="F34" s="231"/>
      <c r="G34" s="233" t="s">
        <v>108</v>
      </c>
      <c r="H34" s="234"/>
      <c r="I34" s="235"/>
      <c r="J34" s="84"/>
      <c r="K34" s="84"/>
      <c r="L34" s="84"/>
      <c r="M34" s="84"/>
      <c r="N34" s="84"/>
    </row>
    <row r="35" spans="1:17" s="62" customFormat="1" ht="18.75" customHeight="1" thickBot="1">
      <c r="A35" s="240"/>
      <c r="B35" s="236"/>
      <c r="C35" s="238"/>
      <c r="D35" s="230"/>
      <c r="E35" s="173"/>
      <c r="F35" s="232"/>
      <c r="G35" s="236"/>
      <c r="H35" s="237"/>
      <c r="I35" s="238"/>
      <c r="J35" s="84"/>
      <c r="K35" s="84"/>
      <c r="L35" s="84"/>
      <c r="M35" s="84"/>
      <c r="N35" s="84"/>
    </row>
    <row r="36" spans="1:17" s="158" customFormat="1" ht="18.75" customHeight="1" thickBot="1">
      <c r="A36" s="150" t="s">
        <v>105</v>
      </c>
      <c r="B36" s="156">
        <v>2008</v>
      </c>
      <c r="C36" s="157">
        <v>2009</v>
      </c>
      <c r="D36" s="194" t="s">
        <v>148</v>
      </c>
      <c r="F36" s="150" t="s">
        <v>105</v>
      </c>
      <c r="G36" s="123" t="s">
        <v>95</v>
      </c>
      <c r="H36" s="123" t="s">
        <v>94</v>
      </c>
      <c r="I36" s="124" t="s">
        <v>101</v>
      </c>
      <c r="J36" s="159"/>
      <c r="K36" s="159"/>
      <c r="L36" s="159"/>
      <c r="M36" s="49"/>
    </row>
    <row r="37" spans="1:17" s="62" customFormat="1" ht="18.75" customHeight="1">
      <c r="A37" s="151" t="s">
        <v>119</v>
      </c>
      <c r="B37" s="152">
        <v>0</v>
      </c>
      <c r="C37" s="155">
        <f>IF($C$36='Andre projekter'!B7,'Andre projekter'!B12,0)</f>
        <v>0</v>
      </c>
      <c r="D37" s="205">
        <f>IF('Samlet opgørelse'!C37&lt;='Bygn el og varmeforbrug mm'!E101,'Samlet opgørelse'!C37,'Bygn el og varmeforbrug mm'!E101)</f>
        <v>0</v>
      </c>
      <c r="F37" s="206" t="s">
        <v>149</v>
      </c>
      <c r="G37" s="152">
        <f>C28</f>
        <v>390</v>
      </c>
      <c r="H37" s="155">
        <f>E28</f>
        <v>390</v>
      </c>
      <c r="I37" s="166">
        <f>G28</f>
        <v>0</v>
      </c>
      <c r="J37" s="130"/>
      <c r="K37" s="130"/>
      <c r="L37" s="131"/>
      <c r="M37" s="84"/>
    </row>
    <row r="38" spans="1:17" s="62" customFormat="1" ht="18.75" customHeight="1" thickBot="1">
      <c r="A38" s="154" t="s">
        <v>120</v>
      </c>
      <c r="B38" s="153">
        <v>0</v>
      </c>
      <c r="C38" s="164">
        <f>IF($C$36='Andre projekter'!B20,'Andre projekter'!B25,0)</f>
        <v>0</v>
      </c>
      <c r="D38" s="164">
        <f>C38</f>
        <v>0</v>
      </c>
      <c r="E38" s="135"/>
      <c r="F38" s="207" t="s">
        <v>109</v>
      </c>
      <c r="G38" s="153">
        <f>B39</f>
        <v>0</v>
      </c>
      <c r="H38" s="164">
        <f>D39</f>
        <v>0</v>
      </c>
      <c r="I38" s="167"/>
      <c r="J38" s="130"/>
      <c r="K38" s="130"/>
      <c r="L38" s="131"/>
      <c r="M38" s="84"/>
    </row>
    <row r="39" spans="1:17" s="62" customFormat="1" ht="18.75" customHeight="1" thickBot="1">
      <c r="A39" s="137" t="s">
        <v>117</v>
      </c>
      <c r="B39" s="138">
        <f>SUM(B37:B38)</f>
        <v>0</v>
      </c>
      <c r="C39" s="164">
        <f>SUM(C37:C38)</f>
        <v>0</v>
      </c>
      <c r="D39" s="164">
        <f>SUM(D37:D38)</f>
        <v>0</v>
      </c>
      <c r="F39" s="137" t="s">
        <v>24</v>
      </c>
      <c r="G39" s="165">
        <f>G37-G38</f>
        <v>390</v>
      </c>
      <c r="H39" s="138">
        <f>H37-H38</f>
        <v>390</v>
      </c>
      <c r="I39" s="168">
        <f>(H39-G39)/G39</f>
        <v>0</v>
      </c>
    </row>
    <row r="40" spans="1:17" s="62" customFormat="1" ht="18.75" customHeight="1"/>
  </sheetData>
  <mergeCells count="9">
    <mergeCell ref="G5:G6"/>
    <mergeCell ref="F34:F35"/>
    <mergeCell ref="G34:I35"/>
    <mergeCell ref="A5:A6"/>
    <mergeCell ref="B5:F5"/>
    <mergeCell ref="B6:F6"/>
    <mergeCell ref="A34:A35"/>
    <mergeCell ref="B34:C35"/>
    <mergeCell ref="D34:D3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>
      <selection activeCell="F22" sqref="F22"/>
    </sheetView>
  </sheetViews>
  <sheetFormatPr defaultColWidth="18.5703125" defaultRowHeight="14.25"/>
  <cols>
    <col min="1" max="1" width="45.85546875" style="7" customWidth="1"/>
    <col min="2" max="2" width="26.5703125" style="7" customWidth="1"/>
    <col min="3" max="4" width="11.85546875" style="7" customWidth="1"/>
    <col min="5" max="16384" width="18.5703125" style="7"/>
  </cols>
  <sheetData>
    <row r="1" spans="1:4" s="44" customFormat="1" ht="19.5">
      <c r="A1" s="44" t="s">
        <v>43</v>
      </c>
    </row>
    <row r="2" spans="1:4">
      <c r="A2" s="174" t="s">
        <v>121</v>
      </c>
    </row>
    <row r="3" spans="1:4" ht="15" thickBot="1">
      <c r="A3" s="174"/>
    </row>
    <row r="4" spans="1:4" ht="15" thickBot="1">
      <c r="A4" s="176" t="s">
        <v>56</v>
      </c>
      <c r="B4" s="3" t="s">
        <v>30</v>
      </c>
      <c r="C4" s="4" t="s">
        <v>13</v>
      </c>
      <c r="D4" s="177" t="s">
        <v>14</v>
      </c>
    </row>
    <row r="5" spans="1:4">
      <c r="A5" s="178" t="s">
        <v>0</v>
      </c>
      <c r="B5" s="179" t="s">
        <v>15</v>
      </c>
      <c r="C5" s="180" t="s">
        <v>16</v>
      </c>
      <c r="D5" s="181">
        <v>35.9</v>
      </c>
    </row>
    <row r="6" spans="1:4" ht="15" thickBot="1">
      <c r="A6" s="182" t="s">
        <v>1</v>
      </c>
      <c r="B6" s="1" t="s">
        <v>15</v>
      </c>
      <c r="C6" s="5" t="s">
        <v>17</v>
      </c>
      <c r="D6" s="183">
        <v>39.700000000000003</v>
      </c>
    </row>
    <row r="7" spans="1:4" ht="15" thickBot="1">
      <c r="A7" s="2"/>
    </row>
    <row r="8" spans="1:4" ht="15" thickBot="1">
      <c r="A8" s="45" t="s">
        <v>49</v>
      </c>
      <c r="B8" s="208" t="s">
        <v>30</v>
      </c>
      <c r="C8" s="46" t="s">
        <v>13</v>
      </c>
      <c r="D8" s="47" t="s">
        <v>14</v>
      </c>
    </row>
    <row r="9" spans="1:4">
      <c r="A9" s="209" t="s">
        <v>150</v>
      </c>
      <c r="B9" s="49" t="s">
        <v>31</v>
      </c>
      <c r="C9" s="50" t="s">
        <v>18</v>
      </c>
      <c r="D9" s="51">
        <v>308</v>
      </c>
    </row>
    <row r="10" spans="1:4">
      <c r="A10" s="48" t="s">
        <v>10</v>
      </c>
      <c r="B10" s="49" t="s">
        <v>32</v>
      </c>
      <c r="C10" s="50" t="s">
        <v>18</v>
      </c>
      <c r="D10" s="51">
        <v>94.3</v>
      </c>
    </row>
    <row r="11" spans="1:4">
      <c r="A11" s="48" t="s">
        <v>2</v>
      </c>
      <c r="B11" s="49" t="s">
        <v>15</v>
      </c>
      <c r="C11" s="50" t="s">
        <v>19</v>
      </c>
      <c r="D11" s="51">
        <v>2650</v>
      </c>
    </row>
    <row r="12" spans="1:4">
      <c r="A12" s="48" t="s">
        <v>3</v>
      </c>
      <c r="B12" s="49" t="s">
        <v>15</v>
      </c>
      <c r="C12" s="50" t="s">
        <v>19</v>
      </c>
      <c r="D12" s="51">
        <v>2400</v>
      </c>
    </row>
    <row r="13" spans="1:4">
      <c r="A13" s="48" t="s">
        <v>0</v>
      </c>
      <c r="B13" s="49" t="s">
        <v>15</v>
      </c>
      <c r="C13" s="50" t="s">
        <v>19</v>
      </c>
      <c r="D13" s="51">
        <v>2650</v>
      </c>
    </row>
    <row r="14" spans="1:4" s="190" customFormat="1" ht="15">
      <c r="A14" s="209" t="s">
        <v>1</v>
      </c>
      <c r="B14" s="210" t="s">
        <v>15</v>
      </c>
      <c r="C14" s="211" t="s">
        <v>151</v>
      </c>
      <c r="D14" s="212">
        <v>2597</v>
      </c>
    </row>
    <row r="15" spans="1:4">
      <c r="A15" s="48" t="s">
        <v>45</v>
      </c>
      <c r="B15" s="49" t="s">
        <v>15</v>
      </c>
      <c r="C15" s="52" t="s">
        <v>11</v>
      </c>
      <c r="D15" s="53">
        <v>132</v>
      </c>
    </row>
    <row r="16" spans="1:4">
      <c r="A16" s="48" t="s">
        <v>46</v>
      </c>
      <c r="B16" s="49" t="s">
        <v>15</v>
      </c>
      <c r="C16" s="52" t="s">
        <v>11</v>
      </c>
      <c r="D16" s="53">
        <v>128</v>
      </c>
    </row>
    <row r="17" spans="1:4">
      <c r="A17" s="48" t="s">
        <v>47</v>
      </c>
      <c r="B17" s="49" t="s">
        <v>15</v>
      </c>
      <c r="C17" s="52" t="s">
        <v>11</v>
      </c>
      <c r="D17" s="53">
        <v>130</v>
      </c>
    </row>
    <row r="18" spans="1:4">
      <c r="A18" s="48" t="s">
        <v>145</v>
      </c>
      <c r="B18" s="49" t="s">
        <v>146</v>
      </c>
      <c r="C18" s="52" t="s">
        <v>11</v>
      </c>
      <c r="D18" s="53">
        <v>300</v>
      </c>
    </row>
    <row r="19" spans="1:4" ht="15" thickBot="1">
      <c r="A19" s="54" t="s">
        <v>44</v>
      </c>
      <c r="B19" s="55" t="s">
        <v>15</v>
      </c>
      <c r="C19" s="56" t="s">
        <v>48</v>
      </c>
      <c r="D19" s="57">
        <v>2901</v>
      </c>
    </row>
    <row r="20" spans="1:4" ht="15" thickBot="1">
      <c r="A20" s="49"/>
      <c r="B20" s="49"/>
      <c r="C20" s="52"/>
      <c r="D20" s="175"/>
    </row>
    <row r="21" spans="1:4" ht="15" thickBot="1">
      <c r="A21" s="176" t="s">
        <v>122</v>
      </c>
      <c r="B21" s="3" t="s">
        <v>30</v>
      </c>
      <c r="C21" s="4" t="s">
        <v>13</v>
      </c>
      <c r="D21" s="177" t="s">
        <v>14</v>
      </c>
    </row>
    <row r="22" spans="1:4" ht="15" thickBot="1">
      <c r="A22" s="109" t="s">
        <v>69</v>
      </c>
      <c r="B22" s="110" t="s">
        <v>68</v>
      </c>
      <c r="C22" s="111" t="s">
        <v>67</v>
      </c>
      <c r="D22" s="112">
        <v>3.42</v>
      </c>
    </row>
    <row r="23" spans="1:4" ht="26.25" thickBot="1">
      <c r="A23" s="109" t="s">
        <v>143</v>
      </c>
      <c r="B23" s="191" t="s">
        <v>144</v>
      </c>
      <c r="C23" s="111" t="s">
        <v>67</v>
      </c>
      <c r="D23" s="192">
        <f>204538508/20571233</f>
        <v>9.942938665854399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6</vt:i4>
      </vt:variant>
    </vt:vector>
  </HeadingPairs>
  <TitlesOfParts>
    <vt:vector size="12" baseType="lpstr">
      <vt:lpstr>Introark</vt:lpstr>
      <vt:lpstr>Bygn el og varmeforbrug mm</vt:lpstr>
      <vt:lpstr>Transport</vt:lpstr>
      <vt:lpstr>Andre projekter</vt:lpstr>
      <vt:lpstr>Samlet opgørelse</vt:lpstr>
      <vt:lpstr>Emissionsfaktorer</vt:lpstr>
      <vt:lpstr>'Andre projekter'!Udskriftsområde</vt:lpstr>
      <vt:lpstr>'Bygn el og varmeforbrug mm'!Udskriftsområde</vt:lpstr>
      <vt:lpstr>Emissionsfaktorer!Udskriftsområde</vt:lpstr>
      <vt:lpstr>Introark!Udskriftsområde</vt:lpstr>
      <vt:lpstr>'Samlet opgørelse'!Udskriftsområde</vt:lpstr>
      <vt:lpstr>Transport!Udskriftsområde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</dc:creator>
  <cp:lastModifiedBy>sigrid</cp:lastModifiedBy>
  <cp:lastPrinted>2012-03-09T14:11:58Z</cp:lastPrinted>
  <dcterms:created xsi:type="dcterms:W3CDTF">2011-04-15T12:33:31Z</dcterms:created>
  <dcterms:modified xsi:type="dcterms:W3CDTF">2015-06-16T06:57:43Z</dcterms:modified>
</cp:coreProperties>
</file>