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35" windowWidth="12825" windowHeight="11640"/>
  </bookViews>
  <sheets>
    <sheet name="CO2 2008-2011" sheetId="4" r:id="rId1"/>
  </sheets>
  <externalReferences>
    <externalReference r:id="rId2"/>
  </externalReferences>
  <definedNames>
    <definedName name="_xlnm.Print_Area" localSheetId="0">'CO2 2008-2011'!$A$1:$K$106</definedName>
  </definedNames>
  <calcPr calcId="145621"/>
</workbook>
</file>

<file path=xl/calcChain.xml><?xml version="1.0" encoding="utf-8"?>
<calcChain xmlns="http://schemas.openxmlformats.org/spreadsheetml/2006/main">
  <c r="B85" i="4"/>
  <c r="C85"/>
  <c r="D85"/>
  <c r="E85"/>
  <c r="G85"/>
  <c r="G45"/>
  <c r="G44"/>
  <c r="G43"/>
  <c r="G42"/>
  <c r="G41"/>
  <c r="G40"/>
  <c r="G39"/>
  <c r="G38"/>
  <c r="G37"/>
  <c r="G36"/>
  <c r="C46"/>
  <c r="G77"/>
  <c r="G76"/>
  <c r="G75"/>
  <c r="G74"/>
  <c r="G73"/>
  <c r="G72"/>
  <c r="G71"/>
  <c r="G70"/>
  <c r="G69"/>
  <c r="G68"/>
  <c r="G61"/>
  <c r="G60"/>
  <c r="G59"/>
  <c r="G58"/>
  <c r="G57"/>
  <c r="G56"/>
  <c r="G55"/>
  <c r="G54"/>
  <c r="G53"/>
  <c r="G52"/>
  <c r="G30"/>
  <c r="G29"/>
  <c r="G28"/>
  <c r="G27"/>
  <c r="G26"/>
  <c r="G25"/>
  <c r="G24"/>
  <c r="G23"/>
  <c r="G22"/>
  <c r="G21"/>
  <c r="G20"/>
  <c r="G16"/>
  <c r="G7"/>
  <c r="G8"/>
  <c r="G10"/>
  <c r="G6"/>
  <c r="C9"/>
  <c r="C84"/>
  <c r="C78"/>
  <c r="C87"/>
  <c r="C62"/>
  <c r="C88"/>
  <c r="C31"/>
  <c r="C86"/>
  <c r="D31"/>
  <c r="D86"/>
  <c r="B31"/>
  <c r="B86"/>
  <c r="D62"/>
  <c r="G62"/>
  <c r="B62"/>
  <c r="B88"/>
  <c r="D78"/>
  <c r="D87"/>
  <c r="B78"/>
  <c r="B87"/>
  <c r="D9"/>
  <c r="G9"/>
  <c r="B9"/>
  <c r="B84"/>
  <c r="D46"/>
  <c r="G46"/>
  <c r="B46"/>
  <c r="A19"/>
  <c r="B20"/>
  <c r="A21"/>
  <c r="A22"/>
  <c r="A23"/>
  <c r="A25"/>
  <c r="A26"/>
  <c r="A27"/>
  <c r="A28"/>
  <c r="A31"/>
  <c r="B35"/>
  <c r="A36"/>
  <c r="A37"/>
  <c r="A38"/>
  <c r="A41"/>
  <c r="A42"/>
  <c r="A43"/>
  <c r="A46"/>
  <c r="E87"/>
  <c r="G87"/>
  <c r="F87"/>
  <c r="H87"/>
  <c r="E86"/>
  <c r="G86"/>
  <c r="F86"/>
  <c r="H86"/>
  <c r="C89"/>
  <c r="J88"/>
  <c r="B89"/>
  <c r="I89"/>
  <c r="I86"/>
  <c r="J87"/>
  <c r="G31"/>
  <c r="G78"/>
  <c r="D88"/>
  <c r="F85"/>
  <c r="H85"/>
  <c r="D84"/>
  <c r="I85"/>
  <c r="J85"/>
  <c r="E84"/>
  <c r="F84"/>
  <c r="H84"/>
  <c r="D89"/>
  <c r="E88"/>
  <c r="G88"/>
  <c r="F88"/>
  <c r="H88"/>
  <c r="J86"/>
  <c r="I87"/>
  <c r="I84"/>
  <c r="J84"/>
  <c r="J89"/>
  <c r="I88"/>
  <c r="F89"/>
  <c r="H89"/>
  <c r="K88"/>
  <c r="K89"/>
  <c r="K87"/>
  <c r="K85"/>
  <c r="K86"/>
  <c r="K84"/>
  <c r="G84"/>
  <c r="E89"/>
  <c r="G89"/>
</calcChain>
</file>

<file path=xl/sharedStrings.xml><?xml version="1.0" encoding="utf-8"?>
<sst xmlns="http://schemas.openxmlformats.org/spreadsheetml/2006/main" count="83" uniqueCount="55">
  <si>
    <t>Skoler</t>
  </si>
  <si>
    <t>Svømmehaller</t>
  </si>
  <si>
    <t>Daginstitutioner</t>
  </si>
  <si>
    <t>Elforbrug MWh</t>
  </si>
  <si>
    <t>Vandforbrug m3</t>
  </si>
  <si>
    <t>Transport</t>
  </si>
  <si>
    <t>Forbrug i liter/km</t>
  </si>
  <si>
    <t>Andel af CO2</t>
  </si>
  <si>
    <t>Brændstof, hjemmeplejen, visitation, adm</t>
  </si>
  <si>
    <t>Brændstof, Driftsgården</t>
  </si>
  <si>
    <t>Brændstof, Beredskab</t>
  </si>
  <si>
    <t>Kilometergodtgørelse, Lønsystem, km</t>
  </si>
  <si>
    <t>Vejbelysning</t>
  </si>
  <si>
    <t>Vejbelysning i alt</t>
  </si>
  <si>
    <t>Elforbrug</t>
  </si>
  <si>
    <t>Varmeforbrug graddage korrigeret</t>
  </si>
  <si>
    <t>Kilder:</t>
  </si>
  <si>
    <t>Brændstor: Driftsgården og Beredskabet</t>
  </si>
  <si>
    <t>Kilometergodtgørelse: Lønsystem</t>
  </si>
  <si>
    <t>Vejbelysning: Dong</t>
  </si>
  <si>
    <t>CO2 faktorer:</t>
  </si>
  <si>
    <t>kg CO2 pr liter</t>
  </si>
  <si>
    <t>Kilometer</t>
  </si>
  <si>
    <t>kg CO2 pr km</t>
  </si>
  <si>
    <r>
      <t>% ændring i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</t>
    </r>
  </si>
  <si>
    <r>
      <t>Total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emission pr. område</t>
    </r>
  </si>
  <si>
    <t>Varme faktisk forbrug</t>
  </si>
  <si>
    <r>
      <t>Tons CO</t>
    </r>
    <r>
      <rPr>
        <b/>
        <sz val="8"/>
        <rFont val="Arial"/>
        <family val="2"/>
      </rPr>
      <t xml:space="preserve">2 </t>
    </r>
  </si>
  <si>
    <t>Varmeforbrug MWh</t>
  </si>
  <si>
    <t>Vandforbrug</t>
  </si>
  <si>
    <t>Administration</t>
  </si>
  <si>
    <t>Andre ejendomme</t>
  </si>
  <si>
    <t>Idræt</t>
  </si>
  <si>
    <t>Kultur</t>
  </si>
  <si>
    <t>Pleje</t>
  </si>
  <si>
    <t>Varmeforbrug graddage korrrigeret</t>
  </si>
  <si>
    <t>Varmeforbrug</t>
  </si>
  <si>
    <t>Ændring i Tons CO2</t>
  </si>
  <si>
    <t>Forbrug i MWh</t>
  </si>
  <si>
    <t>Brændstof</t>
  </si>
  <si>
    <t>Brændstof liter i alt</t>
  </si>
  <si>
    <t>I alt</t>
  </si>
  <si>
    <t>Varme og EL: Kommunale Ejendomme</t>
  </si>
  <si>
    <r>
      <t>Total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 xml:space="preserve"> emission</t>
    </r>
  </si>
  <si>
    <t>Forsamlingshuse</t>
  </si>
  <si>
    <t>Spejderhytter</t>
  </si>
  <si>
    <t>CO2- og energiregnskab 2008 - 2012 for Furesø Kommune</t>
  </si>
  <si>
    <t>2008-2012</t>
  </si>
  <si>
    <t>Elforbrug 2008</t>
  </si>
  <si>
    <t>Elforbrug 2012</t>
  </si>
  <si>
    <t>Elforbrug 2011</t>
  </si>
  <si>
    <t>kg CO2 pr m3</t>
  </si>
  <si>
    <t>kg CO2 pr kwh</t>
  </si>
  <si>
    <t>2011-2012</t>
  </si>
  <si>
    <t>% 2011-2012</t>
  </si>
</sst>
</file>

<file path=xl/styles.xml><?xml version="1.0" encoding="utf-8"?>
<styleSheet xmlns="http://schemas.openxmlformats.org/spreadsheetml/2006/main">
  <numFmts count="3">
    <numFmt numFmtId="196" formatCode="0.0"/>
    <numFmt numFmtId="197" formatCode="#,##0.0"/>
    <numFmt numFmtId="200" formatCode="0.000"/>
  </numFmts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1" xfId="0" applyBorder="1"/>
    <xf numFmtId="0" fontId="5" fillId="0" borderId="1" xfId="0" applyFont="1" applyBorder="1"/>
    <xf numFmtId="3" fontId="5" fillId="0" borderId="1" xfId="0" applyNumberFormat="1" applyFont="1" applyBorder="1"/>
    <xf numFmtId="3" fontId="0" fillId="0" borderId="1" xfId="0" applyNumberFormat="1" applyBorder="1"/>
    <xf numFmtId="3" fontId="2" fillId="0" borderId="1" xfId="0" applyNumberFormat="1" applyFont="1" applyBorder="1"/>
    <xf numFmtId="197" fontId="0" fillId="0" borderId="1" xfId="0" applyNumberFormat="1" applyBorder="1"/>
    <xf numFmtId="197" fontId="2" fillId="0" borderId="1" xfId="0" applyNumberFormat="1" applyFont="1" applyBorder="1"/>
    <xf numFmtId="0" fontId="3" fillId="0" borderId="0" xfId="0" applyFont="1"/>
    <xf numFmtId="0" fontId="6" fillId="0" borderId="0" xfId="0" applyFont="1"/>
    <xf numFmtId="0" fontId="1" fillId="0" borderId="0" xfId="0" applyFont="1"/>
    <xf numFmtId="3" fontId="0" fillId="0" borderId="0" xfId="0" applyNumberForma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0" fontId="5" fillId="0" borderId="0" xfId="0" applyFont="1" applyBorder="1"/>
    <xf numFmtId="1" fontId="0" fillId="0" borderId="0" xfId="0" applyNumberFormat="1" applyBorder="1"/>
    <xf numFmtId="1" fontId="2" fillId="0" borderId="0" xfId="0" applyNumberFormat="1" applyFont="1" applyBorder="1"/>
    <xf numFmtId="3" fontId="5" fillId="0" borderId="0" xfId="0" applyNumberFormat="1" applyFont="1" applyBorder="1"/>
    <xf numFmtId="0" fontId="2" fillId="0" borderId="2" xfId="0" applyFont="1" applyBorder="1" applyAlignment="1"/>
    <xf numFmtId="0" fontId="0" fillId="0" borderId="2" xfId="0" applyBorder="1" applyAlignment="1"/>
    <xf numFmtId="0" fontId="0" fillId="0" borderId="0" xfId="0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2" fillId="2" borderId="1" xfId="0" applyFont="1" applyFill="1" applyBorder="1"/>
    <xf numFmtId="0" fontId="0" fillId="2" borderId="1" xfId="0" applyFill="1" applyBorder="1"/>
    <xf numFmtId="3" fontId="0" fillId="2" borderId="1" xfId="0" applyNumberFormat="1" applyFill="1" applyBorder="1"/>
    <xf numFmtId="3" fontId="2" fillId="2" borderId="1" xfId="0" applyNumberFormat="1" applyFont="1" applyFill="1" applyBorder="1"/>
    <xf numFmtId="3" fontId="5" fillId="2" borderId="1" xfId="0" applyNumberFormat="1" applyFont="1" applyFill="1" applyBorder="1"/>
    <xf numFmtId="4" fontId="0" fillId="0" borderId="0" xfId="0" applyNumberFormat="1" applyBorder="1"/>
    <xf numFmtId="200" fontId="5" fillId="0" borderId="0" xfId="0" applyNumberFormat="1" applyFont="1" applyBorder="1"/>
    <xf numFmtId="196" fontId="5" fillId="0" borderId="0" xfId="0" applyNumberFormat="1" applyFont="1" applyBorder="1"/>
    <xf numFmtId="196" fontId="2" fillId="0" borderId="0" xfId="0" applyNumberFormat="1" applyFont="1" applyBorder="1"/>
    <xf numFmtId="196" fontId="0" fillId="0" borderId="0" xfId="0" applyNumberFormat="1"/>
    <xf numFmtId="196" fontId="2" fillId="0" borderId="0" xfId="0" applyNumberFormat="1" applyFont="1" applyBorder="1" applyAlignment="1"/>
    <xf numFmtId="196" fontId="0" fillId="0" borderId="0" xfId="0" applyNumberForma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96" fontId="5" fillId="3" borderId="0" xfId="0" applyNumberFormat="1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2" fillId="3" borderId="0" xfId="0" applyFont="1" applyFill="1" applyBorder="1"/>
    <xf numFmtId="3" fontId="0" fillId="3" borderId="0" xfId="0" applyNumberFormat="1" applyFill="1" applyBorder="1"/>
    <xf numFmtId="3" fontId="5" fillId="3" borderId="0" xfId="0" applyNumberFormat="1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/>
    <xf numFmtId="3" fontId="5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196" fontId="5" fillId="0" borderId="0" xfId="0" applyNumberFormat="1" applyFont="1" applyFill="1" applyBorder="1"/>
    <xf numFmtId="0" fontId="0" fillId="0" borderId="2" xfId="0" applyFill="1" applyBorder="1" applyAlignment="1"/>
    <xf numFmtId="3" fontId="0" fillId="0" borderId="1" xfId="0" applyNumberFormat="1" applyFill="1" applyBorder="1"/>
    <xf numFmtId="197" fontId="0" fillId="0" borderId="1" xfId="0" applyNumberFormat="1" applyFill="1" applyBorder="1"/>
    <xf numFmtId="0" fontId="2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gningsservice\BYGNING\22%20-%20MPJ\Energiregnskab%202010\Samlet\Kopi%20af%20Samlet%20-%20til%20Lene%20rev%2011%20apri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 2010"/>
      <sheetName val="El og Varme"/>
      <sheetName val="CO2 2009"/>
      <sheetName val="Varme"/>
      <sheetName val="Vand"/>
      <sheetName val="EL"/>
      <sheetName val="CO2"/>
      <sheetName val="kwh"/>
      <sheetName val="kvm"/>
    </sheetNames>
    <sheetDataSet>
      <sheetData sheetId="0"/>
      <sheetData sheetId="1" refreshError="1">
        <row r="2">
          <cell r="A2" t="str">
            <v xml:space="preserve">Elforbrug </v>
          </cell>
        </row>
        <row r="3">
          <cell r="C3">
            <v>2008</v>
          </cell>
        </row>
        <row r="4">
          <cell r="A4" t="str">
            <v>Administration</v>
          </cell>
        </row>
        <row r="5">
          <cell r="A5" t="str">
            <v>Andre ejendomme</v>
          </cell>
        </row>
        <row r="6">
          <cell r="A6" t="str">
            <v>Daginstitutioner</v>
          </cell>
        </row>
        <row r="7">
          <cell r="A7" t="str">
            <v>Idræt</v>
          </cell>
        </row>
        <row r="8">
          <cell r="A8" t="str">
            <v>Kultur</v>
          </cell>
        </row>
        <row r="9">
          <cell r="A9" t="str">
            <v>Pleje</v>
          </cell>
        </row>
        <row r="10">
          <cell r="A10" t="str">
            <v>Skoler</v>
          </cell>
        </row>
        <row r="11">
          <cell r="A11" t="str">
            <v>I alt</v>
          </cell>
        </row>
        <row r="15">
          <cell r="C15">
            <v>2008</v>
          </cell>
        </row>
        <row r="16">
          <cell r="A16" t="str">
            <v>Administration</v>
          </cell>
        </row>
        <row r="17">
          <cell r="A17" t="str">
            <v>Andre ejendomme</v>
          </cell>
        </row>
        <row r="18">
          <cell r="A18" t="str">
            <v>Daginstitutioner</v>
          </cell>
        </row>
        <row r="20">
          <cell r="A20" t="str">
            <v>Kultur</v>
          </cell>
        </row>
        <row r="21">
          <cell r="A21" t="str">
            <v xml:space="preserve">Pleje </v>
          </cell>
        </row>
        <row r="22">
          <cell r="A22" t="str">
            <v>Skoler</v>
          </cell>
        </row>
        <row r="23">
          <cell r="A23" t="str">
            <v>I alt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topLeftCell="A82" zoomScale="130" zoomScaleNormal="130" workbookViewId="0">
      <selection activeCell="E27" sqref="E27"/>
    </sheetView>
  </sheetViews>
  <sheetFormatPr defaultRowHeight="12.75"/>
  <cols>
    <col min="1" max="1" width="36" customWidth="1"/>
    <col min="2" max="2" width="12.7109375" customWidth="1"/>
    <col min="3" max="3" width="11.7109375" customWidth="1"/>
    <col min="4" max="4" width="11" customWidth="1"/>
    <col min="5" max="5" width="18.5703125" customWidth="1"/>
    <col min="6" max="6" width="10" customWidth="1"/>
    <col min="7" max="7" width="17.85546875" customWidth="1"/>
    <col min="8" max="8" width="9.42578125" customWidth="1"/>
    <col min="9" max="15" width="10.7109375" customWidth="1"/>
    <col min="16" max="17" width="9.28515625" bestFit="1" customWidth="1"/>
    <col min="18" max="18" width="9.28515625" customWidth="1"/>
  </cols>
  <sheetData>
    <row r="1" spans="1:18" ht="18">
      <c r="A1" s="1" t="s">
        <v>46</v>
      </c>
    </row>
    <row r="4" spans="1:18">
      <c r="A4" s="2" t="s">
        <v>5</v>
      </c>
      <c r="B4" s="59" t="s">
        <v>6</v>
      </c>
      <c r="C4" s="59"/>
      <c r="D4" s="59"/>
      <c r="E4" s="25"/>
      <c r="F4" s="26"/>
      <c r="G4" s="26" t="s">
        <v>54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>
      <c r="A5" s="3"/>
      <c r="B5" s="2">
        <v>2008</v>
      </c>
      <c r="C5" s="2">
        <v>2011</v>
      </c>
      <c r="D5" s="2">
        <v>2012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</row>
    <row r="6" spans="1:18">
      <c r="A6" s="3" t="s">
        <v>8</v>
      </c>
      <c r="B6" s="5">
        <v>47940</v>
      </c>
      <c r="C6" s="50">
        <v>0</v>
      </c>
      <c r="D6" s="5">
        <v>59221</v>
      </c>
      <c r="E6" s="21"/>
      <c r="F6" s="21"/>
      <c r="G6" s="42" t="e">
        <f>(D6-C6)/C6*100</f>
        <v>#DIV/0!</v>
      </c>
      <c r="H6" s="33"/>
      <c r="I6" s="21"/>
      <c r="J6" s="21"/>
      <c r="K6" s="21"/>
      <c r="L6" s="21"/>
      <c r="M6" s="21"/>
      <c r="N6" s="16"/>
      <c r="O6" s="16"/>
      <c r="P6" s="19"/>
      <c r="Q6" s="19"/>
      <c r="R6" s="19"/>
    </row>
    <row r="7" spans="1:18">
      <c r="A7" s="3" t="s">
        <v>9</v>
      </c>
      <c r="B7" s="6">
        <v>78234</v>
      </c>
      <c r="C7" s="6">
        <v>151267</v>
      </c>
      <c r="D7" s="5">
        <v>95362</v>
      </c>
      <c r="E7" s="16"/>
      <c r="F7" s="16"/>
      <c r="G7" s="34">
        <f>(D7-C7)/C7*100</f>
        <v>-36.957829533209491</v>
      </c>
      <c r="H7" s="33"/>
      <c r="I7" s="21"/>
      <c r="J7" s="21"/>
      <c r="K7" s="21"/>
      <c r="L7" s="21"/>
      <c r="M7" s="21"/>
      <c r="N7" s="16"/>
      <c r="O7" s="16"/>
      <c r="P7" s="19"/>
      <c r="Q7" s="19"/>
      <c r="R7" s="19"/>
    </row>
    <row r="8" spans="1:18">
      <c r="A8" s="3" t="s">
        <v>10</v>
      </c>
      <c r="B8" s="6">
        <v>2017</v>
      </c>
      <c r="C8" s="6">
        <v>3523</v>
      </c>
      <c r="D8" s="6">
        <v>2577</v>
      </c>
      <c r="E8" s="16"/>
      <c r="F8" s="16"/>
      <c r="G8" s="34">
        <f>(D8-C8)/C8*100</f>
        <v>-26.852114674992904</v>
      </c>
      <c r="H8" s="33"/>
      <c r="I8" s="33"/>
      <c r="J8" s="21"/>
      <c r="K8" s="21"/>
      <c r="L8" s="21"/>
      <c r="M8" s="21"/>
      <c r="N8" s="16"/>
      <c r="O8" s="16"/>
      <c r="P8" s="19"/>
      <c r="Q8" s="19"/>
      <c r="R8" s="19"/>
    </row>
    <row r="9" spans="1:18">
      <c r="A9" s="4" t="s">
        <v>40</v>
      </c>
      <c r="B9" s="5">
        <f>SUM(B6:B8)</f>
        <v>128191</v>
      </c>
      <c r="C9" s="5">
        <f>SUM(C6:C8)</f>
        <v>154790</v>
      </c>
      <c r="D9" s="5">
        <f>SUM(D6:D8)</f>
        <v>157160</v>
      </c>
      <c r="E9" s="21"/>
      <c r="F9" s="21"/>
      <c r="G9" s="34">
        <f>(D9-C9)/C9*100</f>
        <v>1.5311066606369921</v>
      </c>
      <c r="H9" s="33"/>
      <c r="I9" s="21"/>
      <c r="J9" s="21"/>
      <c r="K9" s="21"/>
      <c r="L9" s="21"/>
      <c r="M9" s="21"/>
      <c r="N9" s="16"/>
      <c r="O9" s="16"/>
      <c r="P9" s="19"/>
      <c r="Q9" s="19"/>
      <c r="R9" s="19"/>
    </row>
    <row r="10" spans="1:18">
      <c r="A10" s="3" t="s">
        <v>11</v>
      </c>
      <c r="B10" s="6">
        <v>617990</v>
      </c>
      <c r="C10" s="6">
        <v>528791</v>
      </c>
      <c r="D10" s="5">
        <v>457743</v>
      </c>
      <c r="E10" s="32"/>
      <c r="F10" s="32"/>
      <c r="G10" s="34">
        <f>(D10-C10)/C10*100</f>
        <v>-13.435932154669802</v>
      </c>
      <c r="H10" s="33"/>
      <c r="I10" s="21"/>
      <c r="J10" s="21"/>
      <c r="K10" s="21"/>
      <c r="L10" s="21"/>
      <c r="M10" s="21"/>
      <c r="N10" s="16"/>
      <c r="O10" s="16"/>
      <c r="P10" s="19"/>
      <c r="Q10" s="19"/>
      <c r="R10" s="19"/>
    </row>
    <row r="11" spans="1:18">
      <c r="A11" s="14"/>
      <c r="B11" s="16"/>
      <c r="C11" s="16"/>
      <c r="D11" s="16"/>
      <c r="E11" s="15"/>
      <c r="F11" s="15"/>
      <c r="G11" s="35"/>
      <c r="H11" s="15"/>
      <c r="I11" s="15"/>
      <c r="J11" s="15"/>
      <c r="K11" s="15"/>
      <c r="L11" s="15"/>
      <c r="M11" s="15"/>
      <c r="N11" s="15"/>
      <c r="O11" s="15"/>
      <c r="P11" s="19"/>
      <c r="Q11" s="19"/>
      <c r="R11" s="19"/>
    </row>
    <row r="12" spans="1:18">
      <c r="G12" s="36"/>
    </row>
    <row r="13" spans="1:18">
      <c r="G13" s="36"/>
    </row>
    <row r="14" spans="1:18">
      <c r="A14" s="2" t="s">
        <v>12</v>
      </c>
      <c r="B14" s="59" t="s">
        <v>38</v>
      </c>
      <c r="C14" s="59"/>
      <c r="D14" s="59"/>
      <c r="E14" s="25"/>
      <c r="F14" s="26"/>
      <c r="G14" s="37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>
      <c r="A15" s="3"/>
      <c r="B15" s="4">
        <v>2008</v>
      </c>
      <c r="C15" s="4">
        <v>2011</v>
      </c>
      <c r="D15" s="4">
        <v>2012</v>
      </c>
      <c r="E15" s="18"/>
      <c r="F15" s="18"/>
      <c r="G15" s="34"/>
      <c r="H15" s="18"/>
      <c r="I15" s="18"/>
      <c r="J15" s="18"/>
      <c r="K15" s="18"/>
      <c r="L15" s="18"/>
      <c r="M15" s="18"/>
      <c r="N15" s="18"/>
      <c r="O15" s="18"/>
      <c r="P15" s="17"/>
      <c r="Q15" s="17"/>
      <c r="R15" s="17"/>
    </row>
    <row r="16" spans="1:18">
      <c r="A16" s="51" t="s">
        <v>13</v>
      </c>
      <c r="B16" s="52">
        <v>2321</v>
      </c>
      <c r="C16" s="52">
        <v>2176</v>
      </c>
      <c r="D16" s="52">
        <v>2141</v>
      </c>
      <c r="E16" s="53"/>
      <c r="F16" s="53"/>
      <c r="G16" s="54">
        <f>(D16-C16)/C16*100</f>
        <v>-1.6084558823529411</v>
      </c>
      <c r="H16" s="33"/>
      <c r="I16" s="15"/>
      <c r="J16" s="15"/>
      <c r="K16" s="15"/>
      <c r="L16" s="15"/>
      <c r="M16" s="15"/>
      <c r="N16" s="15"/>
      <c r="O16" s="15"/>
      <c r="P16" s="17"/>
      <c r="Q16" s="17"/>
      <c r="R16" s="17"/>
    </row>
    <row r="17" spans="1:18">
      <c r="G17" s="36"/>
    </row>
    <row r="18" spans="1:18">
      <c r="G18" s="36"/>
    </row>
    <row r="19" spans="1:18">
      <c r="A19" s="2" t="str">
        <f>'[1]El og Varme'!A2</f>
        <v xml:space="preserve">Elforbrug </v>
      </c>
      <c r="B19" s="59" t="s">
        <v>3</v>
      </c>
      <c r="C19" s="59"/>
      <c r="D19" s="59"/>
      <c r="E19" s="25"/>
      <c r="F19" s="26"/>
      <c r="G19" s="3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>
      <c r="A20" s="3"/>
      <c r="B20" s="3">
        <f>'[1]El og Varme'!C3</f>
        <v>2008</v>
      </c>
      <c r="C20" s="3">
        <v>2011</v>
      </c>
      <c r="D20" s="3">
        <v>2012</v>
      </c>
      <c r="E20" s="17"/>
      <c r="F20" s="17"/>
      <c r="G20" s="34">
        <f t="shared" ref="G20:G31" si="0">(D20-C20)/C20*100</f>
        <v>4.9726504226752857E-2</v>
      </c>
      <c r="H20" s="33"/>
      <c r="I20" s="18"/>
      <c r="J20" s="18"/>
      <c r="K20" s="17"/>
      <c r="L20" s="17"/>
      <c r="M20" s="18"/>
      <c r="N20" s="17"/>
      <c r="O20" s="17"/>
      <c r="P20" s="17"/>
      <c r="Q20" s="17"/>
      <c r="R20" s="17"/>
    </row>
    <row r="21" spans="1:18">
      <c r="A21" s="3" t="str">
        <f>'[1]El og Varme'!A4</f>
        <v>Administration</v>
      </c>
      <c r="B21" s="6">
        <v>711</v>
      </c>
      <c r="C21" s="6">
        <v>564</v>
      </c>
      <c r="D21" s="6">
        <v>525</v>
      </c>
      <c r="E21" s="16"/>
      <c r="F21" s="16"/>
      <c r="G21" s="34">
        <f t="shared" si="0"/>
        <v>-6.9148936170212769</v>
      </c>
      <c r="H21" s="33"/>
      <c r="I21" s="16"/>
      <c r="J21" s="16"/>
      <c r="K21" s="16"/>
      <c r="L21" s="16"/>
      <c r="M21" s="19"/>
      <c r="N21" s="19"/>
      <c r="O21" s="19"/>
      <c r="P21" s="19"/>
      <c r="Q21" s="19"/>
      <c r="R21" s="19"/>
    </row>
    <row r="22" spans="1:18">
      <c r="A22" s="3" t="str">
        <f>'[1]El og Varme'!A5</f>
        <v>Andre ejendomme</v>
      </c>
      <c r="B22" s="6">
        <v>450</v>
      </c>
      <c r="C22" s="6">
        <v>214</v>
      </c>
      <c r="D22" s="5">
        <v>248</v>
      </c>
      <c r="E22" s="16"/>
      <c r="F22" s="16"/>
      <c r="G22" s="34">
        <f t="shared" si="0"/>
        <v>15.887850467289718</v>
      </c>
      <c r="H22" s="33"/>
      <c r="I22" s="16"/>
      <c r="J22" s="16"/>
      <c r="K22" s="16"/>
      <c r="L22" s="16"/>
      <c r="M22" s="19"/>
      <c r="N22" s="19"/>
      <c r="O22" s="19"/>
      <c r="P22" s="19"/>
      <c r="Q22" s="19"/>
      <c r="R22" s="19"/>
    </row>
    <row r="23" spans="1:18">
      <c r="A23" s="3" t="str">
        <f>'[1]El og Varme'!A6</f>
        <v>Daginstitutioner</v>
      </c>
      <c r="B23" s="6">
        <v>1205</v>
      </c>
      <c r="C23" s="6">
        <v>1150</v>
      </c>
      <c r="D23" s="6">
        <v>1118</v>
      </c>
      <c r="E23" s="16"/>
      <c r="F23" s="16"/>
      <c r="G23" s="34">
        <f t="shared" si="0"/>
        <v>-2.7826086956521738</v>
      </c>
      <c r="H23" s="33"/>
      <c r="I23" s="16"/>
      <c r="J23" s="16"/>
      <c r="K23" s="16"/>
      <c r="L23" s="16"/>
      <c r="M23" s="19"/>
      <c r="N23" s="19"/>
      <c r="O23" s="19"/>
      <c r="P23" s="19"/>
      <c r="Q23" s="19"/>
      <c r="R23" s="19"/>
    </row>
    <row r="24" spans="1:18">
      <c r="A24" s="3" t="s">
        <v>44</v>
      </c>
      <c r="B24" s="6">
        <v>39</v>
      </c>
      <c r="C24" s="6">
        <v>42</v>
      </c>
      <c r="D24" s="6">
        <v>39</v>
      </c>
      <c r="E24" s="16"/>
      <c r="F24" s="16"/>
      <c r="G24" s="34">
        <f t="shared" si="0"/>
        <v>-7.1428571428571423</v>
      </c>
      <c r="H24" s="33"/>
      <c r="I24" s="16"/>
      <c r="J24" s="16"/>
      <c r="K24" s="16"/>
      <c r="L24" s="16"/>
      <c r="M24" s="19"/>
      <c r="N24" s="19"/>
      <c r="O24" s="19"/>
      <c r="P24" s="19"/>
      <c r="Q24" s="19"/>
      <c r="R24" s="19"/>
    </row>
    <row r="25" spans="1:18">
      <c r="A25" s="3" t="str">
        <f>'[1]El og Varme'!A7</f>
        <v>Idræt</v>
      </c>
      <c r="B25" s="6">
        <v>1036</v>
      </c>
      <c r="C25" s="6">
        <v>1079</v>
      </c>
      <c r="D25" s="6">
        <v>1080</v>
      </c>
      <c r="E25" s="16"/>
      <c r="F25" s="16"/>
      <c r="G25" s="34">
        <f t="shared" si="0"/>
        <v>9.2678405931417976E-2</v>
      </c>
      <c r="H25" s="33"/>
      <c r="I25" s="16"/>
      <c r="J25" s="16"/>
      <c r="K25" s="16"/>
      <c r="L25" s="16"/>
      <c r="M25" s="19"/>
      <c r="N25" s="19"/>
      <c r="O25" s="19"/>
      <c r="P25" s="19"/>
      <c r="Q25" s="19"/>
      <c r="R25" s="19"/>
    </row>
    <row r="26" spans="1:18">
      <c r="A26" s="3" t="str">
        <f>'[1]El og Varme'!A8</f>
        <v>Kultur</v>
      </c>
      <c r="B26" s="6">
        <v>687</v>
      </c>
      <c r="C26" s="6">
        <v>581</v>
      </c>
      <c r="D26" s="6">
        <v>600</v>
      </c>
      <c r="E26" s="16"/>
      <c r="F26" s="16"/>
      <c r="G26" s="34">
        <f t="shared" si="0"/>
        <v>3.2702237521514634</v>
      </c>
      <c r="H26" s="33"/>
      <c r="I26" s="16"/>
      <c r="J26" s="16"/>
      <c r="K26" s="16"/>
      <c r="L26" s="16"/>
      <c r="M26" s="19"/>
      <c r="N26" s="19"/>
      <c r="O26" s="19"/>
      <c r="P26" s="19"/>
      <c r="Q26" s="19"/>
      <c r="R26" s="19"/>
    </row>
    <row r="27" spans="1:18">
      <c r="A27" s="3" t="str">
        <f>'[1]El og Varme'!A9</f>
        <v>Pleje</v>
      </c>
      <c r="B27" s="6">
        <v>339</v>
      </c>
      <c r="C27" s="6">
        <v>308</v>
      </c>
      <c r="D27" s="6">
        <v>310</v>
      </c>
      <c r="E27" s="16"/>
      <c r="F27" s="16"/>
      <c r="G27" s="34">
        <f t="shared" si="0"/>
        <v>0.64935064935064934</v>
      </c>
      <c r="H27" s="33"/>
      <c r="I27" s="16"/>
      <c r="J27" s="16"/>
      <c r="K27" s="16"/>
      <c r="L27" s="16"/>
      <c r="M27" s="19"/>
      <c r="N27" s="19"/>
      <c r="O27" s="19"/>
      <c r="P27" s="19"/>
      <c r="Q27" s="19"/>
      <c r="R27" s="19"/>
    </row>
    <row r="28" spans="1:18">
      <c r="A28" s="3" t="str">
        <f>'[1]El og Varme'!A10</f>
        <v>Skoler</v>
      </c>
      <c r="B28" s="6">
        <v>2689</v>
      </c>
      <c r="C28" s="6">
        <v>2278</v>
      </c>
      <c r="D28" s="6">
        <v>1948</v>
      </c>
      <c r="E28" s="16"/>
      <c r="F28" s="16"/>
      <c r="G28" s="34">
        <f t="shared" si="0"/>
        <v>-14.486391571553995</v>
      </c>
      <c r="H28" s="33"/>
      <c r="I28" s="16"/>
      <c r="J28" s="16"/>
      <c r="K28" s="16"/>
      <c r="L28" s="16"/>
      <c r="M28" s="19"/>
      <c r="N28" s="19"/>
      <c r="O28" s="19"/>
      <c r="P28" s="19"/>
      <c r="Q28" s="19"/>
      <c r="R28" s="19"/>
    </row>
    <row r="29" spans="1:18">
      <c r="A29" s="3" t="s">
        <v>45</v>
      </c>
      <c r="B29" s="6">
        <v>50</v>
      </c>
      <c r="C29" s="6">
        <v>47</v>
      </c>
      <c r="D29" s="6">
        <v>48</v>
      </c>
      <c r="E29" s="16"/>
      <c r="F29" s="16"/>
      <c r="G29" s="34">
        <f t="shared" si="0"/>
        <v>2.1276595744680851</v>
      </c>
      <c r="H29" s="33"/>
      <c r="I29" s="16"/>
      <c r="J29" s="16"/>
      <c r="K29" s="16"/>
      <c r="L29" s="16"/>
      <c r="M29" s="19"/>
      <c r="N29" s="19"/>
      <c r="O29" s="19"/>
      <c r="P29" s="19"/>
      <c r="Q29" s="19"/>
      <c r="R29" s="19"/>
    </row>
    <row r="30" spans="1:18">
      <c r="A30" s="3" t="s">
        <v>1</v>
      </c>
      <c r="B30" s="6">
        <v>1452</v>
      </c>
      <c r="C30" s="6">
        <v>1085</v>
      </c>
      <c r="D30" s="6">
        <v>1005</v>
      </c>
      <c r="E30" s="16"/>
      <c r="F30" s="16"/>
      <c r="G30" s="34">
        <f t="shared" si="0"/>
        <v>-7.3732718894009217</v>
      </c>
      <c r="H30" s="33"/>
      <c r="I30" s="16"/>
      <c r="J30" s="16"/>
      <c r="K30" s="16"/>
      <c r="L30" s="16"/>
      <c r="M30" s="19"/>
      <c r="N30" s="19"/>
      <c r="O30" s="19"/>
      <c r="P30" s="19"/>
      <c r="Q30" s="19"/>
      <c r="R30" s="19"/>
    </row>
    <row r="31" spans="1:18">
      <c r="A31" s="2" t="str">
        <f>'[1]El og Varme'!A11</f>
        <v>I alt</v>
      </c>
      <c r="B31" s="7">
        <f>SUM(B21:B30)</f>
        <v>8658</v>
      </c>
      <c r="C31" s="7">
        <f>SUM(C21:C30)</f>
        <v>7348</v>
      </c>
      <c r="D31" s="7">
        <f>SUM(D21:D30)</f>
        <v>6921</v>
      </c>
      <c r="E31" s="15"/>
      <c r="F31" s="15"/>
      <c r="G31" s="34">
        <f t="shared" si="0"/>
        <v>-5.8111050626020688</v>
      </c>
      <c r="H31" s="33"/>
      <c r="I31" s="15"/>
      <c r="J31" s="15"/>
      <c r="K31" s="15"/>
      <c r="L31" s="15"/>
      <c r="M31" s="20"/>
      <c r="N31" s="20"/>
      <c r="O31" s="20"/>
      <c r="P31" s="19"/>
      <c r="Q31" s="19"/>
      <c r="R31" s="19"/>
    </row>
    <row r="32" spans="1:18">
      <c r="G32" s="36"/>
    </row>
    <row r="33" spans="1:18">
      <c r="G33" s="36"/>
    </row>
    <row r="34" spans="1:18">
      <c r="A34" s="27" t="s">
        <v>26</v>
      </c>
      <c r="B34" s="60" t="s">
        <v>28</v>
      </c>
      <c r="C34" s="60"/>
      <c r="D34" s="60"/>
      <c r="E34" s="25"/>
      <c r="F34" s="26"/>
      <c r="G34" s="37"/>
      <c r="H34" s="26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>
      <c r="A35" s="28"/>
      <c r="B35" s="28">
        <f>'[1]El og Varme'!C15</f>
        <v>2008</v>
      </c>
      <c r="C35" s="28">
        <v>2011</v>
      </c>
      <c r="D35" s="28">
        <v>2012</v>
      </c>
      <c r="E35" s="17"/>
      <c r="F35" s="17"/>
      <c r="G35" s="3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28" t="str">
        <f>'[1]El og Varme'!A16</f>
        <v>Administration</v>
      </c>
      <c r="B36" s="29">
        <v>593</v>
      </c>
      <c r="C36" s="29">
        <v>587</v>
      </c>
      <c r="D36" s="29">
        <v>619</v>
      </c>
      <c r="E36" s="16"/>
      <c r="F36" s="16"/>
      <c r="G36" s="34">
        <f t="shared" ref="G36:G46" si="1">(D36-C36)/C36*100</f>
        <v>5.4514480408858601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>
      <c r="A37" s="28" t="str">
        <f>'[1]El og Varme'!A17</f>
        <v>Andre ejendomme</v>
      </c>
      <c r="B37" s="29">
        <v>1112</v>
      </c>
      <c r="C37" s="29">
        <v>970</v>
      </c>
      <c r="D37" s="31">
        <v>1112</v>
      </c>
      <c r="E37" s="16"/>
      <c r="F37" s="16"/>
      <c r="G37" s="34">
        <f t="shared" si="1"/>
        <v>14.63917525773196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>
      <c r="A38" s="28" t="str">
        <f>'[1]El og Varme'!A18</f>
        <v>Daginstitutioner</v>
      </c>
      <c r="B38" s="29">
        <v>3069</v>
      </c>
      <c r="C38" s="29">
        <v>3190</v>
      </c>
      <c r="D38" s="29">
        <v>3179</v>
      </c>
      <c r="E38" s="16"/>
      <c r="F38" s="16"/>
      <c r="G38" s="34">
        <f t="shared" si="1"/>
        <v>-0.34482758620689657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>
      <c r="A39" s="28" t="s">
        <v>44</v>
      </c>
      <c r="B39" s="29">
        <v>196</v>
      </c>
      <c r="C39" s="29">
        <v>187</v>
      </c>
      <c r="D39" s="29">
        <v>193</v>
      </c>
      <c r="E39" s="16"/>
      <c r="F39" s="16"/>
      <c r="G39" s="34">
        <f t="shared" si="1"/>
        <v>3.2085561497326207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>
      <c r="A40" s="28" t="s">
        <v>32</v>
      </c>
      <c r="B40" s="29">
        <v>2018</v>
      </c>
      <c r="C40" s="29">
        <v>1972</v>
      </c>
      <c r="D40" s="29">
        <v>1929</v>
      </c>
      <c r="E40" s="16"/>
      <c r="F40" s="16"/>
      <c r="G40" s="34">
        <f t="shared" si="1"/>
        <v>-2.1805273833671399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>
      <c r="A41" s="28" t="str">
        <f>'[1]El og Varme'!A20</f>
        <v>Kultur</v>
      </c>
      <c r="B41" s="29">
        <v>1475</v>
      </c>
      <c r="C41" s="29">
        <v>1567</v>
      </c>
      <c r="D41" s="29">
        <v>1605</v>
      </c>
      <c r="E41" s="16"/>
      <c r="F41" s="16"/>
      <c r="G41" s="34">
        <f t="shared" si="1"/>
        <v>2.4250159540523293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>
      <c r="A42" s="28" t="str">
        <f>'[1]El og Varme'!A21</f>
        <v xml:space="preserve">Pleje </v>
      </c>
      <c r="B42" s="29">
        <v>743</v>
      </c>
      <c r="C42" s="29">
        <v>787</v>
      </c>
      <c r="D42" s="29">
        <v>854</v>
      </c>
      <c r="E42" s="16"/>
      <c r="F42" s="16"/>
      <c r="G42" s="34">
        <f t="shared" si="1"/>
        <v>8.513341804320202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>
      <c r="A43" s="28" t="str">
        <f>'[1]El og Varme'!A22</f>
        <v>Skoler</v>
      </c>
      <c r="B43" s="29">
        <v>8504</v>
      </c>
      <c r="C43" s="29">
        <v>8372</v>
      </c>
      <c r="D43" s="29">
        <v>7978</v>
      </c>
      <c r="E43" s="16"/>
      <c r="F43" s="16"/>
      <c r="G43" s="34">
        <f t="shared" si="1"/>
        <v>-4.7061634018155756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>
      <c r="A44" s="28" t="s">
        <v>45</v>
      </c>
      <c r="B44" s="29">
        <v>17</v>
      </c>
      <c r="C44" s="29">
        <v>20</v>
      </c>
      <c r="D44" s="29">
        <v>15</v>
      </c>
      <c r="E44" s="16"/>
      <c r="F44" s="16"/>
      <c r="G44" s="34">
        <f t="shared" si="1"/>
        <v>-25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>
      <c r="A45" s="28" t="s">
        <v>1</v>
      </c>
      <c r="B45" s="29">
        <v>2550</v>
      </c>
      <c r="C45" s="29">
        <v>2674</v>
      </c>
      <c r="D45" s="29">
        <v>2906</v>
      </c>
      <c r="E45" s="16"/>
      <c r="F45" s="16"/>
      <c r="G45" s="34">
        <f t="shared" si="1"/>
        <v>8.6761406133133878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>
      <c r="A46" s="27" t="str">
        <f>'[1]El og Varme'!A23</f>
        <v>I alt</v>
      </c>
      <c r="B46" s="30">
        <f>SUM(B36:B45)</f>
        <v>20277</v>
      </c>
      <c r="C46" s="30">
        <f>SUM(C36:C45)</f>
        <v>20326</v>
      </c>
      <c r="D46" s="30">
        <f>SUM(D36:D45)</f>
        <v>20390</v>
      </c>
      <c r="E46" s="15"/>
      <c r="F46" s="15"/>
      <c r="G46" s="34">
        <f t="shared" si="1"/>
        <v>0.31486765718783821</v>
      </c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</row>
    <row r="47" spans="1:18">
      <c r="A47" s="17"/>
      <c r="B47" s="13"/>
      <c r="C47" s="13"/>
      <c r="D47" s="13"/>
      <c r="E47" s="17"/>
      <c r="F47" s="17"/>
      <c r="G47" s="38"/>
      <c r="H47" s="17"/>
      <c r="I47" s="17"/>
      <c r="J47" s="17"/>
      <c r="K47" s="17"/>
      <c r="L47" s="17"/>
      <c r="M47" s="13"/>
      <c r="N47" s="17"/>
      <c r="O47" s="17"/>
      <c r="P47" s="17"/>
      <c r="Q47" s="17"/>
      <c r="R47" s="17"/>
    </row>
    <row r="48" spans="1:18">
      <c r="B48" s="13"/>
      <c r="C48" s="13"/>
      <c r="D48" s="13"/>
      <c r="G48" s="36"/>
      <c r="M48" s="13"/>
    </row>
    <row r="49" spans="1:18">
      <c r="B49" s="13"/>
      <c r="C49" s="13"/>
      <c r="D49" s="13"/>
      <c r="G49" s="36"/>
      <c r="M49" s="13"/>
    </row>
    <row r="50" spans="1:18">
      <c r="A50" s="2" t="s">
        <v>29</v>
      </c>
      <c r="B50" s="61" t="s">
        <v>4</v>
      </c>
      <c r="C50" s="62"/>
      <c r="D50" s="63"/>
      <c r="E50" s="25"/>
      <c r="F50" s="26"/>
      <c r="G50" s="37"/>
      <c r="H50" s="26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>
      <c r="A51" s="3"/>
      <c r="B51" s="3">
        <v>2008</v>
      </c>
      <c r="C51" s="3">
        <v>2011</v>
      </c>
      <c r="D51" s="3">
        <v>2012</v>
      </c>
      <c r="E51" s="17"/>
      <c r="F51" s="17"/>
      <c r="G51" s="38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3" t="s">
        <v>30</v>
      </c>
      <c r="B52" s="6">
        <v>3002</v>
      </c>
      <c r="C52" s="6">
        <v>2587</v>
      </c>
      <c r="D52" s="6">
        <v>2603</v>
      </c>
      <c r="E52" s="16"/>
      <c r="F52" s="16"/>
      <c r="G52" s="34">
        <f t="shared" ref="G52:G62" si="2">(D52-C52)/C52*100</f>
        <v>0.61847700038654807</v>
      </c>
      <c r="H52" s="33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>
      <c r="A53" s="3" t="s">
        <v>31</v>
      </c>
      <c r="B53" s="6">
        <v>2681</v>
      </c>
      <c r="C53" s="6">
        <v>2443</v>
      </c>
      <c r="D53" s="5">
        <v>2626</v>
      </c>
      <c r="E53" s="16"/>
      <c r="F53" s="16"/>
      <c r="G53" s="34">
        <f t="shared" si="2"/>
        <v>7.4907900122799838</v>
      </c>
      <c r="H53" s="33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>
      <c r="A54" s="3" t="s">
        <v>2</v>
      </c>
      <c r="B54" s="6">
        <v>16022</v>
      </c>
      <c r="C54" s="6">
        <v>16084</v>
      </c>
      <c r="D54" s="6">
        <v>16649</v>
      </c>
      <c r="E54" s="16"/>
      <c r="F54" s="16"/>
      <c r="G54" s="34">
        <f t="shared" si="2"/>
        <v>3.5128077592638647</v>
      </c>
      <c r="H54" s="33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>
      <c r="A55" s="3" t="s">
        <v>44</v>
      </c>
      <c r="B55" s="6">
        <v>322</v>
      </c>
      <c r="C55" s="6">
        <v>180</v>
      </c>
      <c r="D55" s="6">
        <v>250</v>
      </c>
      <c r="E55" s="16"/>
      <c r="F55" s="16"/>
      <c r="G55" s="34">
        <f t="shared" si="2"/>
        <v>38.888888888888893</v>
      </c>
      <c r="H55" s="33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>
      <c r="A56" s="3" t="s">
        <v>32</v>
      </c>
      <c r="B56" s="6">
        <v>9619</v>
      </c>
      <c r="C56" s="6">
        <v>8629</v>
      </c>
      <c r="D56" s="6">
        <v>8043</v>
      </c>
      <c r="E56" s="16"/>
      <c r="F56" s="16"/>
      <c r="G56" s="34">
        <f t="shared" si="2"/>
        <v>-6.7910534244987826</v>
      </c>
      <c r="H56" s="33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>
      <c r="A57" s="3" t="s">
        <v>33</v>
      </c>
      <c r="B57" s="6">
        <v>2180</v>
      </c>
      <c r="C57" s="6">
        <v>2143</v>
      </c>
      <c r="D57" s="6">
        <v>2137</v>
      </c>
      <c r="E57" s="16"/>
      <c r="F57" s="16"/>
      <c r="G57" s="34">
        <f t="shared" si="2"/>
        <v>-0.27998133457769481</v>
      </c>
      <c r="H57" s="33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>
      <c r="A58" s="3" t="s">
        <v>34</v>
      </c>
      <c r="B58" s="6">
        <v>2912</v>
      </c>
      <c r="C58" s="6">
        <v>2677</v>
      </c>
      <c r="D58" s="6">
        <v>2634</v>
      </c>
      <c r="E58" s="16"/>
      <c r="F58" s="16"/>
      <c r="G58" s="34">
        <f t="shared" si="2"/>
        <v>-1.6062756817332835</v>
      </c>
      <c r="H58" s="33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>
      <c r="A59" s="3" t="s">
        <v>0</v>
      </c>
      <c r="B59" s="6">
        <v>13918</v>
      </c>
      <c r="C59" s="6">
        <v>13037</v>
      </c>
      <c r="D59" s="6">
        <v>13721</v>
      </c>
      <c r="E59" s="16"/>
      <c r="F59" s="16"/>
      <c r="G59" s="34">
        <f t="shared" si="2"/>
        <v>5.2466058142210628</v>
      </c>
      <c r="H59" s="33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>
      <c r="A60" s="3" t="s">
        <v>45</v>
      </c>
      <c r="B60" s="6">
        <v>148</v>
      </c>
      <c r="C60" s="6">
        <v>243</v>
      </c>
      <c r="D60" s="6">
        <v>357</v>
      </c>
      <c r="E60" s="16"/>
      <c r="F60" s="16"/>
      <c r="G60" s="34">
        <f t="shared" si="2"/>
        <v>46.913580246913575</v>
      </c>
      <c r="H60" s="33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>
      <c r="A61" s="3" t="s">
        <v>1</v>
      </c>
      <c r="B61" s="6">
        <v>23797</v>
      </c>
      <c r="C61" s="6">
        <v>22843</v>
      </c>
      <c r="D61" s="6">
        <v>26422</v>
      </c>
      <c r="E61" s="16"/>
      <c r="F61" s="16"/>
      <c r="G61" s="34">
        <f t="shared" si="2"/>
        <v>15.667819463292911</v>
      </c>
      <c r="H61" s="33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>
      <c r="A62" s="2" t="s">
        <v>41</v>
      </c>
      <c r="B62" s="7">
        <f>SUM(B52:B61)</f>
        <v>74601</v>
      </c>
      <c r="C62" s="7">
        <f>SUM(C52:C61)</f>
        <v>70866</v>
      </c>
      <c r="D62" s="7">
        <f>SUM(D52:D61)</f>
        <v>75442</v>
      </c>
      <c r="E62" s="15"/>
      <c r="F62" s="15"/>
      <c r="G62" s="34">
        <f t="shared" si="2"/>
        <v>6.4572573589591622</v>
      </c>
      <c r="H62" s="33"/>
      <c r="I62" s="15"/>
      <c r="J62" s="15"/>
      <c r="K62" s="15"/>
      <c r="L62" s="15"/>
      <c r="M62" s="15"/>
      <c r="N62" s="15"/>
      <c r="O62" s="15"/>
      <c r="P62" s="16"/>
      <c r="Q62" s="16"/>
      <c r="R62" s="16"/>
    </row>
    <row r="63" spans="1:18">
      <c r="A63" s="14"/>
      <c r="B63" s="15"/>
      <c r="C63" s="15"/>
      <c r="D63" s="15"/>
      <c r="E63" s="15"/>
      <c r="F63" s="15"/>
      <c r="G63" s="35"/>
      <c r="H63" s="15"/>
      <c r="I63" s="15"/>
      <c r="J63" s="15"/>
      <c r="K63" s="15"/>
      <c r="L63" s="15"/>
      <c r="M63" s="15"/>
      <c r="N63" s="15"/>
      <c r="O63" s="15"/>
      <c r="P63" s="16"/>
      <c r="Q63" s="16"/>
      <c r="R63" s="16"/>
    </row>
    <row r="64" spans="1:18">
      <c r="A64" s="14"/>
      <c r="B64" s="15"/>
      <c r="C64" s="15"/>
      <c r="D64" s="15"/>
      <c r="E64" s="15"/>
      <c r="F64" s="15"/>
      <c r="G64" s="35"/>
      <c r="H64" s="15"/>
      <c r="I64" s="15"/>
      <c r="J64" s="15"/>
      <c r="K64" s="15"/>
      <c r="L64" s="15"/>
      <c r="M64" s="15"/>
      <c r="N64" s="15"/>
      <c r="O64" s="15"/>
      <c r="P64" s="16"/>
      <c r="Q64" s="16"/>
      <c r="R64" s="16"/>
    </row>
    <row r="65" spans="1:18">
      <c r="A65" s="14"/>
      <c r="B65" s="15"/>
      <c r="C65" s="15"/>
      <c r="D65" s="15"/>
      <c r="E65" s="15"/>
      <c r="F65" s="15"/>
      <c r="G65" s="35"/>
      <c r="H65" s="15"/>
      <c r="I65" s="15"/>
      <c r="J65" s="15"/>
      <c r="K65" s="15"/>
      <c r="L65" s="15"/>
      <c r="M65" s="15"/>
      <c r="N65" s="15"/>
      <c r="O65" s="15"/>
      <c r="P65" s="16"/>
      <c r="Q65" s="16"/>
      <c r="R65" s="16"/>
    </row>
    <row r="66" spans="1:18">
      <c r="A66" s="2" t="s">
        <v>35</v>
      </c>
      <c r="B66" s="59" t="s">
        <v>28</v>
      </c>
      <c r="C66" s="59"/>
      <c r="D66" s="59"/>
      <c r="E66" s="15"/>
      <c r="F66" s="15"/>
      <c r="G66" s="35"/>
      <c r="H66" s="15"/>
      <c r="I66" s="15"/>
      <c r="J66" s="15"/>
      <c r="K66" s="15"/>
      <c r="L66" s="15"/>
      <c r="M66" s="15"/>
      <c r="N66" s="15"/>
      <c r="O66" s="15"/>
      <c r="P66" s="16"/>
      <c r="Q66" s="16"/>
      <c r="R66" s="16"/>
    </row>
    <row r="67" spans="1:18">
      <c r="A67" s="3"/>
      <c r="B67" s="3">
        <v>2008</v>
      </c>
      <c r="C67" s="3">
        <v>2011</v>
      </c>
      <c r="D67" s="3">
        <v>2012</v>
      </c>
      <c r="E67" s="15"/>
      <c r="F67" s="15"/>
      <c r="G67" s="3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6"/>
    </row>
    <row r="68" spans="1:18">
      <c r="A68" s="3" t="s">
        <v>30</v>
      </c>
      <c r="B68" s="6">
        <v>713</v>
      </c>
      <c r="C68" s="6">
        <v>640</v>
      </c>
      <c r="D68" s="6">
        <v>653</v>
      </c>
      <c r="E68" s="15"/>
      <c r="F68" s="15"/>
      <c r="G68" s="34">
        <f t="shared" ref="G68:G77" si="3">(D68-C68)/C68*100</f>
        <v>2.03125</v>
      </c>
      <c r="H68" s="33"/>
      <c r="I68" s="15"/>
      <c r="J68" s="15"/>
      <c r="K68" s="15"/>
      <c r="L68" s="15"/>
      <c r="M68" s="15"/>
      <c r="N68" s="15"/>
      <c r="O68" s="15"/>
      <c r="P68" s="16"/>
      <c r="Q68" s="16"/>
      <c r="R68" s="16"/>
    </row>
    <row r="69" spans="1:18">
      <c r="A69" s="3" t="s">
        <v>31</v>
      </c>
      <c r="B69" s="6">
        <v>1279</v>
      </c>
      <c r="C69" s="6">
        <v>1057</v>
      </c>
      <c r="D69" s="5">
        <v>1131</v>
      </c>
      <c r="E69" s="15"/>
      <c r="F69" s="15"/>
      <c r="G69" s="34">
        <f t="shared" si="3"/>
        <v>7.000946073793755</v>
      </c>
      <c r="H69" s="33"/>
      <c r="I69" s="15"/>
      <c r="J69" s="15"/>
      <c r="K69" s="15"/>
      <c r="L69" s="15"/>
      <c r="M69" s="15"/>
      <c r="N69" s="15"/>
      <c r="O69" s="15"/>
      <c r="P69" s="16"/>
      <c r="Q69" s="16"/>
      <c r="R69" s="16"/>
    </row>
    <row r="70" spans="1:18">
      <c r="A70" s="3" t="s">
        <v>2</v>
      </c>
      <c r="B70" s="6">
        <v>3553</v>
      </c>
      <c r="C70" s="6">
        <v>3555</v>
      </c>
      <c r="D70" s="6">
        <v>3343</v>
      </c>
      <c r="E70" s="15"/>
      <c r="F70" s="15"/>
      <c r="G70" s="34">
        <f t="shared" si="3"/>
        <v>-5.9634317862165966</v>
      </c>
      <c r="H70" s="33"/>
      <c r="I70" s="15"/>
      <c r="J70" s="15"/>
      <c r="K70" s="15"/>
      <c r="L70" s="15"/>
      <c r="M70" s="15"/>
      <c r="N70" s="15"/>
      <c r="O70" s="15"/>
      <c r="P70" s="16"/>
      <c r="Q70" s="16"/>
      <c r="R70" s="16"/>
    </row>
    <row r="71" spans="1:18">
      <c r="A71" s="3" t="s">
        <v>44</v>
      </c>
      <c r="B71" s="6">
        <v>242</v>
      </c>
      <c r="C71" s="6">
        <v>220</v>
      </c>
      <c r="D71" s="6">
        <v>207</v>
      </c>
      <c r="E71" s="15"/>
      <c r="F71" s="15"/>
      <c r="G71" s="34">
        <f t="shared" si="3"/>
        <v>-5.9090909090909092</v>
      </c>
      <c r="H71" s="33"/>
      <c r="I71" s="15"/>
      <c r="J71" s="15"/>
      <c r="K71" s="15"/>
      <c r="L71" s="15"/>
      <c r="M71" s="15"/>
      <c r="N71" s="15"/>
      <c r="O71" s="15"/>
      <c r="P71" s="16"/>
      <c r="Q71" s="16"/>
      <c r="R71" s="16"/>
    </row>
    <row r="72" spans="1:18">
      <c r="A72" s="3" t="s">
        <v>32</v>
      </c>
      <c r="B72" s="6">
        <v>2275</v>
      </c>
      <c r="C72" s="6">
        <v>2149</v>
      </c>
      <c r="D72" s="6">
        <v>2028</v>
      </c>
      <c r="E72" s="15"/>
      <c r="F72" s="15"/>
      <c r="G72" s="34">
        <f t="shared" si="3"/>
        <v>-5.6305258259655657</v>
      </c>
      <c r="H72" s="33"/>
      <c r="I72" s="15"/>
      <c r="J72" s="15"/>
      <c r="K72" s="15"/>
      <c r="L72" s="15"/>
      <c r="M72" s="15"/>
      <c r="N72" s="15"/>
      <c r="O72" s="15"/>
      <c r="P72" s="16"/>
      <c r="Q72" s="16"/>
      <c r="R72" s="16"/>
    </row>
    <row r="73" spans="1:18">
      <c r="A73" s="3" t="s">
        <v>33</v>
      </c>
      <c r="B73" s="6">
        <v>1753</v>
      </c>
      <c r="C73" s="6">
        <v>1771</v>
      </c>
      <c r="D73" s="6">
        <v>1723</v>
      </c>
      <c r="E73" s="15"/>
      <c r="F73" s="15"/>
      <c r="G73" s="34">
        <f t="shared" si="3"/>
        <v>-2.710333145115754</v>
      </c>
      <c r="H73" s="33"/>
      <c r="I73" s="15"/>
      <c r="J73" s="15"/>
      <c r="K73" s="15"/>
      <c r="L73" s="15"/>
      <c r="M73" s="15"/>
      <c r="N73" s="15"/>
      <c r="O73" s="15"/>
      <c r="P73" s="16"/>
      <c r="Q73" s="16"/>
      <c r="R73" s="16"/>
    </row>
    <row r="74" spans="1:18">
      <c r="A74" s="3" t="s">
        <v>34</v>
      </c>
      <c r="B74" s="6">
        <v>861</v>
      </c>
      <c r="C74" s="6">
        <v>853</v>
      </c>
      <c r="D74" s="6">
        <v>895</v>
      </c>
      <c r="E74" s="15"/>
      <c r="F74" s="15"/>
      <c r="G74" s="34">
        <f t="shared" si="3"/>
        <v>4.9237983587338805</v>
      </c>
      <c r="H74" s="33"/>
      <c r="I74" s="15"/>
      <c r="J74" s="15"/>
      <c r="K74" s="15"/>
      <c r="L74" s="15"/>
      <c r="M74" s="15"/>
      <c r="N74" s="15"/>
      <c r="O74" s="15"/>
      <c r="P74" s="16"/>
      <c r="Q74" s="16"/>
      <c r="R74" s="16"/>
    </row>
    <row r="75" spans="1:18">
      <c r="A75" s="3" t="s">
        <v>0</v>
      </c>
      <c r="B75" s="6">
        <v>9931</v>
      </c>
      <c r="C75" s="6">
        <v>9270</v>
      </c>
      <c r="D75" s="6">
        <v>8475</v>
      </c>
      <c r="E75" s="15"/>
      <c r="F75" s="15"/>
      <c r="G75" s="34">
        <f t="shared" si="3"/>
        <v>-8.5760517799352751</v>
      </c>
      <c r="H75" s="33"/>
      <c r="I75" s="15"/>
      <c r="J75" s="15"/>
      <c r="K75" s="15"/>
      <c r="L75" s="15"/>
      <c r="M75" s="15"/>
      <c r="N75" s="15"/>
      <c r="O75" s="15"/>
      <c r="P75" s="16"/>
      <c r="Q75" s="16"/>
      <c r="R75" s="16"/>
    </row>
    <row r="76" spans="1:18">
      <c r="A76" s="3" t="s">
        <v>45</v>
      </c>
      <c r="B76" s="6">
        <v>20</v>
      </c>
      <c r="C76" s="6">
        <v>23</v>
      </c>
      <c r="D76" s="6">
        <v>16</v>
      </c>
      <c r="E76" s="15"/>
      <c r="F76" s="15"/>
      <c r="G76" s="34">
        <f t="shared" si="3"/>
        <v>-30.434782608695656</v>
      </c>
      <c r="H76" s="33"/>
      <c r="I76" s="15"/>
      <c r="J76" s="15"/>
      <c r="K76" s="15"/>
      <c r="L76" s="15"/>
      <c r="M76" s="15"/>
      <c r="N76" s="15"/>
      <c r="O76" s="15"/>
      <c r="P76" s="16"/>
      <c r="Q76" s="16"/>
      <c r="R76" s="16"/>
    </row>
    <row r="77" spans="1:18">
      <c r="A77" s="3" t="s">
        <v>1</v>
      </c>
      <c r="B77" s="6">
        <v>2794</v>
      </c>
      <c r="C77" s="6">
        <v>2824</v>
      </c>
      <c r="D77" s="6">
        <v>3001</v>
      </c>
      <c r="E77" s="15"/>
      <c r="F77" s="15"/>
      <c r="G77" s="34">
        <f t="shared" si="3"/>
        <v>6.2677053824362599</v>
      </c>
      <c r="H77" s="33"/>
      <c r="I77" s="15"/>
      <c r="J77" s="15"/>
      <c r="K77" s="15"/>
      <c r="L77" s="15"/>
      <c r="M77" s="15"/>
      <c r="N77" s="15"/>
      <c r="O77" s="15"/>
      <c r="P77" s="16"/>
      <c r="Q77" s="16"/>
      <c r="R77" s="16"/>
    </row>
    <row r="78" spans="1:18">
      <c r="A78" s="2" t="s">
        <v>41</v>
      </c>
      <c r="B78" s="7">
        <f>SUM(B68:B77)</f>
        <v>23421</v>
      </c>
      <c r="C78" s="7">
        <f>SUM(C68:C77)</f>
        <v>22362</v>
      </c>
      <c r="D78" s="7">
        <f>SUM(D68:D77)</f>
        <v>21472</v>
      </c>
      <c r="F78" s="15"/>
      <c r="G78" s="34">
        <f>(D78-C78)/C78*100</f>
        <v>-3.9799660137733657</v>
      </c>
      <c r="H78" s="33"/>
      <c r="M78" s="13"/>
    </row>
    <row r="79" spans="1:18">
      <c r="B79" s="13"/>
      <c r="C79" s="13"/>
      <c r="D79" s="13"/>
      <c r="M79" s="13"/>
    </row>
    <row r="82" spans="1:11">
      <c r="A82" s="22" t="s">
        <v>25</v>
      </c>
      <c r="B82" s="39" t="s">
        <v>27</v>
      </c>
      <c r="C82" s="41"/>
      <c r="D82" s="40"/>
      <c r="E82" s="39" t="s">
        <v>37</v>
      </c>
      <c r="F82" s="40"/>
      <c r="G82" s="39" t="s">
        <v>24</v>
      </c>
      <c r="H82" s="40"/>
      <c r="I82" s="39" t="s">
        <v>7</v>
      </c>
      <c r="J82" s="41"/>
      <c r="K82" s="40"/>
    </row>
    <row r="83" spans="1:11">
      <c r="A83" s="22"/>
      <c r="B83" s="4">
        <v>2008</v>
      </c>
      <c r="C83" s="4">
        <v>2011</v>
      </c>
      <c r="D83" s="4">
        <v>2012</v>
      </c>
      <c r="E83" s="4" t="s">
        <v>47</v>
      </c>
      <c r="F83" s="4" t="s">
        <v>53</v>
      </c>
      <c r="G83" s="4" t="s">
        <v>47</v>
      </c>
      <c r="H83" s="4" t="s">
        <v>53</v>
      </c>
      <c r="I83" s="3">
        <v>2008</v>
      </c>
      <c r="J83" s="3">
        <v>2011</v>
      </c>
      <c r="K83" s="3">
        <v>2012</v>
      </c>
    </row>
    <row r="84" spans="1:11">
      <c r="A84" s="23" t="s">
        <v>5</v>
      </c>
      <c r="B84" s="6">
        <f>(B9*2.4+B10*0.164)/1000</f>
        <v>409.00875999999994</v>
      </c>
      <c r="C84" s="6">
        <f>(C9*2.4+C10*0.164)/1000</f>
        <v>458.21772399999998</v>
      </c>
      <c r="D84" s="6">
        <f>(D9*2.4+D10*0.164)/1000</f>
        <v>452.25385199999999</v>
      </c>
      <c r="E84" s="6">
        <f>D84-B84</f>
        <v>43.245092000000056</v>
      </c>
      <c r="F84" s="6">
        <f t="shared" ref="F84:F89" si="4">D84-C84</f>
        <v>-5.9638719999999807</v>
      </c>
      <c r="G84" s="8">
        <f t="shared" ref="G84:H89" si="5">E84/B84*100</f>
        <v>10.573145670523063</v>
      </c>
      <c r="H84" s="8">
        <f t="shared" si="5"/>
        <v>-1.3015367340962962</v>
      </c>
      <c r="I84" s="6">
        <f t="shared" ref="I84:I89" si="6">B84/B$89*100</f>
        <v>4.0437172589994343</v>
      </c>
      <c r="J84" s="6">
        <f t="shared" ref="J84:J89" si="7">C84/C$89*100</f>
        <v>5.4066002301482037</v>
      </c>
      <c r="K84" s="6">
        <f t="shared" ref="K84:K89" si="8">D84/D$89*100</f>
        <v>6.2111388080022776</v>
      </c>
    </row>
    <row r="85" spans="1:11">
      <c r="A85" s="55" t="s">
        <v>12</v>
      </c>
      <c r="B85" s="56">
        <f>B16*0.469</f>
        <v>1088.549</v>
      </c>
      <c r="C85" s="56">
        <f>C16*0.385</f>
        <v>837.76</v>
      </c>
      <c r="D85" s="56">
        <f>D16*0.292</f>
        <v>625.17199999999991</v>
      </c>
      <c r="E85" s="56">
        <f>D85-B85</f>
        <v>-463.37700000000007</v>
      </c>
      <c r="F85" s="56">
        <f t="shared" si="4"/>
        <v>-212.58800000000008</v>
      </c>
      <c r="G85" s="57">
        <f t="shared" si="5"/>
        <v>-42.568318008651893</v>
      </c>
      <c r="H85" s="57">
        <f t="shared" si="5"/>
        <v>-25.37576394194042</v>
      </c>
      <c r="I85" s="6">
        <f>B85/B$89*100</f>
        <v>10.762078490853289</v>
      </c>
      <c r="J85" s="6">
        <f>C85/C$89*100</f>
        <v>9.8848935158365023</v>
      </c>
      <c r="K85" s="6">
        <f>D85/D$89*100</f>
        <v>8.5859524550304975</v>
      </c>
    </row>
    <row r="86" spans="1:11">
      <c r="A86" s="23" t="s">
        <v>14</v>
      </c>
      <c r="B86" s="6">
        <f>B31*0.469</f>
        <v>4060.6019999999999</v>
      </c>
      <c r="C86" s="6">
        <f>C31*0.385</f>
        <v>2828.98</v>
      </c>
      <c r="D86" s="6">
        <f>D31*0.292</f>
        <v>2020.9319999999998</v>
      </c>
      <c r="E86" s="6">
        <f>D86-B86</f>
        <v>-2039.67</v>
      </c>
      <c r="F86" s="6">
        <f t="shared" si="4"/>
        <v>-808.04800000000023</v>
      </c>
      <c r="G86" s="8">
        <f t="shared" si="5"/>
        <v>-50.230729335206945</v>
      </c>
      <c r="H86" s="8">
        <f t="shared" si="5"/>
        <v>-28.563227735791706</v>
      </c>
      <c r="I86" s="6">
        <f t="shared" si="6"/>
        <v>40.145659445845666</v>
      </c>
      <c r="J86" s="6">
        <f t="shared" si="7"/>
        <v>33.379686376087598</v>
      </c>
      <c r="K86" s="6">
        <f t="shared" si="8"/>
        <v>27.754963540993028</v>
      </c>
    </row>
    <row r="87" spans="1:11">
      <c r="A87" s="23" t="s">
        <v>15</v>
      </c>
      <c r="B87" s="6">
        <f>B78*0.192</f>
        <v>4496.8320000000003</v>
      </c>
      <c r="C87" s="6">
        <f>C78*0.192</f>
        <v>4293.5039999999999</v>
      </c>
      <c r="D87" s="6">
        <f>D78*0.192</f>
        <v>4122.6239999999998</v>
      </c>
      <c r="E87" s="6">
        <f>D87-B87</f>
        <v>-374.20800000000054</v>
      </c>
      <c r="F87" s="6">
        <f t="shared" si="4"/>
        <v>-170.88000000000011</v>
      </c>
      <c r="G87" s="8">
        <f t="shared" si="5"/>
        <v>-8.3215917339140208</v>
      </c>
      <c r="H87" s="8">
        <f t="shared" si="5"/>
        <v>-3.9799660137733679</v>
      </c>
      <c r="I87" s="6">
        <f t="shared" si="6"/>
        <v>44.458502965122179</v>
      </c>
      <c r="J87" s="6">
        <f t="shared" si="7"/>
        <v>50.659890481543734</v>
      </c>
      <c r="K87" s="6">
        <f>D87/D$89*100</f>
        <v>56.619064279858421</v>
      </c>
    </row>
    <row r="88" spans="1:11">
      <c r="A88" s="23" t="s">
        <v>29</v>
      </c>
      <c r="B88" s="6">
        <f>B62*0.8/1000</f>
        <v>59.680800000000005</v>
      </c>
      <c r="C88" s="6">
        <f>C62*0.8/1000</f>
        <v>56.692800000000005</v>
      </c>
      <c r="D88" s="6">
        <f>D62*0.8/1000</f>
        <v>60.353600000000007</v>
      </c>
      <c r="E88" s="6">
        <f>D88-B88</f>
        <v>0.67280000000000229</v>
      </c>
      <c r="F88" s="6">
        <f t="shared" si="4"/>
        <v>3.6608000000000018</v>
      </c>
      <c r="G88" s="8">
        <f t="shared" si="5"/>
        <v>1.1273307328320032</v>
      </c>
      <c r="H88" s="8">
        <f t="shared" si="5"/>
        <v>6.4572573589591649</v>
      </c>
      <c r="I88" s="6">
        <f t="shared" si="6"/>
        <v>0.59004183917941877</v>
      </c>
      <c r="J88" s="6">
        <f t="shared" si="7"/>
        <v>0.66892939638394722</v>
      </c>
      <c r="K88" s="6">
        <f t="shared" si="8"/>
        <v>0.82888091611577097</v>
      </c>
    </row>
    <row r="89" spans="1:11">
      <c r="A89" s="22" t="s">
        <v>43</v>
      </c>
      <c r="B89" s="7">
        <f>SUM(B84:B88)</f>
        <v>10114.672560000001</v>
      </c>
      <c r="C89" s="7">
        <f>SUM(C84:C88)</f>
        <v>8475.1545240000014</v>
      </c>
      <c r="D89" s="7">
        <f>SUM(D84:D88)</f>
        <v>7281.3354519999993</v>
      </c>
      <c r="E89" s="7">
        <f>SUM(E84:E88)</f>
        <v>-2833.3371080000006</v>
      </c>
      <c r="F89" s="7">
        <f t="shared" si="4"/>
        <v>-1193.8190720000021</v>
      </c>
      <c r="G89" s="9">
        <f t="shared" si="5"/>
        <v>-28.012148600883631</v>
      </c>
      <c r="H89" s="9">
        <f t="shared" si="5"/>
        <v>-14.086103900752923</v>
      </c>
      <c r="I89" s="6">
        <f t="shared" si="6"/>
        <v>100</v>
      </c>
      <c r="J89" s="6">
        <f t="shared" si="7"/>
        <v>100</v>
      </c>
      <c r="K89" s="6">
        <f t="shared" si="8"/>
        <v>100</v>
      </c>
    </row>
    <row r="90" spans="1:11">
      <c r="E90" s="10" t="s">
        <v>20</v>
      </c>
      <c r="F90" s="10"/>
    </row>
    <row r="91" spans="1:11">
      <c r="E91" s="12" t="s">
        <v>39</v>
      </c>
      <c r="F91">
        <v>2.4</v>
      </c>
      <c r="G91" s="12" t="s">
        <v>21</v>
      </c>
    </row>
    <row r="92" spans="1:11">
      <c r="A92" s="10" t="s">
        <v>16</v>
      </c>
      <c r="E92" s="12" t="s">
        <v>22</v>
      </c>
      <c r="F92">
        <v>0.16400000000000001</v>
      </c>
      <c r="G92" s="12" t="s">
        <v>23</v>
      </c>
    </row>
    <row r="93" spans="1:11">
      <c r="A93" s="11" t="s">
        <v>17</v>
      </c>
      <c r="E93" s="11" t="s">
        <v>48</v>
      </c>
      <c r="F93">
        <v>0.46899999999999997</v>
      </c>
      <c r="G93" s="11" t="s">
        <v>52</v>
      </c>
    </row>
    <row r="94" spans="1:11">
      <c r="A94" s="11" t="s">
        <v>18</v>
      </c>
      <c r="E94" s="11" t="s">
        <v>50</v>
      </c>
      <c r="F94">
        <v>0.38500000000000001</v>
      </c>
      <c r="G94" s="11" t="s">
        <v>52</v>
      </c>
    </row>
    <row r="95" spans="1:11">
      <c r="A95" s="11" t="s">
        <v>19</v>
      </c>
      <c r="E95" s="11" t="s">
        <v>49</v>
      </c>
      <c r="F95">
        <v>0.29199999999999998</v>
      </c>
      <c r="G95" s="11" t="s">
        <v>52</v>
      </c>
    </row>
    <row r="96" spans="1:11">
      <c r="A96" s="11" t="s">
        <v>42</v>
      </c>
      <c r="E96" s="12" t="s">
        <v>36</v>
      </c>
      <c r="F96">
        <v>0.192</v>
      </c>
      <c r="G96" s="11" t="s">
        <v>52</v>
      </c>
    </row>
    <row r="97" spans="1:8">
      <c r="E97" s="11" t="s">
        <v>29</v>
      </c>
      <c r="F97">
        <v>0.8</v>
      </c>
      <c r="G97" s="11" t="s">
        <v>51</v>
      </c>
    </row>
    <row r="98" spans="1:8">
      <c r="A98" s="49"/>
      <c r="B98" s="44"/>
      <c r="C98" s="44"/>
      <c r="D98" s="43"/>
      <c r="E98" s="43"/>
      <c r="F98" s="43"/>
      <c r="G98" s="43"/>
      <c r="H98" s="43"/>
    </row>
    <row r="99" spans="1:8">
      <c r="A99" s="45"/>
      <c r="B99" s="58"/>
      <c r="C99" s="58"/>
      <c r="D99" s="58"/>
      <c r="E99" s="45"/>
      <c r="F99" s="58"/>
      <c r="G99" s="58"/>
      <c r="H99" s="58"/>
    </row>
    <row r="100" spans="1:8">
      <c r="A100" s="43"/>
      <c r="B100" s="43"/>
      <c r="C100" s="43"/>
      <c r="D100" s="43"/>
      <c r="E100" s="43"/>
      <c r="F100" s="43"/>
      <c r="G100" s="43"/>
      <c r="H100" s="43"/>
    </row>
    <row r="101" spans="1:8">
      <c r="A101" s="43"/>
      <c r="B101" s="46"/>
      <c r="C101" s="46"/>
      <c r="D101" s="46"/>
      <c r="E101" s="43"/>
      <c r="F101" s="46"/>
      <c r="G101" s="46"/>
      <c r="H101" s="46"/>
    </row>
    <row r="102" spans="1:8">
      <c r="A102" s="43"/>
      <c r="B102" s="46"/>
      <c r="C102" s="46"/>
      <c r="D102" s="47"/>
      <c r="E102" s="43"/>
      <c r="F102" s="46"/>
      <c r="G102" s="46"/>
      <c r="H102" s="47"/>
    </row>
    <row r="103" spans="1:8">
      <c r="A103" s="43"/>
      <c r="B103" s="46"/>
      <c r="C103" s="46"/>
      <c r="D103" s="46"/>
      <c r="E103" s="43"/>
      <c r="F103" s="46"/>
      <c r="G103" s="46"/>
      <c r="H103" s="46"/>
    </row>
    <row r="104" spans="1:8">
      <c r="A104" s="43"/>
      <c r="B104" s="46"/>
      <c r="C104" s="46"/>
      <c r="D104" s="46"/>
      <c r="E104" s="43"/>
      <c r="F104" s="46"/>
      <c r="G104" s="46"/>
      <c r="H104" s="46"/>
    </row>
    <row r="105" spans="1:8">
      <c r="A105" s="43"/>
      <c r="B105" s="46"/>
      <c r="C105" s="46"/>
      <c r="D105" s="46"/>
      <c r="E105" s="43"/>
      <c r="F105" s="46"/>
      <c r="G105" s="46"/>
      <c r="H105" s="46"/>
    </row>
    <row r="106" spans="1:8">
      <c r="A106" s="43"/>
      <c r="B106" s="46"/>
      <c r="C106" s="46"/>
      <c r="D106" s="46"/>
      <c r="E106" s="43"/>
      <c r="F106" s="46"/>
      <c r="G106" s="46"/>
      <c r="H106" s="46"/>
    </row>
    <row r="107" spans="1:8">
      <c r="A107" s="43"/>
      <c r="B107" s="46"/>
      <c r="C107" s="46"/>
      <c r="D107" s="46"/>
      <c r="E107" s="43"/>
      <c r="F107" s="46"/>
      <c r="G107" s="46"/>
      <c r="H107" s="46"/>
    </row>
    <row r="108" spans="1:8">
      <c r="A108" s="43"/>
      <c r="B108" s="46"/>
      <c r="C108" s="46"/>
      <c r="D108" s="46"/>
      <c r="E108" s="43"/>
      <c r="F108" s="46"/>
      <c r="G108" s="46"/>
      <c r="H108" s="46"/>
    </row>
    <row r="109" spans="1:8">
      <c r="A109" s="43"/>
      <c r="B109" s="46"/>
      <c r="C109" s="46"/>
      <c r="D109" s="46"/>
      <c r="E109" s="45"/>
      <c r="F109" s="48"/>
      <c r="G109" s="48"/>
      <c r="H109" s="48"/>
    </row>
    <row r="110" spans="1:8">
      <c r="A110" s="43"/>
      <c r="B110" s="46"/>
      <c r="C110" s="46"/>
      <c r="D110" s="46"/>
      <c r="E110" s="43"/>
      <c r="F110" s="43"/>
      <c r="G110" s="43"/>
      <c r="H110" s="43"/>
    </row>
    <row r="111" spans="1:8">
      <c r="A111" s="43"/>
      <c r="B111" s="46"/>
      <c r="C111" s="46"/>
      <c r="D111" s="46"/>
      <c r="E111" s="43"/>
      <c r="F111" s="43"/>
      <c r="G111" s="43"/>
      <c r="H111" s="43"/>
    </row>
    <row r="112" spans="1:8">
      <c r="A112" s="45"/>
      <c r="B112" s="48"/>
      <c r="C112" s="48"/>
      <c r="D112" s="48"/>
      <c r="E112" s="43"/>
      <c r="F112" s="43"/>
      <c r="G112" s="43"/>
      <c r="H112" s="43"/>
    </row>
    <row r="113" spans="1:8">
      <c r="A113" s="43"/>
      <c r="B113" s="43"/>
      <c r="C113" s="43"/>
      <c r="D113" s="43"/>
      <c r="E113" s="43"/>
      <c r="F113" s="43"/>
      <c r="G113" s="43"/>
      <c r="H113" s="43"/>
    </row>
    <row r="114" spans="1:8">
      <c r="A114" s="43"/>
      <c r="B114" s="43"/>
      <c r="C114" s="43"/>
      <c r="D114" s="43"/>
      <c r="E114" s="43"/>
      <c r="F114" s="43"/>
      <c r="G114" s="43"/>
      <c r="H114" s="43"/>
    </row>
    <row r="115" spans="1:8">
      <c r="A115" s="43"/>
      <c r="B115" s="46"/>
      <c r="C115" s="46"/>
      <c r="D115" s="46"/>
      <c r="E115" s="43"/>
      <c r="F115" s="43"/>
      <c r="G115" s="43"/>
      <c r="H115" s="43"/>
    </row>
    <row r="116" spans="1:8">
      <c r="A116" s="43"/>
      <c r="B116" s="43"/>
      <c r="C116" s="43"/>
      <c r="D116" s="43"/>
      <c r="E116" s="43"/>
      <c r="F116" s="46"/>
      <c r="G116" s="46"/>
      <c r="H116" s="46"/>
    </row>
    <row r="117" spans="1:8">
      <c r="A117" s="43"/>
      <c r="B117" s="43"/>
      <c r="C117" s="43"/>
      <c r="D117" s="43"/>
      <c r="E117" s="43"/>
      <c r="F117" s="46"/>
      <c r="G117" s="46"/>
      <c r="H117" s="46"/>
    </row>
    <row r="118" spans="1:8">
      <c r="A118" s="43"/>
      <c r="B118" s="43"/>
      <c r="C118" s="43"/>
      <c r="D118" s="43"/>
      <c r="E118" s="43"/>
      <c r="F118" s="43"/>
      <c r="G118" s="43"/>
      <c r="H118" s="43"/>
    </row>
    <row r="119" spans="1:8">
      <c r="A119" s="43"/>
      <c r="B119" s="43"/>
      <c r="C119" s="43"/>
      <c r="D119" s="43"/>
      <c r="E119" s="43"/>
      <c r="F119" s="43"/>
      <c r="G119" s="43"/>
      <c r="H119" s="43"/>
    </row>
    <row r="120" spans="1:8">
      <c r="A120" s="43"/>
      <c r="B120" s="43"/>
      <c r="C120" s="43"/>
      <c r="D120" s="43"/>
      <c r="E120" s="43"/>
      <c r="F120" s="43"/>
      <c r="G120" s="43"/>
      <c r="H120" s="43"/>
    </row>
    <row r="121" spans="1:8">
      <c r="A121" s="43"/>
      <c r="B121" s="43"/>
      <c r="C121" s="43"/>
      <c r="D121" s="43"/>
      <c r="E121" s="43"/>
      <c r="F121" s="43"/>
      <c r="G121" s="43"/>
      <c r="H121" s="43"/>
    </row>
  </sheetData>
  <mergeCells count="8">
    <mergeCell ref="B99:D99"/>
    <mergeCell ref="F99:H99"/>
    <mergeCell ref="B4:D4"/>
    <mergeCell ref="B14:D14"/>
    <mergeCell ref="B34:D34"/>
    <mergeCell ref="B66:D66"/>
    <mergeCell ref="B19:D19"/>
    <mergeCell ref="B50:D50"/>
  </mergeCells>
  <phoneticPr fontId="1" type="noConversion"/>
  <pageMargins left="0.25" right="0.25" top="0.75" bottom="0.75" header="0.3" footer="0.3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CO2 2008-2011</vt:lpstr>
      <vt:lpstr>'CO2 2008-2011'!Udskriftsområde</vt:lpstr>
    </vt:vector>
  </TitlesOfParts>
  <Company>Furesø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Jakobsen</dc:creator>
  <cp:lastModifiedBy>Marc Eskelund</cp:lastModifiedBy>
  <cp:lastPrinted>2013-04-19T07:05:27Z</cp:lastPrinted>
  <dcterms:created xsi:type="dcterms:W3CDTF">2012-01-30T10:15:23Z</dcterms:created>
  <dcterms:modified xsi:type="dcterms:W3CDTF">2013-05-22T13:40:22Z</dcterms:modified>
</cp:coreProperties>
</file>