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715" windowHeight="5940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<sst xmlns="http://schemas.openxmlformats.org/spreadsheetml/2006/main" count="58" uniqueCount="50">
  <si>
    <t>Derfor opgøres kun emissioner via energiforbrug (el, varme, kraftstof til køretøjer) fra kommunale aktiviteter.</t>
  </si>
  <si>
    <t>Kommentar til forbrugsudvikling:</t>
  </si>
  <si>
    <r>
      <t>Den samlede redegørelse viser faktisk et let øget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-udslip i 2009, derfor blev der kigget nærmere på de enkelte forbrugsopgørelser. Herved blev der konstateret følgende:</t>
    </r>
  </si>
  <si>
    <t>I forbindelse med klimaaftalen blev der i sommer 2009 igangsat flere energispareprojekter. Alene på de driftssteder, hvor der blev sat særlig fokus på energibesparelser, blev der samlet sparet 250.000 kWh alene i elforbrug, svarende til næsten 3 % af kommunens samlede elforbrug (uden vejbelysning) fra 2008.</t>
  </si>
  <si>
    <t>Til gengæld er der en række uforudsete hhv. fejlvurderede ekstraordinære forbrugsforhold, i det nye ejendomme er kommet til, mens enkelte mindre er taget ud af brug.
En række ejendomme er i en renoverings-/ udvidelsesfase, som medfører ekstraordinære forbrug, samlet opgjort til en stigning på ca. 272.000 kWh, hhv. ca. 160 t CO2 fra elforbrug.</t>
  </si>
  <si>
    <t>Fjernvarmeforbruget (graddagskorrigeret) er steget for næsten alle ejendommes vedkommende.</t>
  </si>
  <si>
    <t>Emissionskilde</t>
  </si>
  <si>
    <t>Forbrug</t>
  </si>
  <si>
    <t>omregnings-faktorer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</si>
  <si>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i t</t>
    </r>
  </si>
  <si>
    <t>Differens</t>
  </si>
  <si>
    <t>Kommentarer</t>
  </si>
  <si>
    <t>Enhed forbrug</t>
  </si>
  <si>
    <t>Forbrugsenhed</t>
  </si>
  <si>
    <r>
      <t>CO</t>
    </r>
    <r>
      <rPr>
        <b/>
        <i/>
        <vertAlign val="subscript"/>
        <sz val="10"/>
        <rFont val="Arial"/>
        <family val="2"/>
      </rPr>
      <t>2</t>
    </r>
  </si>
  <si>
    <t>Enhed omregnings-faktor</t>
  </si>
  <si>
    <t>t</t>
  </si>
  <si>
    <t>%</t>
  </si>
  <si>
    <t>Vedr. baggrundsdata</t>
  </si>
  <si>
    <t>Vedr. forbrugsudvikling</t>
  </si>
  <si>
    <t>Samlet elforbrug, uden vejbelysningsabo</t>
  </si>
  <si>
    <t>kWh</t>
  </si>
  <si>
    <r>
      <t>1. års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-rede</t>
    </r>
    <r>
      <rPr>
        <sz val="10"/>
        <rFont val="Arial"/>
        <family val="0"/>
      </rPr>
      <t>gørelse lagde en del forenklende antagelser til grunds; herstående tal er taget fra Dongs opgørelser. Derfor vil der være en vis difference til tallene for 2008 i sidste redegørelse.</t>
    </r>
  </si>
  <si>
    <t>Ekstraordinært forbrug*)</t>
  </si>
  <si>
    <t>*)ejendomme, der i 2009 har haft ekstraordinære forbrugsforhold (se også indledende kommentar)</t>
  </si>
  <si>
    <t>Elforbrug Vejbelysningsabo</t>
  </si>
  <si>
    <r>
      <t xml:space="preserve">Beregnet fra Dong; </t>
    </r>
    <r>
      <rPr>
        <b/>
        <sz val="10"/>
        <rFont val="Arial"/>
        <family val="2"/>
      </rPr>
      <t>OBS:</t>
    </r>
    <r>
      <rPr>
        <sz val="10"/>
        <rFont val="Arial"/>
        <family val="0"/>
      </rPr>
      <t xml:space="preserve"> fejloplysning vedr. forbrug 2008 (var kun kvartalsbasis; nu omregnet til årsbasis.</t>
    </r>
  </si>
  <si>
    <t>Varme, gasforbrug</t>
  </si>
  <si>
    <r>
      <t>Omregningsfaktor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til kWh: 10,8 kWh/m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
graddagskorrigeret (HMN-graddage)</t>
    </r>
  </si>
  <si>
    <t>Varme, fjernvarme</t>
  </si>
  <si>
    <t>Omregningsfaktor GJ til kWh: 278 kWh/GJ
graddagskorrigeret (IVV-graddage)</t>
  </si>
  <si>
    <t>Ibrugtagning af nye ældreboliger har medført stigende varmeforbrug</t>
  </si>
  <si>
    <t>Varme, olie</t>
  </si>
  <si>
    <t>l</t>
  </si>
  <si>
    <r>
      <t>Omregningsfaktor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til kWh: 10,9 kWh/l</t>
    </r>
  </si>
  <si>
    <t>Benzin</t>
  </si>
  <si>
    <r>
      <t xml:space="preserve">oplysninger fra Statoil; 
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Statoil, miljøfakta</t>
    </r>
  </si>
  <si>
    <t>Diesel</t>
  </si>
  <si>
    <r>
      <t>Sum CO</t>
    </r>
    <r>
      <rPr>
        <b/>
        <vertAlign val="subscript"/>
        <sz val="10"/>
        <rFont val="Arial"/>
        <family val="2"/>
      </rPr>
      <t>2</t>
    </r>
  </si>
  <si>
    <r>
      <t>Sum CO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uden ekstraordinær forbrug</t>
    </r>
  </si>
  <si>
    <t xml:space="preserve">Under antagelse, at de ektraordinære forbrug kun optræder i en kortere tidsperiode, kan der på længere sigt regnes med en besparelse på ca. </t>
  </si>
  <si>
    <r>
      <t>1)</t>
    </r>
    <r>
      <rPr>
        <sz val="10"/>
        <rFont val="Arial"/>
        <family val="0"/>
      </rPr>
      <t>jf metodebeskr. for KL's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-beregner</t>
    </r>
  </si>
  <si>
    <t>Status: september 2010</t>
  </si>
  <si>
    <r>
      <t xml:space="preserve">g/kWh </t>
    </r>
    <r>
      <rPr>
        <i/>
        <vertAlign val="superscript"/>
        <sz val="10"/>
        <rFont val="Arial"/>
        <family val="2"/>
      </rPr>
      <t>1)</t>
    </r>
  </si>
  <si>
    <r>
      <t>m</t>
    </r>
    <r>
      <rPr>
        <vertAlign val="superscript"/>
        <sz val="10"/>
        <rFont val="Arial"/>
        <family val="2"/>
      </rPr>
      <t xml:space="preserve">3    </t>
    </r>
  </si>
  <si>
    <r>
      <t xml:space="preserve">kg/kWh </t>
    </r>
    <r>
      <rPr>
        <i/>
        <vertAlign val="superscript"/>
        <sz val="10"/>
        <rFont val="Arial"/>
        <family val="2"/>
      </rPr>
      <t>1)</t>
    </r>
  </si>
  <si>
    <r>
      <t xml:space="preserve">GJ   </t>
    </r>
    <r>
      <rPr>
        <vertAlign val="superscript"/>
        <sz val="10"/>
        <rFont val="Arial"/>
        <family val="2"/>
      </rPr>
      <t xml:space="preserve"> </t>
    </r>
  </si>
  <si>
    <r>
      <t xml:space="preserve">kg/l </t>
    </r>
    <r>
      <rPr>
        <i/>
        <vertAlign val="superscript"/>
        <sz val="10"/>
        <rFont val="Arial"/>
        <family val="2"/>
      </rPr>
      <t>2)</t>
    </r>
  </si>
  <si>
    <r>
      <t xml:space="preserve">oplysninger fra Statoil; 
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Statoil, miljøfakta
I tidl. fremsendte opgørelse fra aug. 2010 var der kun taget højde for faktuelle opgørelser via regninger. I herstående opgørelse er der taget højde for faktisk forbrug,. Forskellen i tidl. opgørelse skyldes periodisering.</t>
    </r>
  </si>
  <si>
    <r>
      <t>Samlet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-udslip i 2009 fra Ishøj Kommunes (som virksomhed) aktiviteter under følgende forudsætninger:</t>
    </r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</si>
</sst>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  <numFmt numFmtId="173" formatCode="#,##0.0000"/>
    <numFmt numFmtId="174" formatCode="0.0"/>
    <numFmt numFmtId="175" formatCode="0.0000"/>
  </numFmts>
  <fonts count="46">
    <font>
      <sz val="10"/>
      <name val="Arial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vertAlign val="subscript"/>
      <sz val="10"/>
      <name val="Arial"/>
      <family val="2"/>
    </font>
    <font>
      <b/>
      <i/>
      <vertAlign val="subscript"/>
      <sz val="10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i/>
      <vertAlign val="superscript"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0" fontId="36" fillId="24" borderId="3" applyNumberFormat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0" fillId="33" borderId="10" xfId="0" applyFill="1" applyBorder="1" applyAlignment="1">
      <alignment wrapText="1"/>
    </xf>
    <xf numFmtId="3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6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0" fillId="36" borderId="10" xfId="0" applyNumberFormat="1" applyFill="1" applyBorder="1" applyAlignment="1">
      <alignment/>
    </xf>
    <xf numFmtId="172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 wrapText="1"/>
    </xf>
    <xf numFmtId="3" fontId="0" fillId="0" borderId="0" xfId="0" applyNumberFormat="1" applyAlignment="1">
      <alignment/>
    </xf>
    <xf numFmtId="0" fontId="9" fillId="33" borderId="10" xfId="0" applyFont="1" applyFill="1" applyBorder="1" applyAlignment="1">
      <alignment wrapText="1"/>
    </xf>
    <xf numFmtId="3" fontId="9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3" fontId="9" fillId="35" borderId="10" xfId="0" applyNumberFormat="1" applyFont="1" applyFill="1" applyBorder="1" applyAlignment="1">
      <alignment/>
    </xf>
    <xf numFmtId="3" fontId="9" fillId="36" borderId="10" xfId="0" applyNumberFormat="1" applyFont="1" applyFill="1" applyBorder="1" applyAlignment="1">
      <alignment/>
    </xf>
    <xf numFmtId="0" fontId="9" fillId="37" borderId="10" xfId="0" applyFont="1" applyFill="1" applyBorder="1" applyAlignment="1">
      <alignment wrapText="1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37" borderId="10" xfId="0" applyFill="1" applyBorder="1" applyAlignment="1">
      <alignment/>
    </xf>
    <xf numFmtId="173" fontId="6" fillId="35" borderId="10" xfId="0" applyNumberFormat="1" applyFont="1" applyFill="1" applyBorder="1" applyAlignment="1">
      <alignment/>
    </xf>
    <xf numFmtId="1" fontId="0" fillId="36" borderId="10" xfId="0" applyNumberFormat="1" applyFill="1" applyBorder="1" applyAlignment="1">
      <alignment/>
    </xf>
    <xf numFmtId="174" fontId="0" fillId="37" borderId="10" xfId="0" applyNumberFormat="1" applyFill="1" applyBorder="1" applyAlignment="1">
      <alignment/>
    </xf>
    <xf numFmtId="175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1" xfId="0" applyFont="1" applyBorder="1" applyAlignment="1">
      <alignment/>
    </xf>
    <xf numFmtId="3" fontId="3" fillId="36" borderId="10" xfId="0" applyNumberFormat="1" applyFont="1" applyFill="1" applyBorder="1" applyAlignment="1">
      <alignment/>
    </xf>
    <xf numFmtId="10" fontId="3" fillId="38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0" fontId="3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 indent="3"/>
    </xf>
    <xf numFmtId="0" fontId="3" fillId="37" borderId="12" xfId="0" applyFont="1" applyFill="1" applyBorder="1" applyAlignment="1">
      <alignment horizontal="center" wrapText="1"/>
    </xf>
    <xf numFmtId="0" fontId="0" fillId="37" borderId="13" xfId="0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 wrapText="1"/>
    </xf>
    <xf numFmtId="0" fontId="6" fillId="35" borderId="11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 wrapText="1"/>
    </xf>
    <xf numFmtId="0" fontId="0" fillId="36" borderId="13" xfId="0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2-Ishoej-redegoerelse2009-status-sep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udsætninger"/>
      <sheetName val="Hele tal"/>
      <sheetName val="Kildespecificeret"/>
      <sheetName val="Varmeforbrug"/>
      <sheetName val="Elforbrug"/>
    </sheetNames>
    <sheetDataSet>
      <sheetData sheetId="2">
        <row r="18">
          <cell r="C18">
            <v>319811.04110399314</v>
          </cell>
          <cell r="D18">
            <v>301035.45468697825</v>
          </cell>
        </row>
        <row r="19">
          <cell r="C19">
            <v>61074.67487532244</v>
          </cell>
          <cell r="D19">
            <v>62643.7514516129</v>
          </cell>
        </row>
        <row r="20">
          <cell r="C20">
            <v>24261.4</v>
          </cell>
          <cell r="D20">
            <v>24564.7</v>
          </cell>
        </row>
        <row r="21">
          <cell r="C21">
            <v>39737.24</v>
          </cell>
          <cell r="D21">
            <v>36594</v>
          </cell>
        </row>
      </sheetData>
      <sheetData sheetId="4">
        <row r="115">
          <cell r="E115">
            <v>8507156</v>
          </cell>
          <cell r="F115">
            <v>8456905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23.57421875" style="0" customWidth="1"/>
    <col min="2" max="3" width="16.421875" style="0" customWidth="1"/>
    <col min="4" max="4" width="8.28125" style="0" customWidth="1"/>
    <col min="5" max="5" width="9.28125" style="0" customWidth="1"/>
    <col min="6" max="7" width="12.57421875" style="0" customWidth="1"/>
    <col min="8" max="11" width="9.28125" style="0" customWidth="1"/>
    <col min="12" max="12" width="20.7109375" style="0" customWidth="1"/>
    <col min="13" max="13" width="19.28125" style="0" customWidth="1"/>
  </cols>
  <sheetData>
    <row r="1" spans="1:7" ht="18.75">
      <c r="A1" s="1" t="s">
        <v>49</v>
      </c>
      <c r="B1" s="1"/>
      <c r="C1" s="1"/>
      <c r="D1" s="1"/>
      <c r="E1" s="1"/>
      <c r="F1" s="1"/>
      <c r="G1" s="1"/>
    </row>
    <row r="2" spans="1:7" ht="15.75">
      <c r="A2" s="2" t="s">
        <v>0</v>
      </c>
      <c r="B2" s="1"/>
      <c r="C2" s="1"/>
      <c r="D2" s="1"/>
      <c r="E2" s="1"/>
      <c r="F2" s="1"/>
      <c r="G2" s="1"/>
    </row>
    <row r="3" spans="1:7" ht="6.75" customHeight="1">
      <c r="A3" s="2"/>
      <c r="B3" s="1"/>
      <c r="C3" s="1"/>
      <c r="D3" s="1"/>
      <c r="E3" s="1"/>
      <c r="F3" s="1"/>
      <c r="G3" s="1"/>
    </row>
    <row r="4" ht="12.75">
      <c r="A4" s="3" t="s">
        <v>42</v>
      </c>
    </row>
    <row r="5" ht="18.75" customHeight="1">
      <c r="A5" s="3" t="s">
        <v>1</v>
      </c>
    </row>
    <row r="6" s="2" customFormat="1" ht="18.75" customHeight="1">
      <c r="A6" s="2" t="s">
        <v>2</v>
      </c>
    </row>
    <row r="7" spans="1:13" ht="30" customHeight="1">
      <c r="A7" s="45" t="s">
        <v>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31.5" customHeight="1">
      <c r="A8" s="45" t="s">
        <v>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3" ht="21.75" customHeight="1">
      <c r="A9" s="45" t="s">
        <v>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ht="18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3.5">
      <c r="A11" s="5" t="s">
        <v>6</v>
      </c>
      <c r="B11" s="48" t="s">
        <v>7</v>
      </c>
      <c r="C11" s="49"/>
      <c r="D11" s="50"/>
      <c r="E11" s="51" t="s">
        <v>8</v>
      </c>
      <c r="F11" s="52"/>
      <c r="G11" s="53"/>
      <c r="H11" s="54" t="s">
        <v>9</v>
      </c>
      <c r="I11" s="55"/>
      <c r="J11" s="54" t="s">
        <v>10</v>
      </c>
      <c r="K11" s="55"/>
      <c r="L11" s="46" t="s">
        <v>11</v>
      </c>
      <c r="M11" s="47"/>
    </row>
    <row r="12" spans="1:13" s="11" customFormat="1" ht="39">
      <c r="A12" s="5"/>
      <c r="B12" s="6">
        <v>2008</v>
      </c>
      <c r="C12" s="6">
        <v>2009</v>
      </c>
      <c r="D12" s="7" t="s">
        <v>12</v>
      </c>
      <c r="E12" s="8" t="s">
        <v>13</v>
      </c>
      <c r="F12" s="8" t="s">
        <v>14</v>
      </c>
      <c r="G12" s="8" t="s">
        <v>15</v>
      </c>
      <c r="H12" s="9">
        <v>2008</v>
      </c>
      <c r="I12" s="9">
        <v>2009</v>
      </c>
      <c r="J12" s="9" t="s">
        <v>16</v>
      </c>
      <c r="K12" s="9" t="s">
        <v>17</v>
      </c>
      <c r="L12" s="10" t="s">
        <v>18</v>
      </c>
      <c r="M12" s="10" t="s">
        <v>19</v>
      </c>
    </row>
    <row r="13" spans="1:14" ht="130.5">
      <c r="A13" s="12" t="s">
        <v>20</v>
      </c>
      <c r="B13" s="13">
        <f>ROUND('[1]Elforbrug'!E115,-2)</f>
        <v>8507200</v>
      </c>
      <c r="C13" s="13">
        <f>ROUND('[1]Elforbrug'!F115,-2)</f>
        <v>8456900</v>
      </c>
      <c r="D13" s="14" t="s">
        <v>21</v>
      </c>
      <c r="E13" s="15"/>
      <c r="F13" s="16">
        <v>588</v>
      </c>
      <c r="G13" s="16" t="s">
        <v>43</v>
      </c>
      <c r="H13" s="17">
        <f>B13*F13/1000000</f>
        <v>5002.2336</v>
      </c>
      <c r="I13" s="17">
        <f>C13*F13/1000000</f>
        <v>4972.6572</v>
      </c>
      <c r="J13" s="17">
        <f>I13-H13</f>
        <v>-29.57639999999992</v>
      </c>
      <c r="K13" s="18">
        <f>J13*100/H13</f>
        <v>-0.5912638706037224</v>
      </c>
      <c r="L13" s="19" t="s">
        <v>22</v>
      </c>
      <c r="M13" s="19"/>
      <c r="N13" s="20"/>
    </row>
    <row r="14" spans="1:14" s="29" customFormat="1" ht="45">
      <c r="A14" s="21" t="s">
        <v>23</v>
      </c>
      <c r="B14" s="22"/>
      <c r="C14" s="22">
        <v>-272009</v>
      </c>
      <c r="D14" s="23" t="s">
        <v>21</v>
      </c>
      <c r="E14" s="24"/>
      <c r="F14" s="25"/>
      <c r="G14" s="25"/>
      <c r="H14" s="26"/>
      <c r="I14" s="26">
        <v>-160</v>
      </c>
      <c r="J14" s="26">
        <f aca="true" t="shared" si="0" ref="J14:J22">I14-H14</f>
        <v>-160</v>
      </c>
      <c r="K14" s="18"/>
      <c r="L14" s="27"/>
      <c r="M14" s="27" t="s">
        <v>24</v>
      </c>
      <c r="N14" s="28"/>
    </row>
    <row r="15" spans="1:13" ht="63.75">
      <c r="A15" s="12" t="s">
        <v>25</v>
      </c>
      <c r="B15" s="13">
        <f>295085*4</f>
        <v>1180340</v>
      </c>
      <c r="C15" s="13">
        <f>292171*4</f>
        <v>1168684</v>
      </c>
      <c r="D15" s="14" t="s">
        <v>21</v>
      </c>
      <c r="E15" s="15"/>
      <c r="F15" s="16">
        <v>588</v>
      </c>
      <c r="G15" s="16" t="s">
        <v>43</v>
      </c>
      <c r="H15" s="17">
        <f>B15*F15/1000000</f>
        <v>694.03992</v>
      </c>
      <c r="I15" s="17">
        <f>C15*F15/1000000</f>
        <v>687.186192</v>
      </c>
      <c r="J15" s="17">
        <f t="shared" si="0"/>
        <v>-6.8537280000000464</v>
      </c>
      <c r="K15" s="18">
        <f aca="true" t="shared" si="1" ref="K15:K22">J15*100/H15</f>
        <v>-0.9875120727925918</v>
      </c>
      <c r="L15" s="19" t="s">
        <v>26</v>
      </c>
      <c r="M15" s="30"/>
    </row>
    <row r="16" spans="1:13" ht="54">
      <c r="A16" s="12" t="s">
        <v>27</v>
      </c>
      <c r="B16" s="13">
        <f>'[1]Kildespecificeret'!C18</f>
        <v>319811.04110399314</v>
      </c>
      <c r="C16" s="13">
        <f>'[1]Kildespecificeret'!D18</f>
        <v>301035.45468697825</v>
      </c>
      <c r="D16" s="14" t="s">
        <v>44</v>
      </c>
      <c r="E16" s="15">
        <v>10.8</v>
      </c>
      <c r="F16" s="31">
        <v>0.20563</v>
      </c>
      <c r="G16" s="16" t="s">
        <v>45</v>
      </c>
      <c r="H16" s="32">
        <f>B16*E16*F16/1000</f>
        <v>710.2376393279125</v>
      </c>
      <c r="I16" s="17">
        <f>C16*E16*F16/1000</f>
        <v>668.5407419106601</v>
      </c>
      <c r="J16" s="17">
        <f t="shared" si="0"/>
        <v>-41.69689741725233</v>
      </c>
      <c r="K16" s="18">
        <f t="shared" si="1"/>
        <v>-5.870837464585726</v>
      </c>
      <c r="L16" s="19" t="s">
        <v>28</v>
      </c>
      <c r="M16" s="33">
        <f>(I16-H16)*100/H16</f>
        <v>-5.870837464585726</v>
      </c>
    </row>
    <row r="17" spans="1:13" ht="51">
      <c r="A17" s="12" t="s">
        <v>29</v>
      </c>
      <c r="B17" s="13">
        <f>'[1]Kildespecificeret'!C19</f>
        <v>61074.67487532244</v>
      </c>
      <c r="C17" s="13">
        <f>'[1]Kildespecificeret'!D19</f>
        <v>62643.7514516129</v>
      </c>
      <c r="D17" s="14" t="s">
        <v>46</v>
      </c>
      <c r="E17" s="15">
        <v>278</v>
      </c>
      <c r="F17" s="31">
        <v>0.1328</v>
      </c>
      <c r="G17" s="16" t="s">
        <v>45</v>
      </c>
      <c r="H17" s="32">
        <f>B17*E17*F17/1000</f>
        <v>2254.7792769171037</v>
      </c>
      <c r="I17" s="17">
        <f>C17*E17*F17/1000</f>
        <v>2312.7070735912257</v>
      </c>
      <c r="J17" s="17">
        <f t="shared" si="0"/>
        <v>57.927796674121964</v>
      </c>
      <c r="K17" s="18">
        <f t="shared" si="1"/>
        <v>2.5691116317746636</v>
      </c>
      <c r="L17" s="19" t="s">
        <v>30</v>
      </c>
      <c r="M17" s="30" t="s">
        <v>31</v>
      </c>
    </row>
    <row r="18" spans="1:13" ht="27">
      <c r="A18" s="12" t="s">
        <v>32</v>
      </c>
      <c r="B18" s="13">
        <f>'[1]Kildespecificeret'!C20</f>
        <v>24261.4</v>
      </c>
      <c r="C18" s="13">
        <f>'[1]Kildespecificeret'!D20</f>
        <v>24564.7</v>
      </c>
      <c r="D18" s="14" t="s">
        <v>33</v>
      </c>
      <c r="E18" s="15">
        <v>10.9</v>
      </c>
      <c r="F18" s="34">
        <v>0.28079</v>
      </c>
      <c r="G18" s="16" t="s">
        <v>45</v>
      </c>
      <c r="H18" s="32">
        <f>B18*E18*F18/1000</f>
        <v>74.2547077154</v>
      </c>
      <c r="I18" s="17">
        <f>C18*E18*F18/1000</f>
        <v>75.1829910317</v>
      </c>
      <c r="J18" s="17">
        <f t="shared" si="0"/>
        <v>0.9282833162999964</v>
      </c>
      <c r="K18" s="18">
        <f t="shared" si="1"/>
        <v>1.2501339576446489</v>
      </c>
      <c r="L18" s="19" t="s">
        <v>34</v>
      </c>
      <c r="M18" s="30"/>
    </row>
    <row r="19" spans="1:13" ht="27">
      <c r="A19" s="12" t="s">
        <v>35</v>
      </c>
      <c r="B19" s="13">
        <f>'[1]Kildespecificeret'!C21</f>
        <v>39737.24</v>
      </c>
      <c r="C19" s="13">
        <f>'[1]Kildespecificeret'!D21</f>
        <v>36594</v>
      </c>
      <c r="D19" s="14" t="s">
        <v>33</v>
      </c>
      <c r="E19" s="15"/>
      <c r="F19" s="35">
        <v>2.3</v>
      </c>
      <c r="G19" s="16" t="s">
        <v>47</v>
      </c>
      <c r="H19" s="17">
        <f>B19*F19/1000</f>
        <v>91.39565199999998</v>
      </c>
      <c r="I19" s="17">
        <f>C19*F19/1000</f>
        <v>84.1662</v>
      </c>
      <c r="J19" s="17">
        <f t="shared" si="0"/>
        <v>-7.229451999999981</v>
      </c>
      <c r="K19" s="18">
        <f t="shared" si="1"/>
        <v>-7.910061191970032</v>
      </c>
      <c r="L19" s="19" t="s">
        <v>36</v>
      </c>
      <c r="M19" s="30"/>
    </row>
    <row r="20" spans="1:13" ht="167.25">
      <c r="A20" s="12" t="s">
        <v>37</v>
      </c>
      <c r="B20" s="13">
        <v>100614</v>
      </c>
      <c r="C20" s="13">
        <v>101582</v>
      </c>
      <c r="D20" s="14" t="s">
        <v>33</v>
      </c>
      <c r="E20" s="15"/>
      <c r="F20" s="35">
        <v>2.6</v>
      </c>
      <c r="G20" s="16" t="s">
        <v>47</v>
      </c>
      <c r="H20" s="17">
        <f>B20*F20/1000</f>
        <v>261.5964</v>
      </c>
      <c r="I20" s="17">
        <f>C20*F20/1000</f>
        <v>264.1132</v>
      </c>
      <c r="J20" s="17">
        <f t="shared" si="0"/>
        <v>2.5167999999999893</v>
      </c>
      <c r="K20" s="18">
        <f t="shared" si="1"/>
        <v>0.9620927505118531</v>
      </c>
      <c r="L20" s="19" t="s">
        <v>48</v>
      </c>
      <c r="M20" s="30"/>
    </row>
    <row r="21" spans="1:12" s="3" customFormat="1" ht="14.25">
      <c r="A21" s="36" t="s">
        <v>38</v>
      </c>
      <c r="B21" s="37"/>
      <c r="C21" s="37"/>
      <c r="D21" s="37"/>
      <c r="E21" s="37"/>
      <c r="F21" s="37"/>
      <c r="G21" s="37"/>
      <c r="H21" s="38">
        <f>SUM(H13:H20)</f>
        <v>9088.537195960416</v>
      </c>
      <c r="I21" s="38">
        <f>SUM(I13:I20)-I14</f>
        <v>9064.553598533585</v>
      </c>
      <c r="J21" s="17">
        <f t="shared" si="0"/>
        <v>-23.983597426831693</v>
      </c>
      <c r="K21" s="18">
        <f t="shared" si="1"/>
        <v>-0.2638884224129235</v>
      </c>
      <c r="L21" s="39">
        <f>(I21-H21)/H21</f>
        <v>-0.0026388842241292345</v>
      </c>
    </row>
    <row r="22" spans="1:13" s="3" customFormat="1" ht="51.75" customHeight="1">
      <c r="A22" s="36" t="s">
        <v>39</v>
      </c>
      <c r="B22" s="37"/>
      <c r="C22" s="37"/>
      <c r="D22" s="37"/>
      <c r="E22" s="37"/>
      <c r="F22" s="37"/>
      <c r="G22" s="37"/>
      <c r="H22" s="40">
        <f>H21</f>
        <v>9088.537195960416</v>
      </c>
      <c r="I22" s="40">
        <f>I21+I14</f>
        <v>8904.553598533585</v>
      </c>
      <c r="J22" s="40">
        <f t="shared" si="0"/>
        <v>-183.9835974268317</v>
      </c>
      <c r="K22" s="41">
        <f t="shared" si="1"/>
        <v>-2.0243477411151147</v>
      </c>
      <c r="L22" s="42">
        <f>(I22-H22)/H22</f>
        <v>-0.02024347741115115</v>
      </c>
      <c r="M22" s="36" t="s">
        <v>40</v>
      </c>
    </row>
    <row r="23" ht="15.75">
      <c r="A23" s="43" t="s">
        <v>41</v>
      </c>
    </row>
    <row r="31" ht="12.75">
      <c r="A31" s="44"/>
    </row>
  </sheetData>
  <sheetProtection/>
  <mergeCells count="8">
    <mergeCell ref="E11:G11"/>
    <mergeCell ref="H11:I11"/>
    <mergeCell ref="J11:K11"/>
    <mergeCell ref="L11:M11"/>
    <mergeCell ref="A7:M7"/>
    <mergeCell ref="A8:M8"/>
    <mergeCell ref="A9:M9"/>
    <mergeCell ref="B11:D1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Ishøj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Andersen</dc:creator>
  <cp:keywords/>
  <dc:description/>
  <cp:lastModifiedBy>pua</cp:lastModifiedBy>
  <dcterms:created xsi:type="dcterms:W3CDTF">2010-08-19T12:22:23Z</dcterms:created>
  <dcterms:modified xsi:type="dcterms:W3CDTF">2010-09-23T12:33:30Z</dcterms:modified>
  <cp:category/>
  <cp:version/>
  <cp:contentType/>
  <cp:contentStatus/>
</cp:coreProperties>
</file>