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90" windowWidth="19320" windowHeight="13755"/>
  </bookViews>
  <sheets>
    <sheet name="Samlet regnskab 2012" sheetId="1" r:id="rId1"/>
    <sheet name="Varme" sheetId="4" r:id="rId2"/>
    <sheet name="El" sheetId="2" r:id="rId3"/>
    <sheet name="Vand" sheetId="3" r:id="rId4"/>
    <sheet name="Brændstof" sheetId="5" r:id="rId5"/>
    <sheet name="Beregninger CO2" sheetId="6" r:id="rId6"/>
  </sheets>
  <calcPr calcId="145621"/>
</workbook>
</file>

<file path=xl/calcChain.xml><?xml version="1.0" encoding="utf-8"?>
<calcChain xmlns="http://schemas.openxmlformats.org/spreadsheetml/2006/main">
  <c r="V99" i="1"/>
  <c r="S99"/>
  <c r="R99"/>
  <c r="P6"/>
  <c r="O6"/>
  <c r="M89" i="2"/>
  <c r="K89"/>
  <c r="I89"/>
  <c r="G89"/>
  <c r="M82"/>
  <c r="K82"/>
  <c r="I82"/>
  <c r="G82"/>
  <c r="M66"/>
  <c r="K66"/>
  <c r="I66"/>
  <c r="G66"/>
  <c r="M42"/>
  <c r="K42"/>
  <c r="I42"/>
  <c r="G42"/>
  <c r="M32"/>
  <c r="K32"/>
  <c r="I32"/>
  <c r="G32"/>
  <c r="M70"/>
  <c r="M71"/>
  <c r="M72"/>
  <c r="M73"/>
  <c r="M74"/>
  <c r="M75"/>
  <c r="M76"/>
  <c r="M77"/>
  <c r="M78"/>
  <c r="M79"/>
  <c r="M80"/>
  <c r="M69"/>
  <c r="K70"/>
  <c r="K71"/>
  <c r="K72"/>
  <c r="K73"/>
  <c r="K74"/>
  <c r="K75"/>
  <c r="K76"/>
  <c r="K77"/>
  <c r="K78"/>
  <c r="K79"/>
  <c r="K80"/>
  <c r="K69"/>
  <c r="M51"/>
  <c r="M52"/>
  <c r="M53"/>
  <c r="M54"/>
  <c r="M55"/>
  <c r="M56"/>
  <c r="M57"/>
  <c r="M58"/>
  <c r="M59"/>
  <c r="M60"/>
  <c r="M61"/>
  <c r="M62"/>
  <c r="M63"/>
  <c r="M64"/>
  <c r="M50"/>
  <c r="K51"/>
  <c r="K52"/>
  <c r="K53"/>
  <c r="K54"/>
  <c r="K55"/>
  <c r="K56"/>
  <c r="K57"/>
  <c r="K58"/>
  <c r="K59"/>
  <c r="K60"/>
  <c r="K61"/>
  <c r="K62"/>
  <c r="K63"/>
  <c r="K64"/>
  <c r="K50"/>
  <c r="M36"/>
  <c r="M37"/>
  <c r="M38"/>
  <c r="M39"/>
  <c r="M40"/>
  <c r="M35"/>
  <c r="K36"/>
  <c r="K37"/>
  <c r="K38"/>
  <c r="K39"/>
  <c r="K40"/>
  <c r="K35"/>
  <c r="O8" i="1"/>
  <c r="J6"/>
  <c r="I6"/>
  <c r="M7" i="2"/>
  <c r="M8"/>
  <c r="M9"/>
  <c r="M10"/>
  <c r="M11"/>
  <c r="M12"/>
  <c r="K7"/>
  <c r="K8"/>
  <c r="K9"/>
  <c r="K10"/>
  <c r="K11"/>
  <c r="K12"/>
  <c r="M6"/>
  <c r="K6"/>
  <c r="M23"/>
  <c r="M24"/>
  <c r="M25"/>
  <c r="M26"/>
  <c r="M27"/>
  <c r="M28"/>
  <c r="M29"/>
  <c r="M30"/>
  <c r="M22"/>
  <c r="K23"/>
  <c r="K24"/>
  <c r="K25"/>
  <c r="K26"/>
  <c r="K27"/>
  <c r="K28"/>
  <c r="K29"/>
  <c r="K30"/>
  <c r="K22"/>
  <c r="M19"/>
  <c r="K19"/>
  <c r="I19"/>
  <c r="G19"/>
  <c r="I14"/>
  <c r="M14"/>
  <c r="G14"/>
  <c r="K14"/>
  <c r="M24" i="4"/>
  <c r="M25"/>
  <c r="M28"/>
  <c r="M82"/>
  <c r="K82"/>
  <c r="I82"/>
  <c r="G82"/>
  <c r="M70"/>
  <c r="M71"/>
  <c r="M72"/>
  <c r="M73"/>
  <c r="M74"/>
  <c r="M75"/>
  <c r="M76"/>
  <c r="M77"/>
  <c r="M78"/>
  <c r="M79"/>
  <c r="M80"/>
  <c r="M69"/>
  <c r="K70"/>
  <c r="K71"/>
  <c r="K72"/>
  <c r="K73"/>
  <c r="K74"/>
  <c r="K75"/>
  <c r="K76"/>
  <c r="K77"/>
  <c r="K78"/>
  <c r="K79"/>
  <c r="K80"/>
  <c r="K69"/>
  <c r="G14"/>
  <c r="K14"/>
  <c r="I19"/>
  <c r="M19"/>
  <c r="G19"/>
  <c r="K19"/>
  <c r="I42"/>
  <c r="G42"/>
  <c r="G32"/>
  <c r="I66"/>
  <c r="G66"/>
  <c r="M37"/>
  <c r="J34" i="1"/>
  <c r="I34"/>
  <c r="I45"/>
  <c r="P71"/>
  <c r="O71"/>
  <c r="J71"/>
  <c r="I71"/>
  <c r="P88"/>
  <c r="O88"/>
  <c r="J88"/>
  <c r="I88"/>
  <c r="P11"/>
  <c r="O11"/>
  <c r="M89"/>
  <c r="L89"/>
  <c r="F89"/>
  <c r="L72"/>
  <c r="F72"/>
  <c r="O39"/>
  <c r="O40"/>
  <c r="O41"/>
  <c r="O42"/>
  <c r="O43"/>
  <c r="O38"/>
  <c r="L46"/>
  <c r="O45"/>
  <c r="F46"/>
  <c r="L35"/>
  <c r="O34"/>
  <c r="F35"/>
  <c r="M21"/>
  <c r="L21"/>
  <c r="G21"/>
  <c r="F21"/>
  <c r="M15"/>
  <c r="P14"/>
  <c r="L15"/>
  <c r="L106"/>
  <c r="O105"/>
  <c r="F15"/>
  <c r="F106"/>
  <c r="I105"/>
  <c r="P76"/>
  <c r="P77"/>
  <c r="P78"/>
  <c r="P79"/>
  <c r="P80"/>
  <c r="P81"/>
  <c r="P82"/>
  <c r="P83"/>
  <c r="P84"/>
  <c r="P85"/>
  <c r="P86"/>
  <c r="P75"/>
  <c r="O76"/>
  <c r="O77"/>
  <c r="O78"/>
  <c r="O79"/>
  <c r="O80"/>
  <c r="O81"/>
  <c r="O82"/>
  <c r="O83"/>
  <c r="O84"/>
  <c r="O85"/>
  <c r="O86"/>
  <c r="O75"/>
  <c r="J84"/>
  <c r="I76"/>
  <c r="I77"/>
  <c r="I78"/>
  <c r="I79"/>
  <c r="I80"/>
  <c r="I81"/>
  <c r="I82"/>
  <c r="I83"/>
  <c r="I84"/>
  <c r="I85"/>
  <c r="I86"/>
  <c r="I75"/>
  <c r="G86"/>
  <c r="J86"/>
  <c r="G85"/>
  <c r="J85"/>
  <c r="G84"/>
  <c r="G83"/>
  <c r="J83"/>
  <c r="G82"/>
  <c r="J82"/>
  <c r="G81"/>
  <c r="J81"/>
  <c r="G80"/>
  <c r="J80"/>
  <c r="G79"/>
  <c r="J79"/>
  <c r="G76"/>
  <c r="J76"/>
  <c r="G77"/>
  <c r="J77"/>
  <c r="G78"/>
  <c r="J78"/>
  <c r="G75"/>
  <c r="J75"/>
  <c r="G89"/>
  <c r="J31"/>
  <c r="M36" i="4"/>
  <c r="M38"/>
  <c r="M39"/>
  <c r="M40"/>
  <c r="M35"/>
  <c r="K40"/>
  <c r="K36"/>
  <c r="K37"/>
  <c r="K38"/>
  <c r="K39"/>
  <c r="K35"/>
  <c r="M51"/>
  <c r="M52"/>
  <c r="M53"/>
  <c r="M54"/>
  <c r="M55"/>
  <c r="M56"/>
  <c r="M57"/>
  <c r="M58"/>
  <c r="M59"/>
  <c r="M60"/>
  <c r="M61"/>
  <c r="M62"/>
  <c r="M63"/>
  <c r="M64"/>
  <c r="M50"/>
  <c r="K51"/>
  <c r="K52"/>
  <c r="K53"/>
  <c r="K54"/>
  <c r="K55"/>
  <c r="K56"/>
  <c r="K57"/>
  <c r="K58"/>
  <c r="K59"/>
  <c r="K60"/>
  <c r="K61"/>
  <c r="K62"/>
  <c r="K63"/>
  <c r="K64"/>
  <c r="K50"/>
  <c r="C72" i="1"/>
  <c r="D72"/>
  <c r="B66" i="4"/>
  <c r="I7"/>
  <c r="M7"/>
  <c r="M6"/>
  <c r="M8"/>
  <c r="M9"/>
  <c r="K6"/>
  <c r="K7"/>
  <c r="K8"/>
  <c r="K9"/>
  <c r="P7" i="1"/>
  <c r="O7"/>
  <c r="I7"/>
  <c r="D15"/>
  <c r="G7"/>
  <c r="J9"/>
  <c r="P8"/>
  <c r="J8"/>
  <c r="I8"/>
  <c r="P10"/>
  <c r="O10"/>
  <c r="P9"/>
  <c r="O9"/>
  <c r="I9"/>
  <c r="J10"/>
  <c r="M10" i="4"/>
  <c r="K10"/>
  <c r="I10" i="1"/>
  <c r="P18"/>
  <c r="O18"/>
  <c r="M17" i="2"/>
  <c r="K17"/>
  <c r="M11" i="4"/>
  <c r="K11"/>
  <c r="J11" i="1"/>
  <c r="I11"/>
  <c r="M69"/>
  <c r="P69"/>
  <c r="O69"/>
  <c r="G69"/>
  <c r="J69"/>
  <c r="I69"/>
  <c r="O56"/>
  <c r="O57"/>
  <c r="O58"/>
  <c r="O59"/>
  <c r="O60"/>
  <c r="O61"/>
  <c r="O62"/>
  <c r="O63"/>
  <c r="O64"/>
  <c r="O65"/>
  <c r="O66"/>
  <c r="O67"/>
  <c r="O68"/>
  <c r="O55"/>
  <c r="M56"/>
  <c r="P56"/>
  <c r="M57"/>
  <c r="P57"/>
  <c r="M58"/>
  <c r="P58"/>
  <c r="M59"/>
  <c r="P59"/>
  <c r="M60"/>
  <c r="P60"/>
  <c r="M61"/>
  <c r="P61"/>
  <c r="M62"/>
  <c r="P62"/>
  <c r="M63"/>
  <c r="P63"/>
  <c r="M64"/>
  <c r="P64"/>
  <c r="M65"/>
  <c r="P65"/>
  <c r="M66"/>
  <c r="P66"/>
  <c r="M67"/>
  <c r="P67"/>
  <c r="M68"/>
  <c r="P68"/>
  <c r="M55"/>
  <c r="I56"/>
  <c r="I57"/>
  <c r="I58"/>
  <c r="I59"/>
  <c r="I60"/>
  <c r="I61"/>
  <c r="I62"/>
  <c r="I63"/>
  <c r="I64"/>
  <c r="I65"/>
  <c r="I66"/>
  <c r="I67"/>
  <c r="I68"/>
  <c r="I55"/>
  <c r="G68"/>
  <c r="J68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55"/>
  <c r="G67"/>
  <c r="J67"/>
  <c r="M39"/>
  <c r="P39"/>
  <c r="M40"/>
  <c r="P40"/>
  <c r="M41"/>
  <c r="P41"/>
  <c r="M42"/>
  <c r="P42"/>
  <c r="M43"/>
  <c r="P43"/>
  <c r="M38"/>
  <c r="I39"/>
  <c r="I40"/>
  <c r="I41"/>
  <c r="I42"/>
  <c r="I43"/>
  <c r="I38"/>
  <c r="G39"/>
  <c r="J39"/>
  <c r="G40"/>
  <c r="J40"/>
  <c r="G41"/>
  <c r="J41"/>
  <c r="G42"/>
  <c r="J42"/>
  <c r="G43"/>
  <c r="J43"/>
  <c r="G38"/>
  <c r="G29"/>
  <c r="J25"/>
  <c r="J26"/>
  <c r="J27"/>
  <c r="J28"/>
  <c r="J30"/>
  <c r="J32"/>
  <c r="J24"/>
  <c r="M29" i="4"/>
  <c r="M30"/>
  <c r="K23"/>
  <c r="K24"/>
  <c r="K25"/>
  <c r="K26"/>
  <c r="K27"/>
  <c r="K28"/>
  <c r="K29"/>
  <c r="K30"/>
  <c r="K22"/>
  <c r="M27"/>
  <c r="M26"/>
  <c r="M23"/>
  <c r="M22"/>
  <c r="M25" i="1"/>
  <c r="P25"/>
  <c r="M26"/>
  <c r="P26"/>
  <c r="M27"/>
  <c r="P27"/>
  <c r="M28"/>
  <c r="P28"/>
  <c r="M29"/>
  <c r="P29"/>
  <c r="M30"/>
  <c r="P30"/>
  <c r="M31"/>
  <c r="P31"/>
  <c r="M32"/>
  <c r="P32"/>
  <c r="M24"/>
  <c r="I25"/>
  <c r="I26"/>
  <c r="I27"/>
  <c r="I28"/>
  <c r="I29"/>
  <c r="I30"/>
  <c r="I31"/>
  <c r="I32"/>
  <c r="I24"/>
  <c r="O25"/>
  <c r="O26"/>
  <c r="O27"/>
  <c r="O28"/>
  <c r="O29"/>
  <c r="O30"/>
  <c r="O31"/>
  <c r="O32"/>
  <c r="O24"/>
  <c r="G97" i="3"/>
  <c r="C33" i="6"/>
  <c r="C32"/>
  <c r="G16"/>
  <c r="G17"/>
  <c r="G20"/>
  <c r="G24"/>
  <c r="G18"/>
  <c r="G19"/>
  <c r="F16"/>
  <c r="F17"/>
  <c r="F20"/>
  <c r="F24"/>
  <c r="F18"/>
  <c r="F19"/>
  <c r="E16"/>
  <c r="E17"/>
  <c r="E20"/>
  <c r="E24"/>
  <c r="E18"/>
  <c r="E19"/>
  <c r="D16"/>
  <c r="D17"/>
  <c r="D20"/>
  <c r="D24"/>
  <c r="D18"/>
  <c r="D19"/>
  <c r="C16"/>
  <c r="C17"/>
  <c r="C20"/>
  <c r="C24"/>
  <c r="C18"/>
  <c r="C19"/>
  <c r="B7"/>
  <c r="B10"/>
  <c r="B16"/>
  <c r="G7"/>
  <c r="F7"/>
  <c r="E7"/>
  <c r="D7"/>
  <c r="C7"/>
  <c r="B70" i="3"/>
  <c r="B66" i="2"/>
  <c r="D52" i="1"/>
  <c r="X89"/>
  <c r="X52"/>
  <c r="X21"/>
  <c r="C89"/>
  <c r="D89"/>
  <c r="C46"/>
  <c r="D46"/>
  <c r="C35"/>
  <c r="D35"/>
  <c r="G10" i="5"/>
  <c r="F10"/>
  <c r="E10"/>
  <c r="D10"/>
  <c r="B42" i="3"/>
  <c r="B32"/>
  <c r="B14"/>
  <c r="I10" i="5"/>
  <c r="B90" i="3"/>
  <c r="B82" i="2"/>
  <c r="B42"/>
  <c r="B32"/>
  <c r="B14"/>
  <c r="B14" i="4"/>
  <c r="B82"/>
  <c r="B42"/>
  <c r="K42"/>
  <c r="B32"/>
  <c r="V106" i="1"/>
  <c r="C15"/>
  <c r="U106"/>
  <c r="T106"/>
  <c r="S106"/>
  <c r="R106"/>
  <c r="B13" i="6"/>
  <c r="B19"/>
  <c r="B12"/>
  <c r="B18"/>
  <c r="B11"/>
  <c r="B17"/>
  <c r="B20"/>
  <c r="B24"/>
  <c r="P55" i="1"/>
  <c r="M72"/>
  <c r="J29"/>
  <c r="G35"/>
  <c r="J55"/>
  <c r="G72"/>
  <c r="X72"/>
  <c r="J7"/>
  <c r="G15"/>
  <c r="J14"/>
  <c r="P24"/>
  <c r="M35"/>
  <c r="P34"/>
  <c r="J38"/>
  <c r="G46"/>
  <c r="J45"/>
  <c r="P38"/>
  <c r="M46"/>
  <c r="P45"/>
  <c r="D106"/>
  <c r="C106"/>
  <c r="G106"/>
  <c r="J105"/>
  <c r="X46"/>
  <c r="B89" i="2"/>
  <c r="K66" i="4"/>
  <c r="K32"/>
  <c r="M42"/>
  <c r="M66"/>
  <c r="I32"/>
  <c r="I14"/>
  <c r="I89"/>
  <c r="M89"/>
  <c r="M14"/>
  <c r="B89"/>
  <c r="M32"/>
  <c r="B97" i="3"/>
  <c r="X35" i="1"/>
  <c r="M106"/>
  <c r="X106"/>
  <c r="P105"/>
  <c r="G89" i="4"/>
  <c r="K89"/>
  <c r="X15" i="1"/>
  <c r="I14"/>
  <c r="O14"/>
</calcChain>
</file>

<file path=xl/comments1.xml><?xml version="1.0" encoding="utf-8"?>
<comments xmlns="http://schemas.openxmlformats.org/spreadsheetml/2006/main">
  <authors>
    <author>Jørgen Lindgaard Olesen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Jørgen Lindgaard Olesen:</t>
        </r>
        <r>
          <rPr>
            <sz val="8"/>
            <color indexed="81"/>
            <rFont val="Tahoma"/>
            <family val="2"/>
          </rPr>
          <t xml:space="preserve">
Ingen data</t>
        </r>
      </text>
    </comment>
  </commentList>
</comments>
</file>

<file path=xl/sharedStrings.xml><?xml version="1.0" encoding="utf-8"?>
<sst xmlns="http://schemas.openxmlformats.org/spreadsheetml/2006/main" count="488" uniqueCount="181">
  <si>
    <t>Varme forbrug, kWh</t>
  </si>
  <si>
    <t>CO2-udledning pr. m2</t>
  </si>
  <si>
    <t>Varme forbrug (kWh) pr. m2</t>
  </si>
  <si>
    <t>Areal (m2)</t>
  </si>
  <si>
    <t>Kategorier</t>
  </si>
  <si>
    <t>Kærsmindebadet</t>
  </si>
  <si>
    <t>Langå Kulturhus</t>
  </si>
  <si>
    <t>Øvrige kulturinstitutioner uden varme, 52 stk.</t>
  </si>
  <si>
    <t xml:space="preserve">Værket </t>
  </si>
  <si>
    <t xml:space="preserve">Kulturhuset i Randers </t>
  </si>
  <si>
    <t>Rådhuset</t>
  </si>
  <si>
    <t>Gl. Stationsvej 9</t>
  </si>
  <si>
    <t>Kasernen</t>
  </si>
  <si>
    <t>Administrationsbygninger</t>
  </si>
  <si>
    <t>Børne og familieinstitutioner</t>
  </si>
  <si>
    <t>Folkeskoler</t>
  </si>
  <si>
    <t>Laksetorvet, Hovedadministrationsbygning</t>
  </si>
  <si>
    <t>Odinsgård/Tørvebryggen, Borgerservice mm.</t>
  </si>
  <si>
    <t>Vestervold 4, 8900 Randers C</t>
  </si>
  <si>
    <t>Fjernarkiv, Vestergrave 30</t>
  </si>
  <si>
    <t>Miljø og Teknik</t>
  </si>
  <si>
    <t>Materielgårde</t>
  </si>
  <si>
    <t>De røde huse</t>
  </si>
  <si>
    <t>Aktivitetscenter</t>
  </si>
  <si>
    <t>Kernen</t>
  </si>
  <si>
    <t>Huset</t>
  </si>
  <si>
    <t>Møllen</t>
  </si>
  <si>
    <t>Slotsgade 5</t>
  </si>
  <si>
    <t>Søren Møllersgade 5B</t>
  </si>
  <si>
    <t>Søren Møllersgade 10 A,B og C</t>
  </si>
  <si>
    <t>Ydervangen 3</t>
  </si>
  <si>
    <t>Ydervangen 5</t>
  </si>
  <si>
    <t>Ydervangen 1</t>
  </si>
  <si>
    <t>Purager 5</t>
  </si>
  <si>
    <t>Nyholmsvej</t>
  </si>
  <si>
    <t>Stenaltvej 1</t>
  </si>
  <si>
    <t>Holbergstien 6</t>
  </si>
  <si>
    <t>Lucernevej 61</t>
  </si>
  <si>
    <t>Klostervej 40</t>
  </si>
  <si>
    <t>Ladegården Marinborgvej 8</t>
  </si>
  <si>
    <t>Tandplejen Reiersensvej 9-11</t>
  </si>
  <si>
    <t>Tandplejen Fårup Skole. Skolebakken 5</t>
  </si>
  <si>
    <t>Tandplejen Harridslev, Skolevænget 1a</t>
  </si>
  <si>
    <t>Madservice Kronjylland Falstervej 2</t>
  </si>
  <si>
    <t>Hjælpemiddelhuset, Agerskellet 22</t>
  </si>
  <si>
    <t>Den Grønne Gren, Markedsgade 2c</t>
  </si>
  <si>
    <t>Løvetand, Vester Tværvej 13</t>
  </si>
  <si>
    <t>Løvetand, Cafebut. Houmeden 12</t>
  </si>
  <si>
    <t>Ungegruppen, Thorsgade 20</t>
  </si>
  <si>
    <t>Bostøtten, Vestergade 25 (ny 2009)</t>
  </si>
  <si>
    <t xml:space="preserve">Gross Hus, Bredgade 24, Langå </t>
  </si>
  <si>
    <t>Værestedet Fårup, Stadion Allé 8</t>
  </si>
  <si>
    <t>Industricentret, Mirabellevej 6 *)</t>
  </si>
  <si>
    <t>Støttecenter Nørrebrogade 19</t>
  </si>
  <si>
    <t>Paderuphus, Paderuplundvej 2-4</t>
  </si>
  <si>
    <t>Værestedet Ø. Tørslev, Stangerumvej 8</t>
  </si>
  <si>
    <t>Social og arbejdsmarked</t>
  </si>
  <si>
    <t>Sundhed og Ældre</t>
  </si>
  <si>
    <t xml:space="preserve">Vuggestuer, 12 stk. </t>
  </si>
  <si>
    <t>Bemærkninger</t>
  </si>
  <si>
    <t>Fritidshjem og klubber, 11 stk.</t>
  </si>
  <si>
    <t xml:space="preserve">Firkløverskolerne, 4 stk. </t>
  </si>
  <si>
    <t>Bjerregravhallen</t>
  </si>
  <si>
    <t>Fritidscentret</t>
  </si>
  <si>
    <t>Øvrige kulturinstitutioner med varme, 19 stk.</t>
  </si>
  <si>
    <t>Spentruphallerne</t>
  </si>
  <si>
    <t>På Laksetorvets måler</t>
  </si>
  <si>
    <t>Brændstof</t>
  </si>
  <si>
    <t>benzin</t>
  </si>
  <si>
    <t>diesel</t>
  </si>
  <si>
    <t>Antal køretøjer, adm. og drift 340 stk.</t>
  </si>
  <si>
    <t>Antal tjenestekørte kilometer i egen bil</t>
  </si>
  <si>
    <t>Samlet CO2-udledning i kg</t>
  </si>
  <si>
    <t>Andet maskineri, drift, ca 50 stk.</t>
  </si>
  <si>
    <t>Sum - Børn og familieinstitutioner</t>
  </si>
  <si>
    <t>Sum - Folkeskoler</t>
  </si>
  <si>
    <t>Sum - Kultur og fritidsinstitutioner</t>
  </si>
  <si>
    <t>Kultur- og fritidsinstitutioner</t>
  </si>
  <si>
    <t>Sum - Administrationsbygninger</t>
  </si>
  <si>
    <t>Sum - Miljø og Teknik</t>
  </si>
  <si>
    <t>Samlet opgørelse, i alt</t>
  </si>
  <si>
    <t>Sum i alt</t>
  </si>
  <si>
    <t>Sum - Social og arbejdsmarked</t>
  </si>
  <si>
    <t>Sum - Sundhed og Ældre</t>
  </si>
  <si>
    <t>Sum - Brændstof</t>
  </si>
  <si>
    <t>Elforbruget i kommunale bygninger i Randers Kommune</t>
  </si>
  <si>
    <t>Varmeforbruget i kommunale bygninger i Randers Kommune</t>
  </si>
  <si>
    <t>Vandforbruget i kommunale bygninger i Randers Kommune</t>
  </si>
  <si>
    <t>Brændstofforbruget ved kommunale aktiviteter</t>
  </si>
  <si>
    <t xml:space="preserve">Varndforbrug, m3 </t>
  </si>
  <si>
    <t>Elforbrug, kWh</t>
  </si>
  <si>
    <t>Elforbrug, CO2</t>
  </si>
  <si>
    <t>Elforbrug (kWh) pr. m2</t>
  </si>
  <si>
    <t>* CO2-udledning: 2,40 kg CO2 pr. liter benzin og 2,65 kg CO2 pr. liter diesel</t>
  </si>
  <si>
    <t>Olie + naturgas i forholdet 60:1 (omregnet til kwh, 62242x10)</t>
  </si>
  <si>
    <t>Areal (m2) el</t>
  </si>
  <si>
    <t>Areal (m2), varme</t>
  </si>
  <si>
    <t>Kombinerede, 28 stk.</t>
  </si>
  <si>
    <t>Kørselsopgørelse for 12 måneder.</t>
  </si>
  <si>
    <t>Kilometer på literen: benzin i egen bil: 12,5; diesel 15,5</t>
  </si>
  <si>
    <t>Tjenestekørsel</t>
  </si>
  <si>
    <t>Tjenestekørsel i egen bil</t>
  </si>
  <si>
    <t>benzin, liter</t>
  </si>
  <si>
    <t>diesel, liter</t>
  </si>
  <si>
    <t>Kørsel, CO2 i kg</t>
  </si>
  <si>
    <t xml:space="preserve">Kørsel, i alt </t>
  </si>
  <si>
    <t>CO2 i kg.</t>
  </si>
  <si>
    <t>Kørsel, CO2</t>
  </si>
  <si>
    <t>Varmeforbrug, kWh/m2</t>
  </si>
  <si>
    <t>Varmeforbrug, kWh</t>
  </si>
  <si>
    <t>CO2-udledning (varme), kg</t>
  </si>
  <si>
    <t>Elforbrug, kWh/m2</t>
  </si>
  <si>
    <t>Varme</t>
  </si>
  <si>
    <t xml:space="preserve">El </t>
  </si>
  <si>
    <t>Kørsel</t>
  </si>
  <si>
    <t>Areal</t>
  </si>
  <si>
    <t>Varme + el + kørsel</t>
  </si>
  <si>
    <t>Elforbruget konteres på ekstern lejer</t>
  </si>
  <si>
    <t>CO2-udledning i kg pr. m2</t>
  </si>
  <si>
    <t>CO2-udledning, kg/m2</t>
  </si>
  <si>
    <t>CO2-udledning, kg</t>
  </si>
  <si>
    <t>Gennemsnit pr m2</t>
  </si>
  <si>
    <t>Gennemsnit, nøgletal</t>
  </si>
  <si>
    <t>VERDO</t>
  </si>
  <si>
    <t>Mejlby</t>
  </si>
  <si>
    <t>Værum Ørum</t>
  </si>
  <si>
    <t>Langå</t>
  </si>
  <si>
    <t>Gassun Hvidsten</t>
  </si>
  <si>
    <t>Mellerup</t>
  </si>
  <si>
    <t>Kul</t>
  </si>
  <si>
    <t>Brændselsolie</t>
  </si>
  <si>
    <t>Naturgas</t>
  </si>
  <si>
    <t>Biomasse</t>
  </si>
  <si>
    <t>I alt</t>
  </si>
  <si>
    <t>Emissionsfaktor fjernvarme, ab værk, 200%-metode, kg/MWh</t>
  </si>
  <si>
    <t>Fjernvarme, an forbruger</t>
  </si>
  <si>
    <t>Nettab%</t>
  </si>
  <si>
    <t>Emissionsfaktor an forbruger, 200%-metode, kg/MWh</t>
  </si>
  <si>
    <t>Individuel opvarmining</t>
  </si>
  <si>
    <t>Olie</t>
  </si>
  <si>
    <t>Emissionsfaktor, kg/MWh</t>
  </si>
  <si>
    <t>Elforbrug</t>
  </si>
  <si>
    <t>kg/MWh</t>
  </si>
  <si>
    <t>kg/GJ</t>
  </si>
  <si>
    <t>Emissionsfaktor, 125%-metode</t>
  </si>
  <si>
    <t>Emissionsfaktor, 200%-metode</t>
  </si>
  <si>
    <t>Grøn, anvendt metode</t>
  </si>
  <si>
    <t>CO2-udledning, kg i alt</t>
  </si>
  <si>
    <t>Verdo</t>
  </si>
  <si>
    <t>Langå Fjermvarme</t>
  </si>
  <si>
    <t>Gas, individuel</t>
  </si>
  <si>
    <t>Olie+gas forholdet 60:1</t>
  </si>
  <si>
    <t>Leverandør</t>
  </si>
  <si>
    <t>Gas individuel</t>
  </si>
  <si>
    <t>Langå Varmeværk</t>
  </si>
  <si>
    <t>Brændselsfordeling, %</t>
  </si>
  <si>
    <t>Brændselsfordeling, TJ</t>
  </si>
  <si>
    <t>Varme forbrug, kg CO2</t>
  </si>
  <si>
    <t>Blandet</t>
  </si>
  <si>
    <t>kg/kWh</t>
  </si>
  <si>
    <t>Samlet energiregnskab - Randers Kommune 2012</t>
  </si>
  <si>
    <t>Forbrug i liter (2012)</t>
  </si>
  <si>
    <t>Kørte km i egen bil omregnet (2012)</t>
  </si>
  <si>
    <t>Kørte km/liter i egen bil, 2012</t>
  </si>
  <si>
    <t>Kørte km i egen bil, 2012 - omregnet til liter</t>
  </si>
  <si>
    <t>Bo- og aktivitetscenter Marienborgvej</t>
  </si>
  <si>
    <t>CSV Odinskolen Randers Bakkevej 1</t>
  </si>
  <si>
    <t>Ungesøjlen Hadsundvej 72</t>
  </si>
  <si>
    <t>Bosteder</t>
  </si>
  <si>
    <t>Skoler, 25 stk.</t>
  </si>
  <si>
    <t>Familie inst., 4 stk</t>
  </si>
  <si>
    <t xml:space="preserve">Dagplejen, 2 stk. </t>
  </si>
  <si>
    <t>Børnehaver, 28 stk.</t>
  </si>
  <si>
    <t>Flytter ud d. 10.02.2012 - gennemsnit for sidste 5 år</t>
  </si>
  <si>
    <t>Antal køretøjer, adm. og drift 382 stk.</t>
  </si>
  <si>
    <r>
      <t xml:space="preserve">Sum i alt </t>
    </r>
    <r>
      <rPr>
        <b/>
        <sz val="10"/>
        <rFont val="Arial"/>
        <family val="2"/>
      </rPr>
      <t>(CO2-beregninger efter lokalt anvendte brændsler)</t>
    </r>
  </si>
  <si>
    <r>
      <t xml:space="preserve">Sum i alt </t>
    </r>
    <r>
      <rPr>
        <sz val="10"/>
        <rFont val="Arial"/>
        <family val="2"/>
      </rPr>
      <t>(CO2 standardberegninger 125 % metoden)</t>
    </r>
  </si>
  <si>
    <t>Emissionsfaktor  standard varme, 2012</t>
  </si>
  <si>
    <t>Emissionsfaktor  standard el, 2012</t>
  </si>
  <si>
    <t>Emissionsfaktor el-forbrug (2011)</t>
  </si>
  <si>
    <t>Selvejende institution med delvis serviceaftale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</si>
</sst>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69" formatCode="_ &quot;kr&quot;\ * #,##0.00_ ;_ &quot;kr&quot;\ * \-#,##0.00_ ;_ &quot;kr&quot;\ * &quot;-&quot;??_ ;_ @_ 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-* #,##0\ _D_M_-;\-* #,##0\ _D_M_-;_-* &quot;-&quot;??\ _D_M_-;_-@_-"/>
    <numFmt numFmtId="180" formatCode="0.0"/>
    <numFmt numFmtId="186" formatCode="_ * #,##0_ ;_ * \-#,##0_ ;_ * &quot;-&quot;??_ ;_ @_ "/>
    <numFmt numFmtId="187" formatCode="_-* #,##0.00\ _D_M_-;\-* #,##0.00\ _D_M_-;_-* &quot;-&quot;??\ _D_M_-;_-@_-"/>
    <numFmt numFmtId="188" formatCode="_(* #,##0_);_(* \(#,##0\);_(* &quot;-&quot;??_);_(@_)"/>
    <numFmt numFmtId="189" formatCode="#,##0.0"/>
    <numFmt numFmtId="191" formatCode="_(* #,##0.0_);_(* \(#,##0.0\);_(* &quot;-&quot;??_);_(@_)"/>
    <numFmt numFmtId="197" formatCode="_ * #,##0.0_ ;_ * \-#,##0.0_ ;_ * &quot;-&quot;?_ ;_ @_ "/>
  </numFmts>
  <fonts count="5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bgColor indexed="9"/>
      </patternFill>
    </fill>
    <fill>
      <patternFill patternType="solid">
        <fgColor indexed="42"/>
        <bgColor indexed="64"/>
      </patternFill>
    </fill>
    <fill>
      <patternFill patternType="lightGrid"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id"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7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7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7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7" fillId="30" borderId="0" applyNumberFormat="0" applyBorder="0" applyAlignment="0" applyProtection="0"/>
    <xf numFmtId="0" fontId="28" fillId="21" borderId="0" applyNumberFormat="0" applyBorder="0" applyAlignment="0" applyProtection="0"/>
    <xf numFmtId="0" fontId="29" fillId="31" borderId="2" applyNumberFormat="0" applyAlignment="0" applyProtection="0"/>
    <xf numFmtId="0" fontId="30" fillId="22" borderId="3" applyNumberForma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177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8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6" fillId="0" borderId="7" applyNumberFormat="0" applyFill="0" applyAlignment="0" applyProtection="0"/>
    <xf numFmtId="0" fontId="50" fillId="58" borderId="0" applyNumberFormat="0" applyBorder="0" applyAlignment="0" applyProtection="0"/>
    <xf numFmtId="0" fontId="37" fillId="30" borderId="0" applyNumberFormat="0" applyBorder="0" applyAlignment="0" applyProtection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9" fillId="0" borderId="0"/>
    <xf numFmtId="0" fontId="5" fillId="0" borderId="0"/>
    <xf numFmtId="0" fontId="5" fillId="29" borderId="1" applyNumberFormat="0" applyFont="0" applyAlignment="0" applyProtection="0"/>
    <xf numFmtId="0" fontId="5" fillId="29" borderId="1" applyNumberFormat="0" applyFont="0" applyAlignment="0" applyProtection="0"/>
    <xf numFmtId="0" fontId="38" fillId="31" borderId="8" applyNumberForma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26" fillId="38" borderId="9" applyNumberFormat="0" applyProtection="0">
      <alignment vertical="center"/>
    </xf>
    <xf numFmtId="4" fontId="39" fillId="38" borderId="9" applyNumberFormat="0" applyProtection="0">
      <alignment vertical="center"/>
    </xf>
    <xf numFmtId="4" fontId="26" fillId="38" borderId="9" applyNumberFormat="0" applyProtection="0">
      <alignment horizontal="left" vertical="center" indent="1"/>
    </xf>
    <xf numFmtId="0" fontId="26" fillId="38" borderId="9" applyNumberFormat="0" applyProtection="0">
      <alignment horizontal="left" vertical="top" indent="1"/>
    </xf>
    <xf numFmtId="4" fontId="26" fillId="4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10" borderId="9" applyNumberFormat="0" applyProtection="0">
      <alignment horizontal="right" vertical="center"/>
    </xf>
    <xf numFmtId="4" fontId="6" fillId="14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12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40" fillId="11" borderId="0" applyNumberFormat="0" applyProtection="0">
      <alignment horizontal="left" vertical="center" indent="1"/>
    </xf>
    <xf numFmtId="4" fontId="40" fillId="11" borderId="0" applyNumberFormat="0" applyProtection="0">
      <alignment horizontal="left" vertical="center" indent="1"/>
    </xf>
    <xf numFmtId="4" fontId="6" fillId="4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5" fillId="11" borderId="9" applyNumberFormat="0" applyProtection="0">
      <alignment horizontal="left" vertical="center" indent="1"/>
    </xf>
    <xf numFmtId="0" fontId="5" fillId="11" borderId="9" applyNumberFormat="0" applyProtection="0">
      <alignment horizontal="left" vertical="center" indent="1"/>
    </xf>
    <xf numFmtId="0" fontId="5" fillId="11" borderId="9" applyNumberFormat="0" applyProtection="0">
      <alignment horizontal="left" vertical="top" indent="1"/>
    </xf>
    <xf numFmtId="0" fontId="5" fillId="11" borderId="9" applyNumberFormat="0" applyProtection="0">
      <alignment horizontal="left" vertical="top" indent="1"/>
    </xf>
    <xf numFmtId="0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0" fontId="5" fillId="4" borderId="9" applyNumberFormat="0" applyProtection="0">
      <alignment horizontal="left" vertical="top" indent="1"/>
    </xf>
    <xf numFmtId="0" fontId="5" fillId="8" borderId="9" applyNumberFormat="0" applyProtection="0">
      <alignment horizontal="left" vertical="center" indent="1"/>
    </xf>
    <xf numFmtId="0" fontId="5" fillId="8" borderId="9" applyNumberFormat="0" applyProtection="0">
      <alignment horizontal="left" vertical="center" indent="1"/>
    </xf>
    <xf numFmtId="0" fontId="5" fillId="8" borderId="9" applyNumberFormat="0" applyProtection="0">
      <alignment horizontal="left" vertical="top" indent="1"/>
    </xf>
    <xf numFmtId="0" fontId="5" fillId="8" borderId="9" applyNumberFormat="0" applyProtection="0">
      <alignment horizontal="left" vertical="top" indent="1"/>
    </xf>
    <xf numFmtId="0" fontId="5" fillId="41" borderId="9" applyNumberFormat="0" applyProtection="0">
      <alignment horizontal="left" vertical="center" indent="1"/>
    </xf>
    <xf numFmtId="0" fontId="5" fillId="41" borderId="9" applyNumberFormat="0" applyProtection="0">
      <alignment horizontal="left" vertical="center" indent="1"/>
    </xf>
    <xf numFmtId="0" fontId="5" fillId="41" borderId="9" applyNumberFormat="0" applyProtection="0">
      <alignment horizontal="left" vertical="top" indent="1"/>
    </xf>
    <xf numFmtId="0" fontId="5" fillId="41" borderId="9" applyNumberFormat="0" applyProtection="0">
      <alignment horizontal="left" vertical="top" indent="1"/>
    </xf>
    <xf numFmtId="0" fontId="5" fillId="7" borderId="11" applyNumberFormat="0">
      <protection locked="0"/>
    </xf>
    <xf numFmtId="0" fontId="5" fillId="7" borderId="11" applyNumberFormat="0">
      <protection locked="0"/>
    </xf>
    <xf numFmtId="4" fontId="6" fillId="6" borderId="9" applyNumberFormat="0" applyProtection="0">
      <alignment vertical="center"/>
    </xf>
    <xf numFmtId="4" fontId="41" fillId="6" borderId="9" applyNumberFormat="0" applyProtection="0">
      <alignment vertical="center"/>
    </xf>
    <xf numFmtId="4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41" fillId="41" borderId="9" applyNumberFormat="0" applyProtection="0">
      <alignment horizontal="right"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42" fillId="42" borderId="0" applyNumberFormat="0" applyProtection="0">
      <alignment horizontal="left" vertical="center" indent="1"/>
    </xf>
    <xf numFmtId="4" fontId="42" fillId="42" borderId="0" applyNumberFormat="0" applyProtection="0">
      <alignment horizontal="left" vertical="center" indent="1"/>
    </xf>
    <xf numFmtId="4" fontId="24" fillId="41" borderId="9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12" applyNumberFormat="0" applyFill="0" applyAlignment="0" applyProtection="0"/>
    <xf numFmtId="176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11" xfId="0" applyFont="1" applyBorder="1"/>
    <xf numFmtId="0" fontId="0" fillId="43" borderId="0" xfId="0" applyFill="1"/>
    <xf numFmtId="178" fontId="4" fillId="0" borderId="11" xfId="56" applyNumberFormat="1" applyFont="1" applyFill="1" applyBorder="1" applyAlignment="1">
      <alignment horizontal="center"/>
    </xf>
    <xf numFmtId="0" fontId="5" fillId="0" borderId="11" xfId="0" applyFont="1" applyFill="1" applyBorder="1"/>
    <xf numFmtId="3" fontId="5" fillId="0" borderId="11" xfId="56" applyNumberFormat="1" applyFont="1" applyFill="1" applyBorder="1" applyAlignment="1">
      <alignment horizontal="right"/>
    </xf>
    <xf numFmtId="1" fontId="5" fillId="0" borderId="11" xfId="0" applyNumberFormat="1" applyFont="1" applyFill="1" applyBorder="1"/>
    <xf numFmtId="0" fontId="6" fillId="0" borderId="11" xfId="0" applyFont="1" applyFill="1" applyBorder="1"/>
    <xf numFmtId="3" fontId="5" fillId="0" borderId="11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Alignment="1"/>
    <xf numFmtId="3" fontId="5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7" fillId="0" borderId="0" xfId="0" applyFont="1"/>
    <xf numFmtId="0" fontId="0" fillId="44" borderId="13" xfId="0" applyFill="1" applyBorder="1"/>
    <xf numFmtId="0" fontId="0" fillId="43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0" xfId="0" applyFill="1"/>
    <xf numFmtId="0" fontId="2" fillId="0" borderId="11" xfId="0" applyFon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/>
    <xf numFmtId="0" fontId="0" fillId="0" borderId="11" xfId="0" applyBorder="1" applyAlignment="1"/>
    <xf numFmtId="0" fontId="0" fillId="45" borderId="11" xfId="0" applyFill="1" applyBorder="1"/>
    <xf numFmtId="0" fontId="0" fillId="46" borderId="11" xfId="0" applyFill="1" applyBorder="1"/>
    <xf numFmtId="0" fontId="2" fillId="46" borderId="11" xfId="0" applyFont="1" applyFill="1" applyBorder="1"/>
    <xf numFmtId="0" fontId="8" fillId="43" borderId="0" xfId="0" applyFont="1" applyFill="1"/>
    <xf numFmtId="0" fontId="9" fillId="43" borderId="0" xfId="0" applyFont="1" applyFill="1"/>
    <xf numFmtId="0" fontId="9" fillId="43" borderId="13" xfId="0" applyFont="1" applyFill="1" applyBorder="1"/>
    <xf numFmtId="0" fontId="9" fillId="0" borderId="0" xfId="0" applyFont="1"/>
    <xf numFmtId="0" fontId="10" fillId="43" borderId="0" xfId="0" applyFont="1" applyFill="1"/>
    <xf numFmtId="0" fontId="7" fillId="43" borderId="0" xfId="0" applyFont="1" applyFill="1"/>
    <xf numFmtId="0" fontId="0" fillId="43" borderId="11" xfId="0" applyFill="1" applyBorder="1"/>
    <xf numFmtId="0" fontId="0" fillId="44" borderId="11" xfId="0" applyFill="1" applyBorder="1"/>
    <xf numFmtId="0" fontId="7" fillId="46" borderId="11" xfId="0" applyFont="1" applyFill="1" applyBorder="1"/>
    <xf numFmtId="0" fontId="9" fillId="46" borderId="11" xfId="0" applyFont="1" applyFill="1" applyBorder="1"/>
    <xf numFmtId="0" fontId="9" fillId="44" borderId="11" xfId="0" applyFont="1" applyFill="1" applyBorder="1"/>
    <xf numFmtId="3" fontId="2" fillId="46" borderId="11" xfId="56" applyNumberFormat="1" applyFont="1" applyFill="1" applyBorder="1" applyAlignment="1">
      <alignment horizontal="right"/>
    </xf>
    <xf numFmtId="0" fontId="2" fillId="46" borderId="11" xfId="0" applyFont="1" applyFill="1" applyBorder="1" applyAlignment="1"/>
    <xf numFmtId="3" fontId="9" fillId="46" borderId="11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3" fontId="2" fillId="46" borderId="11" xfId="0" applyNumberFormat="1" applyFont="1" applyFill="1" applyBorder="1" applyAlignment="1" applyProtection="1">
      <alignment horizontal="right"/>
    </xf>
    <xf numFmtId="0" fontId="0" fillId="0" borderId="11" xfId="0" applyBorder="1" applyAlignment="1">
      <alignment horizontal="right"/>
    </xf>
    <xf numFmtId="3" fontId="5" fillId="0" borderId="14" xfId="56" applyNumberFormat="1" applyFont="1" applyFill="1" applyBorder="1" applyAlignment="1">
      <alignment horizontal="right"/>
    </xf>
    <xf numFmtId="0" fontId="2" fillId="44" borderId="13" xfId="0" applyFont="1" applyFill="1" applyBorder="1"/>
    <xf numFmtId="0" fontId="0" fillId="45" borderId="1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right"/>
    </xf>
    <xf numFmtId="1" fontId="2" fillId="46" borderId="11" xfId="0" applyNumberFormat="1" applyFont="1" applyFill="1" applyBorder="1"/>
    <xf numFmtId="3" fontId="2" fillId="46" borderId="11" xfId="0" applyNumberFormat="1" applyFont="1" applyFill="1" applyBorder="1"/>
    <xf numFmtId="0" fontId="0" fillId="47" borderId="13" xfId="0" applyFill="1" applyBorder="1" applyAlignment="1">
      <alignment horizontal="center"/>
    </xf>
    <xf numFmtId="0" fontId="9" fillId="47" borderId="0" xfId="0" applyFont="1" applyFill="1"/>
    <xf numFmtId="0" fontId="0" fillId="47" borderId="11" xfId="0" applyFill="1" applyBorder="1"/>
    <xf numFmtId="0" fontId="2" fillId="47" borderId="11" xfId="0" applyFont="1" applyFill="1" applyBorder="1"/>
    <xf numFmtId="0" fontId="0" fillId="47" borderId="0" xfId="0" applyFill="1"/>
    <xf numFmtId="0" fontId="10" fillId="47" borderId="0" xfId="0" applyFont="1" applyFill="1"/>
    <xf numFmtId="0" fontId="5" fillId="47" borderId="11" xfId="0" applyFont="1" applyFill="1" applyBorder="1"/>
    <xf numFmtId="3" fontId="5" fillId="47" borderId="11" xfId="56" applyNumberFormat="1" applyFont="1" applyFill="1" applyBorder="1" applyAlignment="1">
      <alignment horizontal="right"/>
    </xf>
    <xf numFmtId="0" fontId="0" fillId="47" borderId="11" xfId="0" applyFill="1" applyBorder="1" applyAlignment="1">
      <alignment horizontal="center"/>
    </xf>
    <xf numFmtId="1" fontId="0" fillId="47" borderId="11" xfId="0" applyNumberFormat="1" applyFill="1" applyBorder="1" applyAlignment="1">
      <alignment horizontal="right"/>
    </xf>
    <xf numFmtId="1" fontId="2" fillId="47" borderId="11" xfId="0" applyNumberFormat="1" applyFont="1" applyFill="1" applyBorder="1"/>
    <xf numFmtId="0" fontId="7" fillId="47" borderId="0" xfId="0" applyFont="1" applyFill="1"/>
    <xf numFmtId="1" fontId="9" fillId="47" borderId="11" xfId="0" applyNumberFormat="1" applyFont="1" applyFill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48" borderId="11" xfId="0" applyFill="1" applyBorder="1"/>
    <xf numFmtId="0" fontId="0" fillId="48" borderId="11" xfId="0" applyFill="1" applyBorder="1" applyAlignment="1">
      <alignment horizontal="center"/>
    </xf>
    <xf numFmtId="0" fontId="0" fillId="48" borderId="11" xfId="0" applyFill="1" applyBorder="1" applyAlignment="1">
      <alignment horizontal="right"/>
    </xf>
    <xf numFmtId="1" fontId="0" fillId="48" borderId="11" xfId="0" applyNumberForma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9" fillId="49" borderId="0" xfId="0" applyFont="1" applyFill="1"/>
    <xf numFmtId="0" fontId="0" fillId="49" borderId="11" xfId="0" applyFill="1" applyBorder="1"/>
    <xf numFmtId="0" fontId="2" fillId="49" borderId="11" xfId="0" applyFont="1" applyFill="1" applyBorder="1"/>
    <xf numFmtId="0" fontId="0" fillId="49" borderId="0" xfId="0" applyFill="1"/>
    <xf numFmtId="0" fontId="10" fillId="49" borderId="0" xfId="0" applyFont="1" applyFill="1"/>
    <xf numFmtId="0" fontId="5" fillId="49" borderId="11" xfId="0" applyFont="1" applyFill="1" applyBorder="1"/>
    <xf numFmtId="3" fontId="5" fillId="49" borderId="11" xfId="56" applyNumberFormat="1" applyFont="1" applyFill="1" applyBorder="1" applyAlignment="1">
      <alignment horizontal="right"/>
    </xf>
    <xf numFmtId="0" fontId="0" fillId="49" borderId="11" xfId="0" applyFill="1" applyBorder="1" applyAlignment="1">
      <alignment horizontal="center"/>
    </xf>
    <xf numFmtId="1" fontId="0" fillId="49" borderId="11" xfId="0" applyNumberFormat="1" applyFill="1" applyBorder="1" applyAlignment="1">
      <alignment horizontal="right"/>
    </xf>
    <xf numFmtId="1" fontId="2" fillId="49" borderId="11" xfId="0" applyNumberFormat="1" applyFont="1" applyFill="1" applyBorder="1"/>
    <xf numFmtId="0" fontId="7" fillId="49" borderId="0" xfId="0" applyFont="1" applyFill="1"/>
    <xf numFmtId="1" fontId="9" fillId="49" borderId="11" xfId="0" applyNumberFormat="1" applyFont="1" applyFill="1" applyBorder="1"/>
    <xf numFmtId="0" fontId="2" fillId="48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0" xfId="0" applyFont="1"/>
    <xf numFmtId="0" fontId="7" fillId="0" borderId="14" xfId="0" applyFont="1" applyBorder="1"/>
    <xf numFmtId="0" fontId="0" fillId="44" borderId="13" xfId="0" applyFill="1" applyBorder="1" applyAlignment="1">
      <alignment horizontal="center"/>
    </xf>
    <xf numFmtId="0" fontId="14" fillId="50" borderId="15" xfId="0" applyFont="1" applyFill="1" applyBorder="1" applyAlignment="1">
      <alignment horizontal="center"/>
    </xf>
    <xf numFmtId="0" fontId="7" fillId="51" borderId="15" xfId="0" applyFont="1" applyFill="1" applyBorder="1" applyAlignment="1">
      <alignment horizontal="center"/>
    </xf>
    <xf numFmtId="180" fontId="0" fillId="0" borderId="13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1" xfId="0" applyNumberFormat="1" applyBorder="1"/>
    <xf numFmtId="0" fontId="2" fillId="51" borderId="11" xfId="0" applyFont="1" applyFill="1" applyBorder="1"/>
    <xf numFmtId="1" fontId="2" fillId="51" borderId="13" xfId="0" applyNumberFormat="1" applyFont="1" applyFill="1" applyBorder="1"/>
    <xf numFmtId="1" fontId="2" fillId="51" borderId="14" xfId="0" applyNumberFormat="1" applyFont="1" applyFill="1" applyBorder="1"/>
    <xf numFmtId="0" fontId="17" fillId="51" borderId="11" xfId="0" applyFont="1" applyFill="1" applyBorder="1"/>
    <xf numFmtId="3" fontId="0" fillId="0" borderId="0" xfId="0" applyNumberFormat="1"/>
    <xf numFmtId="3" fontId="18" fillId="0" borderId="0" xfId="0" applyNumberFormat="1" applyFont="1"/>
    <xf numFmtId="0" fontId="19" fillId="0" borderId="11" xfId="0" applyFont="1" applyBorder="1"/>
    <xf numFmtId="186" fontId="20" fillId="0" borderId="11" xfId="56" applyNumberFormat="1" applyFont="1" applyBorder="1"/>
    <xf numFmtId="186" fontId="20" fillId="0" borderId="0" xfId="56" applyNumberFormat="1" applyFont="1"/>
    <xf numFmtId="9" fontId="20" fillId="0" borderId="11" xfId="77" applyFont="1" applyBorder="1"/>
    <xf numFmtId="0" fontId="0" fillId="0" borderId="11" xfId="0" applyFont="1" applyBorder="1"/>
    <xf numFmtId="1" fontId="0" fillId="0" borderId="11" xfId="0" applyNumberFormat="1" applyFont="1" applyBorder="1"/>
    <xf numFmtId="0" fontId="19" fillId="0" borderId="11" xfId="0" applyFont="1" applyFill="1" applyBorder="1"/>
    <xf numFmtId="186" fontId="19" fillId="0" borderId="11" xfId="56" applyNumberFormat="1" applyFont="1" applyBorder="1"/>
    <xf numFmtId="9" fontId="20" fillId="52" borderId="11" xfId="77" applyFont="1" applyFill="1" applyBorder="1"/>
    <xf numFmtId="0" fontId="19" fillId="53" borderId="11" xfId="0" applyFont="1" applyFill="1" applyBorder="1"/>
    <xf numFmtId="186" fontId="19" fillId="53" borderId="11" xfId="56" applyNumberFormat="1" applyFont="1" applyFill="1" applyBorder="1"/>
    <xf numFmtId="0" fontId="0" fillId="0" borderId="11" xfId="0" applyBorder="1" applyAlignment="1">
      <alignment horizontal="justify" vertical="top" wrapText="1"/>
    </xf>
    <xf numFmtId="0" fontId="19" fillId="53" borderId="11" xfId="0" applyFont="1" applyFill="1" applyBorder="1" applyAlignment="1">
      <alignment horizontal="justify" vertical="top" wrapText="1"/>
    </xf>
    <xf numFmtId="1" fontId="19" fillId="53" borderId="11" xfId="0" applyNumberFormat="1" applyFont="1" applyFill="1" applyBorder="1"/>
    <xf numFmtId="1" fontId="19" fillId="0" borderId="11" xfId="0" applyNumberFormat="1" applyFont="1" applyBorder="1"/>
    <xf numFmtId="180" fontId="0" fillId="0" borderId="11" xfId="0" applyNumberFormat="1" applyBorder="1"/>
    <xf numFmtId="3" fontId="0" fillId="0" borderId="11" xfId="0" applyNumberFormat="1" applyBorder="1"/>
    <xf numFmtId="3" fontId="5" fillId="59" borderId="11" xfId="56" applyNumberFormat="1" applyFont="1" applyFill="1" applyBorder="1" applyAlignment="1">
      <alignment horizontal="right"/>
    </xf>
    <xf numFmtId="3" fontId="0" fillId="0" borderId="11" xfId="56" applyNumberFormat="1" applyFont="1" applyBorder="1"/>
    <xf numFmtId="3" fontId="2" fillId="46" borderId="11" xfId="56" applyNumberFormat="1" applyFont="1" applyFill="1" applyBorder="1"/>
    <xf numFmtId="3" fontId="0" fillId="43" borderId="0" xfId="56" applyNumberFormat="1" applyFont="1" applyFill="1"/>
    <xf numFmtId="3" fontId="10" fillId="43" borderId="0" xfId="56" applyNumberFormat="1" applyFont="1" applyFill="1"/>
    <xf numFmtId="3" fontId="9" fillId="43" borderId="0" xfId="56" applyNumberFormat="1" applyFont="1" applyFill="1"/>
    <xf numFmtId="3" fontId="5" fillId="0" borderId="11" xfId="56" applyNumberFormat="1" applyFont="1" applyBorder="1"/>
    <xf numFmtId="3" fontId="5" fillId="0" borderId="11" xfId="56" applyNumberFormat="1" applyFont="1" applyFill="1" applyBorder="1"/>
    <xf numFmtId="176" fontId="0" fillId="0" borderId="11" xfId="134" applyFont="1" applyBorder="1"/>
    <xf numFmtId="188" fontId="0" fillId="0" borderId="11" xfId="56" applyNumberFormat="1" applyFont="1" applyBorder="1"/>
    <xf numFmtId="188" fontId="5" fillId="59" borderId="11" xfId="56" applyNumberFormat="1" applyFont="1" applyFill="1" applyBorder="1"/>
    <xf numFmtId="188" fontId="5" fillId="59" borderId="11" xfId="56" applyNumberFormat="1" applyFont="1" applyFill="1" applyBorder="1" applyAlignment="1">
      <alignment horizontal="center"/>
    </xf>
    <xf numFmtId="188" fontId="5" fillId="59" borderId="14" xfId="56" applyNumberFormat="1" applyFont="1" applyFill="1" applyBorder="1" applyAlignment="1">
      <alignment horizontal="center"/>
    </xf>
    <xf numFmtId="188" fontId="5" fillId="59" borderId="16" xfId="56" applyNumberFormat="1" applyFont="1" applyFill="1" applyBorder="1" applyAlignment="1">
      <alignment horizontal="center"/>
    </xf>
    <xf numFmtId="188" fontId="2" fillId="46" borderId="11" xfId="56" applyNumberFormat="1" applyFont="1" applyFill="1" applyBorder="1"/>
    <xf numFmtId="188" fontId="4" fillId="0" borderId="11" xfId="56" applyNumberFormat="1" applyFont="1" applyFill="1" applyBorder="1" applyAlignment="1">
      <alignment horizontal="center"/>
    </xf>
    <xf numFmtId="188" fontId="9" fillId="43" borderId="0" xfId="56" applyNumberFormat="1" applyFont="1" applyFill="1"/>
    <xf numFmtId="188" fontId="5" fillId="59" borderId="11" xfId="56" applyNumberFormat="1" applyFont="1" applyFill="1" applyBorder="1" applyAlignment="1">
      <alignment horizontal="right"/>
    </xf>
    <xf numFmtId="188" fontId="0" fillId="43" borderId="0" xfId="56" applyNumberFormat="1" applyFont="1" applyFill="1"/>
    <xf numFmtId="188" fontId="10" fillId="43" borderId="0" xfId="56" applyNumberFormat="1" applyFont="1" applyFill="1"/>
    <xf numFmtId="188" fontId="5" fillId="59" borderId="14" xfId="56" applyNumberFormat="1" applyFont="1" applyFill="1" applyBorder="1" applyAlignment="1">
      <alignment horizontal="right"/>
    </xf>
    <xf numFmtId="188" fontId="5" fillId="59" borderId="17" xfId="56" applyNumberFormat="1" applyFont="1" applyFill="1" applyBorder="1" applyAlignment="1">
      <alignment horizontal="right"/>
    </xf>
    <xf numFmtId="188" fontId="5" fillId="0" borderId="11" xfId="56" applyNumberFormat="1" applyFont="1" applyFill="1" applyBorder="1" applyAlignment="1">
      <alignment horizontal="right"/>
    </xf>
    <xf numFmtId="188" fontId="2" fillId="46" borderId="11" xfId="56" applyNumberFormat="1" applyFont="1" applyFill="1" applyBorder="1" applyAlignment="1">
      <alignment horizontal="right"/>
    </xf>
    <xf numFmtId="0" fontId="5" fillId="0" borderId="0" xfId="0" applyFont="1"/>
    <xf numFmtId="188" fontId="0" fillId="0" borderId="11" xfId="0" applyNumberFormat="1" applyBorder="1"/>
    <xf numFmtId="191" fontId="0" fillId="0" borderId="11" xfId="0" applyNumberFormat="1" applyBorder="1"/>
    <xf numFmtId="180" fontId="2" fillId="46" borderId="11" xfId="0" applyNumberFormat="1" applyFont="1" applyFill="1" applyBorder="1"/>
    <xf numFmtId="188" fontId="2" fillId="46" borderId="11" xfId="0" applyNumberFormat="1" applyFont="1" applyFill="1" applyBorder="1"/>
    <xf numFmtId="191" fontId="2" fillId="46" borderId="11" xfId="0" applyNumberFormat="1" applyFont="1" applyFill="1" applyBorder="1"/>
    <xf numFmtId="189" fontId="0" fillId="0" borderId="11" xfId="0" applyNumberFormat="1" applyBorder="1"/>
    <xf numFmtId="191" fontId="2" fillId="46" borderId="11" xfId="56" applyNumberFormat="1" applyFont="1" applyFill="1" applyBorder="1"/>
    <xf numFmtId="0" fontId="0" fillId="0" borderId="18" xfId="0" applyBorder="1"/>
    <xf numFmtId="0" fontId="2" fillId="46" borderId="11" xfId="0" applyFont="1" applyFill="1" applyBorder="1" applyAlignment="1">
      <alignment horizontal="center"/>
    </xf>
    <xf numFmtId="0" fontId="9" fillId="43" borderId="0" xfId="0" applyFont="1" applyFill="1" applyAlignment="1">
      <alignment horizontal="center"/>
    </xf>
    <xf numFmtId="0" fontId="5" fillId="59" borderId="11" xfId="0" applyFont="1" applyFill="1" applyBorder="1" applyAlignment="1">
      <alignment horizontal="center"/>
    </xf>
    <xf numFmtId="0" fontId="5" fillId="59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7" fillId="43" borderId="0" xfId="0" applyFont="1" applyFill="1" applyAlignment="1">
      <alignment horizontal="center"/>
    </xf>
    <xf numFmtId="0" fontId="9" fillId="46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88" fontId="5" fillId="0" borderId="11" xfId="56" applyNumberFormat="1" applyFont="1" applyBorder="1"/>
    <xf numFmtId="188" fontId="5" fillId="0" borderId="11" xfId="56" applyNumberFormat="1" applyFont="1" applyFill="1" applyBorder="1"/>
    <xf numFmtId="188" fontId="6" fillId="0" borderId="11" xfId="56" applyNumberFormat="1" applyFont="1" applyFill="1" applyBorder="1"/>
    <xf numFmtId="197" fontId="2" fillId="46" borderId="11" xfId="0" applyNumberFormat="1" applyFont="1" applyFill="1" applyBorder="1"/>
    <xf numFmtId="3" fontId="7" fillId="46" borderId="11" xfId="0" applyNumberFormat="1" applyFont="1" applyFill="1" applyBorder="1"/>
    <xf numFmtId="0" fontId="19" fillId="0" borderId="11" xfId="0" applyFont="1" applyFill="1" applyBorder="1" applyAlignment="1">
      <alignment horizontal="justify" vertical="top" wrapText="1"/>
    </xf>
    <xf numFmtId="188" fontId="5" fillId="0" borderId="11" xfId="0" applyNumberFormat="1" applyFont="1" applyBorder="1"/>
    <xf numFmtId="180" fontId="2" fillId="51" borderId="13" xfId="0" applyNumberFormat="1" applyFont="1" applyFill="1" applyBorder="1"/>
    <xf numFmtId="180" fontId="2" fillId="51" borderId="14" xfId="0" applyNumberFormat="1" applyFont="1" applyFill="1" applyBorder="1"/>
    <xf numFmtId="188" fontId="5" fillId="0" borderId="11" xfId="56" applyNumberFormat="1" applyFont="1" applyFill="1" applyBorder="1" applyAlignment="1" applyProtection="1">
      <alignment horizontal="right"/>
    </xf>
    <xf numFmtId="188" fontId="2" fillId="46" borderId="11" xfId="56" applyNumberFormat="1" applyFont="1" applyFill="1" applyBorder="1" applyAlignment="1" applyProtection="1">
      <alignment horizontal="right"/>
    </xf>
    <xf numFmtId="188" fontId="0" fillId="0" borderId="11" xfId="56" applyNumberFormat="1" applyFont="1" applyFill="1" applyBorder="1" applyAlignment="1">
      <alignment horizontal="center"/>
    </xf>
    <xf numFmtId="188" fontId="0" fillId="0" borderId="11" xfId="56" applyNumberFormat="1" applyFont="1" applyFill="1" applyBorder="1"/>
    <xf numFmtId="188" fontId="0" fillId="46" borderId="11" xfId="56" applyNumberFormat="1" applyFont="1" applyFill="1" applyBorder="1"/>
    <xf numFmtId="188" fontId="7" fillId="43" borderId="0" xfId="56" applyNumberFormat="1" applyFont="1" applyFill="1"/>
    <xf numFmtId="188" fontId="0" fillId="0" borderId="11" xfId="56" applyNumberFormat="1" applyFont="1" applyBorder="1" applyAlignment="1">
      <alignment horizontal="center"/>
    </xf>
    <xf numFmtId="1" fontId="0" fillId="60" borderId="13" xfId="0" applyNumberFormat="1" applyFill="1" applyBorder="1"/>
    <xf numFmtId="188" fontId="5" fillId="0" borderId="14" xfId="56" applyNumberFormat="1" applyFont="1" applyFill="1" applyBorder="1" applyAlignment="1">
      <alignment horizontal="right"/>
    </xf>
    <xf numFmtId="188" fontId="0" fillId="47" borderId="11" xfId="56" applyNumberFormat="1" applyFont="1" applyFill="1" applyBorder="1"/>
    <xf numFmtId="188" fontId="0" fillId="0" borderId="15" xfId="56" applyNumberFormat="1" applyFont="1" applyBorder="1"/>
    <xf numFmtId="188" fontId="2" fillId="51" borderId="15" xfId="56" applyNumberFormat="1" applyFont="1" applyFill="1" applyBorder="1"/>
    <xf numFmtId="188" fontId="2" fillId="47" borderId="11" xfId="56" applyNumberFormat="1" applyFont="1" applyFill="1" applyBorder="1"/>
    <xf numFmtId="188" fontId="0" fillId="47" borderId="0" xfId="56" applyNumberFormat="1" applyFont="1" applyFill="1"/>
    <xf numFmtId="188" fontId="10" fillId="47" borderId="0" xfId="56" applyNumberFormat="1" applyFont="1" applyFill="1"/>
    <xf numFmtId="188" fontId="9" fillId="47" borderId="0" xfId="56" applyNumberFormat="1" applyFont="1" applyFill="1"/>
    <xf numFmtId="188" fontId="5" fillId="47" borderId="11" xfId="56" applyNumberFormat="1" applyFont="1" applyFill="1" applyBorder="1"/>
    <xf numFmtId="188" fontId="5" fillId="47" borderId="11" xfId="56" applyNumberFormat="1" applyFont="1" applyFill="1" applyBorder="1" applyAlignment="1">
      <alignment horizontal="right"/>
    </xf>
    <xf numFmtId="188" fontId="0" fillId="0" borderId="11" xfId="56" applyNumberFormat="1" applyFont="1" applyFill="1" applyBorder="1" applyAlignment="1"/>
    <xf numFmtId="188" fontId="0" fillId="0" borderId="13" xfId="56" applyNumberFormat="1" applyFont="1" applyFill="1" applyBorder="1" applyAlignment="1"/>
    <xf numFmtId="188" fontId="0" fillId="47" borderId="13" xfId="56" applyNumberFormat="1" applyFont="1" applyFill="1" applyBorder="1" applyAlignment="1">
      <alignment horizontal="center"/>
    </xf>
    <xf numFmtId="188" fontId="0" fillId="0" borderId="15" xfId="56" applyNumberFormat="1" applyFont="1" applyFill="1" applyBorder="1"/>
    <xf numFmtId="188" fontId="0" fillId="47" borderId="11" xfId="56" applyNumberFormat="1" applyFont="1" applyFill="1" applyBorder="1" applyAlignment="1">
      <alignment horizontal="center"/>
    </xf>
    <xf numFmtId="188" fontId="0" fillId="47" borderId="11" xfId="56" applyNumberFormat="1" applyFont="1" applyFill="1" applyBorder="1" applyAlignment="1">
      <alignment horizontal="right"/>
    </xf>
    <xf numFmtId="188" fontId="7" fillId="47" borderId="0" xfId="56" applyNumberFormat="1" applyFont="1" applyFill="1"/>
    <xf numFmtId="188" fontId="0" fillId="0" borderId="13" xfId="56" applyNumberFormat="1" applyFont="1" applyBorder="1" applyAlignment="1">
      <alignment horizontal="center"/>
    </xf>
    <xf numFmtId="188" fontId="9" fillId="47" borderId="11" xfId="56" applyNumberFormat="1" applyFont="1" applyFill="1" applyBorder="1"/>
    <xf numFmtId="188" fontId="2" fillId="0" borderId="13" xfId="56" applyNumberFormat="1" applyFont="1" applyFill="1" applyBorder="1" applyAlignment="1">
      <alignment horizontal="center"/>
    </xf>
    <xf numFmtId="188" fontId="15" fillId="0" borderId="11" xfId="56" applyNumberFormat="1" applyFont="1" applyFill="1" applyBorder="1" applyAlignment="1">
      <alignment horizontal="center"/>
    </xf>
    <xf numFmtId="188" fontId="2" fillId="0" borderId="13" xfId="56" applyNumberFormat="1" applyFont="1" applyBorder="1" applyAlignment="1">
      <alignment horizontal="center"/>
    </xf>
    <xf numFmtId="188" fontId="2" fillId="0" borderId="11" xfId="56" applyNumberFormat="1" applyFont="1" applyBorder="1" applyAlignment="1">
      <alignment horizontal="center"/>
    </xf>
    <xf numFmtId="180" fontId="0" fillId="0" borderId="14" xfId="0" applyNumberFormat="1" applyBorder="1"/>
    <xf numFmtId="188" fontId="9" fillId="43" borderId="0" xfId="0" applyNumberFormat="1" applyFont="1" applyFill="1"/>
    <xf numFmtId="191" fontId="0" fillId="0" borderId="11" xfId="56" applyNumberFormat="1" applyFont="1" applyBorder="1"/>
    <xf numFmtId="191" fontId="9" fillId="43" borderId="0" xfId="0" applyNumberFormat="1" applyFont="1" applyFill="1"/>
    <xf numFmtId="191" fontId="2" fillId="51" borderId="11" xfId="56" applyNumberFormat="1" applyFont="1" applyFill="1" applyBorder="1"/>
    <xf numFmtId="191" fontId="0" fillId="43" borderId="0" xfId="56" applyNumberFormat="1" applyFont="1" applyFill="1"/>
    <xf numFmtId="191" fontId="10" fillId="43" borderId="0" xfId="56" applyNumberFormat="1" applyFont="1" applyFill="1"/>
    <xf numFmtId="191" fontId="9" fillId="43" borderId="0" xfId="56" applyNumberFormat="1" applyFont="1" applyFill="1"/>
    <xf numFmtId="191" fontId="0" fillId="46" borderId="11" xfId="56" applyNumberFormat="1" applyFont="1" applyFill="1" applyBorder="1"/>
    <xf numFmtId="191" fontId="0" fillId="0" borderId="11" xfId="56" applyNumberFormat="1" applyFont="1" applyFill="1" applyBorder="1"/>
    <xf numFmtId="191" fontId="7" fillId="43" borderId="0" xfId="56" applyNumberFormat="1" applyFont="1" applyFill="1"/>
    <xf numFmtId="191" fontId="0" fillId="0" borderId="11" xfId="56" applyNumberFormat="1" applyFont="1" applyBorder="1" applyAlignment="1">
      <alignment horizontal="center"/>
    </xf>
    <xf numFmtId="191" fontId="9" fillId="46" borderId="11" xfId="56" applyNumberFormat="1" applyFont="1" applyFill="1" applyBorder="1"/>
    <xf numFmtId="186" fontId="48" fillId="0" borderId="11" xfId="0" applyNumberFormat="1" applyFont="1" applyBorder="1"/>
    <xf numFmtId="0" fontId="0" fillId="61" borderId="13" xfId="0" applyFill="1" applyBorder="1"/>
    <xf numFmtId="1" fontId="0" fillId="0" borderId="11" xfId="56" applyNumberFormat="1" applyFont="1" applyBorder="1"/>
    <xf numFmtId="191" fontId="0" fillId="0" borderId="14" xfId="56" applyNumberFormat="1" applyFont="1" applyBorder="1"/>
    <xf numFmtId="191" fontId="7" fillId="51" borderId="11" xfId="56" applyNumberFormat="1" applyFont="1" applyFill="1" applyBorder="1"/>
    <xf numFmtId="188" fontId="7" fillId="51" borderId="15" xfId="56" applyNumberFormat="1" applyFont="1" applyFill="1" applyBorder="1"/>
    <xf numFmtId="1" fontId="7" fillId="51" borderId="13" xfId="0" applyNumberFormat="1" applyFont="1" applyFill="1" applyBorder="1"/>
    <xf numFmtId="188" fontId="7" fillId="46" borderId="11" xfId="56" applyNumberFormat="1" applyFont="1" applyFill="1" applyBorder="1"/>
    <xf numFmtId="188" fontId="0" fillId="0" borderId="14" xfId="56" applyNumberFormat="1" applyFont="1" applyBorder="1"/>
    <xf numFmtId="188" fontId="0" fillId="0" borderId="13" xfId="56" applyNumberFormat="1" applyFont="1" applyBorder="1"/>
    <xf numFmtId="188" fontId="47" fillId="59" borderId="11" xfId="56" applyNumberFormat="1" applyFont="1" applyFill="1" applyBorder="1"/>
    <xf numFmtId="0" fontId="0" fillId="59" borderId="11" xfId="0" applyFill="1" applyBorder="1"/>
    <xf numFmtId="180" fontId="0" fillId="59" borderId="11" xfId="0" applyNumberFormat="1" applyFill="1" applyBorder="1"/>
    <xf numFmtId="191" fontId="0" fillId="59" borderId="11" xfId="0" applyNumberFormat="1" applyFill="1" applyBorder="1"/>
    <xf numFmtId="188" fontId="5" fillId="59" borderId="11" xfId="0" applyNumberFormat="1" applyFont="1" applyFill="1" applyBorder="1"/>
    <xf numFmtId="0" fontId="0" fillId="59" borderId="11" xfId="0" applyFill="1" applyBorder="1" applyAlignment="1">
      <alignment horizontal="center"/>
    </xf>
    <xf numFmtId="186" fontId="48" fillId="59" borderId="11" xfId="72" applyNumberFormat="1" applyFont="1" applyFill="1" applyBorder="1"/>
    <xf numFmtId="180" fontId="0" fillId="59" borderId="14" xfId="0" applyNumberFormat="1" applyFill="1" applyBorder="1"/>
    <xf numFmtId="191" fontId="47" fillId="59" borderId="11" xfId="56" applyNumberFormat="1" applyFont="1" applyFill="1" applyBorder="1"/>
    <xf numFmtId="188" fontId="47" fillId="62" borderId="11" xfId="56" applyNumberFormat="1" applyFont="1" applyFill="1" applyBorder="1"/>
    <xf numFmtId="188" fontId="47" fillId="59" borderId="15" xfId="56" applyNumberFormat="1" applyFont="1" applyFill="1" applyBorder="1"/>
    <xf numFmtId="1" fontId="0" fillId="59" borderId="14" xfId="0" applyNumberFormat="1" applyFill="1" applyBorder="1"/>
    <xf numFmtId="0" fontId="0" fillId="62" borderId="11" xfId="0" applyFill="1" applyBorder="1"/>
    <xf numFmtId="3" fontId="0" fillId="59" borderId="11" xfId="0" applyNumberFormat="1" applyFill="1" applyBorder="1"/>
    <xf numFmtId="0" fontId="5" fillId="61" borderId="13" xfId="0" applyFont="1" applyFill="1" applyBorder="1"/>
    <xf numFmtId="0" fontId="5" fillId="44" borderId="13" xfId="0" applyFont="1" applyFill="1" applyBorder="1"/>
    <xf numFmtId="188" fontId="47" fillId="59" borderId="11" xfId="56" applyNumberFormat="1" applyFont="1" applyFill="1" applyBorder="1"/>
    <xf numFmtId="186" fontId="48" fillId="0" borderId="11" xfId="61" applyNumberFormat="1" applyFont="1" applyBorder="1"/>
    <xf numFmtId="186" fontId="48" fillId="59" borderId="11" xfId="0" applyNumberFormat="1" applyFont="1" applyFill="1" applyBorder="1"/>
    <xf numFmtId="1" fontId="0" fillId="59" borderId="13" xfId="0" applyNumberFormat="1" applyFill="1" applyBorder="1"/>
    <xf numFmtId="188" fontId="47" fillId="59" borderId="15" xfId="56" applyNumberFormat="1" applyFont="1" applyFill="1" applyBorder="1"/>
    <xf numFmtId="191" fontId="47" fillId="59" borderId="11" xfId="56" applyNumberFormat="1" applyFont="1" applyFill="1" applyBorder="1"/>
    <xf numFmtId="188" fontId="47" fillId="62" borderId="11" xfId="56" applyNumberFormat="1" applyFont="1" applyFill="1" applyBorder="1"/>
    <xf numFmtId="0" fontId="5" fillId="44" borderId="11" xfId="0" applyFont="1" applyFill="1" applyBorder="1"/>
    <xf numFmtId="1" fontId="7" fillId="46" borderId="11" xfId="0" applyNumberFormat="1" applyFont="1" applyFill="1" applyBorder="1"/>
    <xf numFmtId="0" fontId="9" fillId="63" borderId="11" xfId="0" applyFont="1" applyFill="1" applyBorder="1"/>
    <xf numFmtId="0" fontId="5" fillId="63" borderId="11" xfId="0" applyFont="1" applyFill="1" applyBorder="1"/>
    <xf numFmtId="3" fontId="7" fillId="63" borderId="11" xfId="0" applyNumberFormat="1" applyFont="1" applyFill="1" applyBorder="1" applyAlignment="1">
      <alignment horizontal="right"/>
    </xf>
    <xf numFmtId="3" fontId="7" fillId="63" borderId="11" xfId="0" applyNumberFormat="1" applyFont="1" applyFill="1" applyBorder="1"/>
    <xf numFmtId="0" fontId="5" fillId="63" borderId="13" xfId="0" applyFont="1" applyFill="1" applyBorder="1"/>
    <xf numFmtId="0" fontId="5" fillId="63" borderId="14" xfId="0" applyFont="1" applyFill="1" applyBorder="1"/>
    <xf numFmtId="188" fontId="7" fillId="63" borderId="11" xfId="56" applyNumberFormat="1" applyFont="1" applyFill="1" applyBorder="1"/>
    <xf numFmtId="188" fontId="5" fillId="63" borderId="11" xfId="56" applyNumberFormat="1" applyFont="1" applyFill="1" applyBorder="1"/>
    <xf numFmtId="188" fontId="5" fillId="63" borderId="15" xfId="56" applyNumberFormat="1" applyFont="1" applyFill="1" applyBorder="1"/>
    <xf numFmtId="0" fontId="0" fillId="64" borderId="13" xfId="0" applyFill="1" applyBorder="1"/>
    <xf numFmtId="0" fontId="5" fillId="64" borderId="13" xfId="0" applyFont="1" applyFill="1" applyBorder="1"/>
    <xf numFmtId="0" fontId="7" fillId="54" borderId="14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0" borderId="15" xfId="0" applyBorder="1" applyAlignment="1"/>
    <xf numFmtId="0" fontId="7" fillId="57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8" borderId="14" xfId="0" applyFont="1" applyFill="1" applyBorder="1" applyAlignment="1">
      <alignment horizontal="center"/>
    </xf>
    <xf numFmtId="0" fontId="2" fillId="48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137">
    <cellStyle name="1000-sep (2 dec)" xfId="56" builtinId="3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 2" xfId="55"/>
    <cellStyle name="Komma 2" xfId="57"/>
    <cellStyle name="Komma 2 2" xfId="58"/>
    <cellStyle name="Komma 2 3" xfId="59"/>
    <cellStyle name="Komma 3" xfId="60"/>
    <cellStyle name="Komma 4" xfId="61"/>
    <cellStyle name="Komma 4 2" xfId="62"/>
    <cellStyle name="Link 2" xfId="63"/>
    <cellStyle name="Linked Cell" xfId="64"/>
    <cellStyle name="Markeringsfarve1 2" xfId="65"/>
    <cellStyle name="Neutral 2" xfId="66"/>
    <cellStyle name="Normal" xfId="0" builtinId="0"/>
    <cellStyle name="Normal 2" xfId="67"/>
    <cellStyle name="Normal 2 2" xfId="68"/>
    <cellStyle name="Normal 2 3" xfId="69"/>
    <cellStyle name="Normal 3" xfId="70"/>
    <cellStyle name="Normal 4" xfId="71"/>
    <cellStyle name="Normal 5" xfId="72"/>
    <cellStyle name="Normal 5 2" xfId="73"/>
    <cellStyle name="Note" xfId="74"/>
    <cellStyle name="Note 2" xfId="75"/>
    <cellStyle name="Output 2" xfId="76"/>
    <cellStyle name="Procent" xfId="77" builtinId="5"/>
    <cellStyle name="Procent 2" xfId="78"/>
    <cellStyle name="SAPBEXaggData" xfId="79"/>
    <cellStyle name="SAPBEXaggDataEmph" xfId="80"/>
    <cellStyle name="SAPBEXaggItem" xfId="81"/>
    <cellStyle name="SAPBEXaggItemX" xfId="82"/>
    <cellStyle name="SAPBEXchaText" xfId="83"/>
    <cellStyle name="SAPBEXexcBad7" xfId="84"/>
    <cellStyle name="SAPBEXexcBad8" xfId="85"/>
    <cellStyle name="SAPBEXexcBad9" xfId="86"/>
    <cellStyle name="SAPBEXexcCritical4" xfId="87"/>
    <cellStyle name="SAPBEXexcCritical5" xfId="88"/>
    <cellStyle name="SAPBEXexcCritical6" xfId="89"/>
    <cellStyle name="SAPBEXexcGood1" xfId="90"/>
    <cellStyle name="SAPBEXexcGood2" xfId="91"/>
    <cellStyle name="SAPBEXexcGood3" xfId="92"/>
    <cellStyle name="SAPBEXfilterDrill" xfId="93"/>
    <cellStyle name="SAPBEXfilterItem" xfId="94"/>
    <cellStyle name="SAPBEXfilterText" xfId="95"/>
    <cellStyle name="SAPBEXfilterText 2" xfId="96"/>
    <cellStyle name="SAPBEXformats" xfId="97"/>
    <cellStyle name="SAPBEXheaderItem" xfId="98"/>
    <cellStyle name="SAPBEXheaderItem 2" xfId="99"/>
    <cellStyle name="SAPBEXheaderText" xfId="100"/>
    <cellStyle name="SAPBEXheaderText 2" xfId="101"/>
    <cellStyle name="SAPBEXHLevel0" xfId="102"/>
    <cellStyle name="SAPBEXHLevel0 2" xfId="103"/>
    <cellStyle name="SAPBEXHLevel0X" xfId="104"/>
    <cellStyle name="SAPBEXHLevel0X 2" xfId="105"/>
    <cellStyle name="SAPBEXHLevel1" xfId="106"/>
    <cellStyle name="SAPBEXHLevel1 2" xfId="107"/>
    <cellStyle name="SAPBEXHLevel1X" xfId="108"/>
    <cellStyle name="SAPBEXHLevel1X 2" xfId="109"/>
    <cellStyle name="SAPBEXHLevel2" xfId="110"/>
    <cellStyle name="SAPBEXHLevel2 2" xfId="111"/>
    <cellStyle name="SAPBEXHLevel2X" xfId="112"/>
    <cellStyle name="SAPBEXHLevel2X 2" xfId="113"/>
    <cellStyle name="SAPBEXHLevel3" xfId="114"/>
    <cellStyle name="SAPBEXHLevel3 2" xfId="115"/>
    <cellStyle name="SAPBEXHLevel3X" xfId="116"/>
    <cellStyle name="SAPBEXHLevel3X 2" xfId="117"/>
    <cellStyle name="SAPBEXinputData" xfId="118"/>
    <cellStyle name="SAPBEXinputData 2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title 2" xfId="129"/>
    <cellStyle name="SAPBEXundefined" xfId="130"/>
    <cellStyle name="Sheet Title" xfId="131"/>
    <cellStyle name="Title" xfId="132"/>
    <cellStyle name="Total 2" xfId="133"/>
    <cellStyle name="Valuta" xfId="134" builtinId="4"/>
    <cellStyle name="Valuta 2" xfId="135"/>
    <cellStyle name="Warning Text" xfId="1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510540</xdr:colOff>
      <xdr:row>19</xdr:row>
      <xdr:rowOff>42862</xdr:rowOff>
    </xdr:from>
    <xdr:ext cx="909658" cy="264560"/>
    <xdr:sp macro="" textlink="">
      <xdr:nvSpPr>
        <xdr:cNvPr id="2" name="Tekstboks 1"/>
        <xdr:cNvSpPr txBox="1"/>
      </xdr:nvSpPr>
      <xdr:spPr>
        <a:xfrm>
          <a:off x="8140065" y="3290887"/>
          <a:ext cx="909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topLeftCell="T33" zoomScaleNormal="100" workbookViewId="0">
      <selection activeCell="AA33" sqref="AA33"/>
    </sheetView>
  </sheetViews>
  <sheetFormatPr defaultRowHeight="12.75"/>
  <cols>
    <col min="1" max="1" width="68.28515625" customWidth="1"/>
    <col min="2" max="2" width="1.140625" customWidth="1"/>
    <col min="3" max="3" width="14.85546875" customWidth="1"/>
    <col min="4" max="4" width="21" customWidth="1"/>
    <col min="5" max="5" width="1.140625" customWidth="1"/>
    <col min="6" max="6" width="21.7109375" customWidth="1"/>
    <col min="7" max="7" width="31.85546875" customWidth="1"/>
    <col min="8" max="8" width="1.85546875" customWidth="1"/>
    <col min="9" max="9" width="23.7109375" customWidth="1"/>
    <col min="10" max="10" width="27.5703125" customWidth="1"/>
    <col min="11" max="11" width="0.85546875" customWidth="1"/>
    <col min="12" max="12" width="23.5703125" customWidth="1"/>
    <col min="13" max="13" width="23.85546875" customWidth="1"/>
    <col min="14" max="14" width="0.85546875" customWidth="1"/>
    <col min="15" max="15" width="19.5703125" bestFit="1" customWidth="1"/>
    <col min="16" max="16" width="27.140625" bestFit="1" customWidth="1"/>
    <col min="17" max="17" width="1.140625" customWidth="1"/>
    <col min="18" max="18" width="13.140625" customWidth="1"/>
    <col min="19" max="19" width="16" customWidth="1"/>
    <col min="20" max="20" width="20.7109375" customWidth="1"/>
    <col min="21" max="21" width="18.7109375" customWidth="1"/>
    <col min="22" max="22" width="20.85546875" customWidth="1"/>
    <col min="23" max="23" width="0.85546875" customWidth="1"/>
    <col min="24" max="24" width="32.85546875" customWidth="1"/>
    <col min="25" max="25" width="0.85546875" customWidth="1"/>
    <col min="26" max="26" width="65.28515625" bestFit="1" customWidth="1"/>
  </cols>
  <sheetData>
    <row r="1" spans="1:26" ht="26.25">
      <c r="A1" s="99" t="s">
        <v>160</v>
      </c>
    </row>
    <row r="2" spans="1:26" ht="18">
      <c r="A2" s="100" t="s">
        <v>4</v>
      </c>
      <c r="B2" s="84"/>
      <c r="C2" s="279" t="s">
        <v>115</v>
      </c>
      <c r="D2" s="279"/>
      <c r="E2" s="84"/>
      <c r="F2" s="273" t="s">
        <v>112</v>
      </c>
      <c r="G2" s="274"/>
      <c r="H2" s="274"/>
      <c r="I2" s="274"/>
      <c r="J2" s="275"/>
      <c r="K2" s="84"/>
      <c r="L2" s="276" t="s">
        <v>113</v>
      </c>
      <c r="M2" s="276"/>
      <c r="N2" s="276"/>
      <c r="O2" s="276"/>
      <c r="P2" s="276"/>
      <c r="Q2" s="84"/>
      <c r="R2" s="277" t="s">
        <v>114</v>
      </c>
      <c r="S2" s="278"/>
      <c r="T2" s="278"/>
      <c r="U2" s="278"/>
      <c r="V2" s="278"/>
      <c r="W2" s="84"/>
      <c r="X2" s="103" t="s">
        <v>147</v>
      </c>
      <c r="Y2" s="84"/>
      <c r="Z2" s="102" t="s">
        <v>59</v>
      </c>
    </row>
    <row r="3" spans="1:26">
      <c r="A3" s="70"/>
      <c r="B3" s="84"/>
      <c r="C3" s="71" t="s">
        <v>95</v>
      </c>
      <c r="D3" s="71" t="s">
        <v>96</v>
      </c>
      <c r="E3" s="84"/>
      <c r="F3" s="78" t="s">
        <v>109</v>
      </c>
      <c r="G3" s="73" t="s">
        <v>110</v>
      </c>
      <c r="H3" s="18"/>
      <c r="I3" s="78" t="s">
        <v>108</v>
      </c>
      <c r="J3" s="79" t="s">
        <v>119</v>
      </c>
      <c r="K3" s="84"/>
      <c r="L3" s="71" t="s">
        <v>90</v>
      </c>
      <c r="M3" s="72" t="s">
        <v>120</v>
      </c>
      <c r="N3" s="57"/>
      <c r="O3" s="72" t="s">
        <v>111</v>
      </c>
      <c r="P3" s="71" t="s">
        <v>118</v>
      </c>
      <c r="Q3" s="57"/>
      <c r="R3" s="280" t="s">
        <v>100</v>
      </c>
      <c r="S3" s="281"/>
      <c r="T3" s="280" t="s">
        <v>101</v>
      </c>
      <c r="U3" s="281"/>
      <c r="V3" s="71" t="s">
        <v>104</v>
      </c>
      <c r="W3" s="84"/>
      <c r="X3" s="72" t="s">
        <v>116</v>
      </c>
      <c r="Y3" s="84"/>
      <c r="Z3" s="101"/>
    </row>
    <row r="4" spans="1:26">
      <c r="A4" s="70"/>
      <c r="B4" s="84"/>
      <c r="C4" s="71">
        <v>2012</v>
      </c>
      <c r="D4" s="71">
        <v>2012</v>
      </c>
      <c r="E4" s="84"/>
      <c r="F4" s="73">
        <v>2012</v>
      </c>
      <c r="G4" s="73">
        <v>2012</v>
      </c>
      <c r="H4" s="18"/>
      <c r="I4" s="78">
        <v>2012</v>
      </c>
      <c r="J4" s="79">
        <v>2012</v>
      </c>
      <c r="K4" s="84"/>
      <c r="L4" s="71">
        <v>2012</v>
      </c>
      <c r="M4" s="72">
        <v>2012</v>
      </c>
      <c r="N4" s="57"/>
      <c r="O4" s="83">
        <v>2012</v>
      </c>
      <c r="P4" s="71">
        <v>2012</v>
      </c>
      <c r="Q4" s="57"/>
      <c r="R4" s="280">
        <v>2012</v>
      </c>
      <c r="S4" s="281"/>
      <c r="T4" s="280">
        <v>2012</v>
      </c>
      <c r="U4" s="281"/>
      <c r="V4" s="71">
        <v>2012</v>
      </c>
      <c r="W4" s="84"/>
      <c r="X4" s="72">
        <v>2012</v>
      </c>
      <c r="Y4" s="84"/>
      <c r="Z4" s="101"/>
    </row>
    <row r="5" spans="1:26" s="33" customFormat="1" ht="18">
      <c r="A5" s="30" t="s">
        <v>14</v>
      </c>
      <c r="B5" s="85"/>
      <c r="C5" s="31"/>
      <c r="D5" s="31"/>
      <c r="E5" s="85"/>
      <c r="F5" s="31"/>
      <c r="G5" s="31"/>
      <c r="H5" s="85"/>
      <c r="I5" s="31"/>
      <c r="J5" s="31"/>
      <c r="K5" s="85"/>
      <c r="L5" s="31"/>
      <c r="M5" s="31"/>
      <c r="N5" s="58"/>
      <c r="O5" s="31"/>
      <c r="P5" s="217"/>
      <c r="Q5" s="58"/>
      <c r="R5" s="31"/>
      <c r="S5" s="31"/>
      <c r="T5" s="31"/>
      <c r="U5" s="31"/>
      <c r="V5" s="31"/>
      <c r="W5" s="85"/>
      <c r="X5" s="31"/>
      <c r="Y5" s="85"/>
      <c r="Z5" s="31"/>
    </row>
    <row r="6" spans="1:26">
      <c r="A6" s="2" t="s">
        <v>172</v>
      </c>
      <c r="B6" s="86"/>
      <c r="C6" s="140">
        <v>11085</v>
      </c>
      <c r="D6" s="140">
        <v>11085</v>
      </c>
      <c r="E6" s="86"/>
      <c r="F6" s="237">
        <v>1720925</v>
      </c>
      <c r="G6" s="250">
        <v>43910</v>
      </c>
      <c r="H6" s="249"/>
      <c r="I6" s="256">
        <f>F6/C6</f>
        <v>155.24808299503835</v>
      </c>
      <c r="J6" s="248">
        <f>G6/D6</f>
        <v>3.9612088407758232</v>
      </c>
      <c r="K6" s="249"/>
      <c r="L6" s="237">
        <v>298855</v>
      </c>
      <c r="M6" s="237">
        <v>90553</v>
      </c>
      <c r="N6" s="259"/>
      <c r="O6" s="247">
        <f>L6/C6</f>
        <v>26.960306720793866</v>
      </c>
      <c r="P6" s="258">
        <f>M6/C6</f>
        <v>8.1689670726206582</v>
      </c>
      <c r="Q6" s="59"/>
      <c r="R6" s="22"/>
      <c r="S6" s="22"/>
      <c r="T6" s="22"/>
      <c r="U6" s="22"/>
      <c r="V6" s="2"/>
      <c r="W6" s="86"/>
      <c r="X6" s="140"/>
      <c r="Y6" s="86"/>
      <c r="Z6" s="16"/>
    </row>
    <row r="7" spans="1:26">
      <c r="A7" s="2" t="s">
        <v>58</v>
      </c>
      <c r="B7" s="86"/>
      <c r="C7" s="140">
        <v>4710</v>
      </c>
      <c r="D7" s="140">
        <v>4710</v>
      </c>
      <c r="E7" s="86"/>
      <c r="F7" s="253">
        <v>840864</v>
      </c>
      <c r="G7" s="250">
        <f>F7*0.012</f>
        <v>10090.368</v>
      </c>
      <c r="H7" s="249"/>
      <c r="I7" s="256">
        <f>F7/D7</f>
        <v>178.52738853503186</v>
      </c>
      <c r="J7" s="248">
        <f>G7/D7</f>
        <v>2.1423286624203821</v>
      </c>
      <c r="K7" s="249"/>
      <c r="L7" s="253">
        <v>211909</v>
      </c>
      <c r="M7" s="253">
        <v>64208</v>
      </c>
      <c r="N7" s="246"/>
      <c r="O7" s="257">
        <f>L7/D7</f>
        <v>44.991295116772825</v>
      </c>
      <c r="P7" s="245">
        <f>M7/D7</f>
        <v>13.632271762208068</v>
      </c>
      <c r="Q7" s="59"/>
      <c r="R7" s="22"/>
      <c r="S7" s="22"/>
      <c r="T7" s="22"/>
      <c r="U7" s="22"/>
      <c r="V7" s="2"/>
      <c r="W7" s="86"/>
      <c r="X7" s="140"/>
      <c r="Y7" s="86"/>
      <c r="Z7" s="16"/>
    </row>
    <row r="8" spans="1:26">
      <c r="A8" s="2" t="s">
        <v>97</v>
      </c>
      <c r="B8" s="86"/>
      <c r="C8" s="140">
        <v>15238</v>
      </c>
      <c r="D8" s="140">
        <v>15238</v>
      </c>
      <c r="E8" s="86"/>
      <c r="F8" s="253">
        <v>2113774</v>
      </c>
      <c r="G8" s="250">
        <v>78765</v>
      </c>
      <c r="H8" s="249"/>
      <c r="I8" s="256">
        <f>F8/D8</f>
        <v>138.71728573303582</v>
      </c>
      <c r="J8" s="248">
        <f>G8/D8</f>
        <v>5.1689854311589452</v>
      </c>
      <c r="K8" s="249"/>
      <c r="L8" s="237">
        <v>546762</v>
      </c>
      <c r="M8" s="237">
        <v>165669</v>
      </c>
      <c r="N8" s="259"/>
      <c r="O8" s="247">
        <f>L8/D8</f>
        <v>35.88148050925318</v>
      </c>
      <c r="P8" s="258">
        <f>M8/D8</f>
        <v>10.872096075600473</v>
      </c>
      <c r="Q8" s="59"/>
      <c r="R8" s="22"/>
      <c r="S8" s="22"/>
      <c r="T8" s="22"/>
      <c r="U8" s="22"/>
      <c r="V8" s="2"/>
      <c r="W8" s="86"/>
      <c r="X8" s="140"/>
      <c r="Y8" s="86"/>
      <c r="Z8" s="16"/>
    </row>
    <row r="9" spans="1:26">
      <c r="A9" s="2" t="s">
        <v>171</v>
      </c>
      <c r="B9" s="86">
        <v>0</v>
      </c>
      <c r="C9" s="140">
        <v>366</v>
      </c>
      <c r="D9" s="140">
        <v>366</v>
      </c>
      <c r="E9" s="86"/>
      <c r="F9" s="253">
        <v>55758</v>
      </c>
      <c r="G9" s="238">
        <v>669</v>
      </c>
      <c r="H9" s="249"/>
      <c r="I9" s="256">
        <f>F9/C9</f>
        <v>152.34426229508196</v>
      </c>
      <c r="J9" s="244">
        <f>G9/D9</f>
        <v>1.8278688524590163</v>
      </c>
      <c r="K9" s="249"/>
      <c r="L9" s="253">
        <v>8486</v>
      </c>
      <c r="M9" s="253">
        <v>2571</v>
      </c>
      <c r="N9" s="246"/>
      <c r="O9" s="257">
        <f>L9/D9</f>
        <v>23.185792349726775</v>
      </c>
      <c r="P9" s="245">
        <f>M9/D9</f>
        <v>7.0245901639344259</v>
      </c>
      <c r="Q9" s="59"/>
      <c r="R9" s="22"/>
      <c r="S9" s="22"/>
      <c r="T9" s="22"/>
      <c r="U9" s="22"/>
      <c r="V9" s="2"/>
      <c r="W9" s="86"/>
      <c r="X9" s="140"/>
      <c r="Y9" s="86"/>
      <c r="Z9" s="16"/>
    </row>
    <row r="10" spans="1:26">
      <c r="A10" s="2" t="s">
        <v>170</v>
      </c>
      <c r="B10" s="86"/>
      <c r="C10" s="140">
        <v>726</v>
      </c>
      <c r="D10" s="140">
        <v>1591</v>
      </c>
      <c r="E10" s="86"/>
      <c r="F10" s="255">
        <v>271026</v>
      </c>
      <c r="G10" s="255">
        <v>3252</v>
      </c>
      <c r="H10" s="249"/>
      <c r="I10" s="256">
        <f>F10/C10</f>
        <v>373.31404958677683</v>
      </c>
      <c r="J10" s="244">
        <f>G10/D10</f>
        <v>2.0439974858579508</v>
      </c>
      <c r="K10" s="249"/>
      <c r="L10" s="253">
        <v>55140</v>
      </c>
      <c r="M10" s="253">
        <v>16707</v>
      </c>
      <c r="N10" s="246"/>
      <c r="O10" s="257">
        <f>L10/C10</f>
        <v>75.950413223140501</v>
      </c>
      <c r="P10" s="245">
        <f>M10/C10</f>
        <v>23.012396694214875</v>
      </c>
      <c r="Q10" s="59"/>
      <c r="R10" s="22"/>
      <c r="S10" s="22"/>
      <c r="T10" s="22"/>
      <c r="U10" s="22"/>
      <c r="V10" s="2"/>
      <c r="W10" s="86"/>
      <c r="X10" s="140"/>
      <c r="Y10" s="86"/>
      <c r="Z10" s="16"/>
    </row>
    <row r="11" spans="1:26">
      <c r="A11" s="2" t="s">
        <v>60</v>
      </c>
      <c r="B11" s="86"/>
      <c r="C11" s="140">
        <v>7770.5</v>
      </c>
      <c r="D11" s="140">
        <v>7770.5</v>
      </c>
      <c r="E11" s="86"/>
      <c r="F11" s="243">
        <v>1047540</v>
      </c>
      <c r="G11" s="250">
        <v>26970.016000000003</v>
      </c>
      <c r="H11" s="249"/>
      <c r="I11" s="256">
        <f>F11/D11</f>
        <v>134.80985779550866</v>
      </c>
      <c r="J11" s="244">
        <f>G11/D11</f>
        <v>3.4708211826780779</v>
      </c>
      <c r="K11" s="249"/>
      <c r="L11" s="254">
        <v>237436</v>
      </c>
      <c r="M11" s="237">
        <v>71943</v>
      </c>
      <c r="N11" s="259"/>
      <c r="O11" s="247">
        <f>L11/C11</f>
        <v>30.556077472492117</v>
      </c>
      <c r="P11" s="258">
        <f>M11/C11</f>
        <v>9.2584775754455961</v>
      </c>
      <c r="Q11" s="59"/>
      <c r="R11" s="22"/>
      <c r="S11" s="22"/>
      <c r="T11" s="22"/>
      <c r="U11" s="22"/>
      <c r="V11" s="2"/>
      <c r="W11" s="86"/>
      <c r="X11" s="140"/>
      <c r="Y11" s="86"/>
      <c r="Z11" s="16"/>
    </row>
    <row r="12" spans="1:26">
      <c r="A12" s="2" t="s">
        <v>61</v>
      </c>
      <c r="B12" s="86"/>
      <c r="C12" s="140">
        <v>4048</v>
      </c>
      <c r="D12" s="140">
        <v>4048</v>
      </c>
      <c r="E12" s="86"/>
      <c r="F12" s="140"/>
      <c r="G12" s="130"/>
      <c r="H12" s="86"/>
      <c r="I12" s="105"/>
      <c r="J12" s="214"/>
      <c r="K12" s="86"/>
      <c r="L12" s="140"/>
      <c r="M12" s="140"/>
      <c r="N12" s="192"/>
      <c r="O12" s="193"/>
      <c r="P12" s="216"/>
      <c r="Q12" s="59"/>
      <c r="R12" s="22"/>
      <c r="S12" s="22"/>
      <c r="T12" s="22"/>
      <c r="U12" s="22"/>
      <c r="V12" s="2"/>
      <c r="W12" s="86"/>
      <c r="X12" s="140"/>
      <c r="Y12" s="86"/>
      <c r="Z12" s="16"/>
    </row>
    <row r="13" spans="1:26">
      <c r="A13" s="2"/>
      <c r="B13" s="86"/>
      <c r="C13" s="140"/>
      <c r="D13" s="140"/>
      <c r="E13" s="86"/>
      <c r="F13" s="2"/>
      <c r="G13" s="2"/>
      <c r="H13" s="86"/>
      <c r="I13" s="104"/>
      <c r="J13" s="106"/>
      <c r="K13" s="86"/>
      <c r="L13" s="140"/>
      <c r="M13" s="140"/>
      <c r="N13" s="192"/>
      <c r="O13" s="193"/>
      <c r="P13" s="216"/>
      <c r="Q13" s="59"/>
      <c r="R13" s="22"/>
      <c r="S13" s="22"/>
      <c r="T13" s="22"/>
      <c r="U13" s="22"/>
      <c r="V13" s="2"/>
      <c r="W13" s="86"/>
      <c r="X13" s="140"/>
      <c r="Y13" s="86"/>
      <c r="Z13" s="16"/>
    </row>
    <row r="14" spans="1:26">
      <c r="A14" s="108" t="s">
        <v>121</v>
      </c>
      <c r="B14" s="86"/>
      <c r="C14" s="140"/>
      <c r="D14" s="140"/>
      <c r="E14" s="86"/>
      <c r="F14" s="2"/>
      <c r="G14" s="2"/>
      <c r="H14" s="86"/>
      <c r="I14" s="181">
        <f>F15/D15</f>
        <v>135.01650356517177</v>
      </c>
      <c r="J14" s="182">
        <f>G15/D15</f>
        <v>3.6523513172723931</v>
      </c>
      <c r="K14" s="86"/>
      <c r="L14" s="140"/>
      <c r="M14" s="140"/>
      <c r="N14" s="192"/>
      <c r="O14" s="194">
        <f>L15/C15</f>
        <v>30.916699853220614</v>
      </c>
      <c r="P14" s="218">
        <f>M15/C15</f>
        <v>9.3677335669666739</v>
      </c>
      <c r="Q14" s="59"/>
      <c r="R14" s="22"/>
      <c r="S14" s="22"/>
      <c r="T14" s="22"/>
      <c r="U14" s="22"/>
      <c r="V14" s="2"/>
      <c r="W14" s="86"/>
      <c r="X14" s="140"/>
      <c r="Y14" s="86"/>
      <c r="Z14" s="16"/>
    </row>
    <row r="15" spans="1:26">
      <c r="A15" s="29" t="s">
        <v>74</v>
      </c>
      <c r="B15" s="87"/>
      <c r="C15" s="145">
        <f>SUM(C6:C12)</f>
        <v>43943.5</v>
      </c>
      <c r="D15" s="145">
        <f>SUM(D6:D12)</f>
        <v>44808.5</v>
      </c>
      <c r="E15" s="87"/>
      <c r="F15" s="145">
        <f>SUM(F6:F12)</f>
        <v>6049887</v>
      </c>
      <c r="G15" s="56">
        <f>SUM(G6:G12)</f>
        <v>163656.38400000002</v>
      </c>
      <c r="H15" s="87"/>
      <c r="I15" s="29"/>
      <c r="J15" s="29"/>
      <c r="K15" s="87"/>
      <c r="L15" s="145">
        <f>SUM(L6:L12)</f>
        <v>1358588</v>
      </c>
      <c r="M15" s="145">
        <f>SUM(M6:M12)</f>
        <v>411651</v>
      </c>
      <c r="N15" s="195"/>
      <c r="O15" s="145"/>
      <c r="P15" s="162"/>
      <c r="Q15" s="60"/>
      <c r="R15" s="29"/>
      <c r="S15" s="29"/>
      <c r="T15" s="29"/>
      <c r="U15" s="29"/>
      <c r="V15" s="29"/>
      <c r="W15" s="87"/>
      <c r="X15" s="145">
        <f>G15+M15</f>
        <v>575307.38400000008</v>
      </c>
      <c r="Y15" s="87"/>
      <c r="Z15" s="16"/>
    </row>
    <row r="16" spans="1:26">
      <c r="A16" s="2"/>
      <c r="B16" s="86"/>
      <c r="C16" s="2"/>
      <c r="D16" s="2"/>
      <c r="E16" s="86"/>
      <c r="F16" s="2"/>
      <c r="G16" s="2"/>
      <c r="H16" s="86"/>
      <c r="I16" s="47"/>
      <c r="J16" s="80"/>
      <c r="K16" s="86"/>
      <c r="L16" s="140"/>
      <c r="M16" s="140"/>
      <c r="N16" s="192"/>
      <c r="O16" s="193"/>
      <c r="P16" s="216"/>
      <c r="Q16" s="59"/>
      <c r="R16" s="22"/>
      <c r="S16" s="22"/>
      <c r="T16" s="22"/>
      <c r="U16" s="22"/>
      <c r="V16" s="2"/>
      <c r="W16" s="86"/>
      <c r="X16" s="140"/>
      <c r="Y16" s="86"/>
      <c r="Z16" s="16"/>
    </row>
    <row r="17" spans="1:26" ht="15.75" customHeight="1">
      <c r="A17" s="30" t="s">
        <v>15</v>
      </c>
      <c r="B17" s="88"/>
      <c r="C17" s="5"/>
      <c r="D17" s="5"/>
      <c r="E17" s="88"/>
      <c r="F17" s="5"/>
      <c r="G17" s="31"/>
      <c r="H17" s="88"/>
      <c r="I17" s="31"/>
      <c r="J17" s="31"/>
      <c r="K17" s="88"/>
      <c r="L17" s="149"/>
      <c r="M17" s="149"/>
      <c r="N17" s="196"/>
      <c r="O17" s="147"/>
      <c r="P17" s="219"/>
      <c r="Q17" s="61"/>
      <c r="R17" s="5"/>
      <c r="S17" s="5"/>
      <c r="T17" s="5"/>
      <c r="U17" s="5"/>
      <c r="V17" s="5"/>
      <c r="W17" s="88"/>
      <c r="X17" s="149"/>
      <c r="Y17" s="88"/>
      <c r="Z17" s="17"/>
    </row>
    <row r="18" spans="1:26">
      <c r="A18" s="2" t="s">
        <v>169</v>
      </c>
      <c r="B18" s="86"/>
      <c r="C18" s="140">
        <v>184063</v>
      </c>
      <c r="D18" s="140">
        <v>184063</v>
      </c>
      <c r="E18" s="86"/>
      <c r="F18" s="140">
        <v>18707328</v>
      </c>
      <c r="G18" s="130">
        <v>1134831.3400000001</v>
      </c>
      <c r="H18" s="86"/>
      <c r="I18" s="105">
        <v>102</v>
      </c>
      <c r="J18" s="214">
        <v>6.2</v>
      </c>
      <c r="K18" s="86"/>
      <c r="L18" s="140">
        <v>3745787</v>
      </c>
      <c r="M18" s="140">
        <v>1134973.4609999999</v>
      </c>
      <c r="N18" s="192"/>
      <c r="O18" s="193">
        <f>L18/D18</f>
        <v>20.350570185208326</v>
      </c>
      <c r="P18" s="216">
        <f>M18/D18</f>
        <v>6.1662227661181221</v>
      </c>
      <c r="Q18" s="59"/>
      <c r="R18" s="22"/>
      <c r="S18" s="22"/>
      <c r="T18" s="22"/>
      <c r="U18" s="22"/>
      <c r="V18" s="2"/>
      <c r="W18" s="86"/>
      <c r="X18" s="140"/>
      <c r="Y18" s="86"/>
      <c r="Z18" s="16"/>
    </row>
    <row r="19" spans="1:26">
      <c r="A19" s="2"/>
      <c r="B19" s="86"/>
      <c r="C19" s="140"/>
      <c r="D19" s="140"/>
      <c r="E19" s="86"/>
      <c r="F19" s="2"/>
      <c r="G19" s="2"/>
      <c r="H19" s="86"/>
      <c r="I19" s="105"/>
      <c r="J19" s="106"/>
      <c r="K19" s="86"/>
      <c r="L19" s="140"/>
      <c r="M19" s="140"/>
      <c r="N19" s="192"/>
      <c r="O19" s="193"/>
      <c r="P19" s="216"/>
      <c r="Q19" s="59"/>
      <c r="R19" s="22"/>
      <c r="S19" s="22"/>
      <c r="T19" s="22"/>
      <c r="U19" s="22"/>
      <c r="V19" s="2"/>
      <c r="W19" s="86"/>
      <c r="X19" s="140"/>
      <c r="Y19" s="86"/>
      <c r="Z19" s="16"/>
    </row>
    <row r="20" spans="1:26">
      <c r="A20" s="108" t="s">
        <v>121</v>
      </c>
      <c r="B20" s="86"/>
      <c r="C20" s="140"/>
      <c r="D20" s="140"/>
      <c r="E20" s="86"/>
      <c r="F20" s="2"/>
      <c r="G20" s="2"/>
      <c r="H20" s="86"/>
      <c r="I20" s="109">
        <v>102</v>
      </c>
      <c r="J20" s="109">
        <v>6.2</v>
      </c>
      <c r="K20" s="86"/>
      <c r="L20" s="140"/>
      <c r="M20" s="140"/>
      <c r="N20" s="192"/>
      <c r="O20" s="194">
        <v>20</v>
      </c>
      <c r="P20" s="194">
        <v>6.2</v>
      </c>
      <c r="Q20" s="59"/>
      <c r="R20" s="22"/>
      <c r="S20" s="22"/>
      <c r="T20" s="22"/>
      <c r="U20" s="22"/>
      <c r="V20" s="2"/>
      <c r="W20" s="86"/>
      <c r="X20" s="140"/>
      <c r="Y20" s="86"/>
      <c r="Z20" s="16"/>
    </row>
    <row r="21" spans="1:26">
      <c r="A21" s="29" t="s">
        <v>75</v>
      </c>
      <c r="B21" s="87"/>
      <c r="C21" s="145">
        <v>184063</v>
      </c>
      <c r="D21" s="145">
        <v>184063</v>
      </c>
      <c r="E21" s="87"/>
      <c r="F21" s="159">
        <f>SUM(F18)</f>
        <v>18707328</v>
      </c>
      <c r="G21" s="159">
        <f>SUM(G18)</f>
        <v>1134831.3400000001</v>
      </c>
      <c r="H21" s="87"/>
      <c r="I21" s="55"/>
      <c r="J21" s="55"/>
      <c r="K21" s="87"/>
      <c r="L21" s="145">
        <f>SUM(L18)</f>
        <v>3745787</v>
      </c>
      <c r="M21" s="145">
        <f>SUM(M18)</f>
        <v>1134973.4609999999</v>
      </c>
      <c r="N21" s="195"/>
      <c r="O21" s="145"/>
      <c r="P21" s="162"/>
      <c r="Q21" s="60"/>
      <c r="R21" s="29"/>
      <c r="S21" s="29"/>
      <c r="T21" s="29"/>
      <c r="U21" s="29"/>
      <c r="V21" s="29"/>
      <c r="W21" s="87"/>
      <c r="X21" s="145">
        <f>G21+M21</f>
        <v>2269804.801</v>
      </c>
      <c r="Y21" s="87"/>
      <c r="Z21" s="16"/>
    </row>
    <row r="22" spans="1:26">
      <c r="A22" s="2"/>
      <c r="B22" s="86"/>
      <c r="C22" s="2"/>
      <c r="D22" s="2"/>
      <c r="E22" s="86"/>
      <c r="F22" s="2"/>
      <c r="G22" s="2"/>
      <c r="H22" s="86"/>
      <c r="I22" s="47"/>
      <c r="J22" s="80"/>
      <c r="K22" s="86"/>
      <c r="L22" s="140"/>
      <c r="M22" s="140"/>
      <c r="N22" s="192"/>
      <c r="O22" s="193"/>
      <c r="P22" s="216"/>
      <c r="Q22" s="59"/>
      <c r="R22" s="22"/>
      <c r="S22" s="22"/>
      <c r="T22" s="22"/>
      <c r="U22" s="22"/>
      <c r="V22" s="2"/>
      <c r="W22" s="86"/>
      <c r="X22" s="140"/>
      <c r="Y22" s="86"/>
      <c r="Z22" s="16"/>
    </row>
    <row r="23" spans="1:26" s="33" customFormat="1" ht="18">
      <c r="A23" s="30" t="s">
        <v>77</v>
      </c>
      <c r="B23" s="89"/>
      <c r="C23" s="34"/>
      <c r="D23" s="34"/>
      <c r="E23" s="89"/>
      <c r="F23" s="34"/>
      <c r="G23" s="31"/>
      <c r="H23" s="89"/>
      <c r="I23" s="31"/>
      <c r="J23" s="31"/>
      <c r="K23" s="89"/>
      <c r="L23" s="150"/>
      <c r="M23" s="150"/>
      <c r="N23" s="197"/>
      <c r="O23" s="147"/>
      <c r="P23" s="220"/>
      <c r="Q23" s="62"/>
      <c r="R23" s="34"/>
      <c r="S23" s="34"/>
      <c r="T23" s="34"/>
      <c r="U23" s="34"/>
      <c r="V23" s="34"/>
      <c r="W23" s="89"/>
      <c r="X23" s="150"/>
      <c r="Y23" s="89"/>
      <c r="Z23" s="32"/>
    </row>
    <row r="24" spans="1:26">
      <c r="A24" s="2" t="s">
        <v>8</v>
      </c>
      <c r="B24" s="86"/>
      <c r="C24" s="140">
        <v>10570</v>
      </c>
      <c r="D24" s="140">
        <v>10570</v>
      </c>
      <c r="E24" s="86"/>
      <c r="F24" s="151">
        <v>751000</v>
      </c>
      <c r="G24" s="140">
        <v>9012</v>
      </c>
      <c r="H24" s="86"/>
      <c r="I24" s="105">
        <f>F24/D24</f>
        <v>71.050141911069062</v>
      </c>
      <c r="J24" s="214">
        <f>G24/D24</f>
        <v>0.85260170293282878</v>
      </c>
      <c r="K24" s="86"/>
      <c r="L24" s="140">
        <v>583373</v>
      </c>
      <c r="M24" s="140">
        <f>L24*0.303</f>
        <v>176762.019</v>
      </c>
      <c r="N24" s="192"/>
      <c r="O24" s="193">
        <f>L24/D24</f>
        <v>55.191390728476819</v>
      </c>
      <c r="P24" s="216">
        <f>M24/D24</f>
        <v>16.722991390728478</v>
      </c>
      <c r="Q24" s="59"/>
      <c r="R24" s="22"/>
      <c r="S24" s="22"/>
      <c r="T24" s="22"/>
      <c r="U24" s="22"/>
      <c r="V24" s="2"/>
      <c r="W24" s="86"/>
      <c r="X24" s="140"/>
      <c r="Y24" s="86"/>
      <c r="Z24" s="16"/>
    </row>
    <row r="25" spans="1:26">
      <c r="A25" s="2" t="s">
        <v>5</v>
      </c>
      <c r="B25" s="86"/>
      <c r="C25" s="140">
        <v>2990</v>
      </c>
      <c r="D25" s="140">
        <v>2990</v>
      </c>
      <c r="E25" s="86"/>
      <c r="F25" s="151">
        <v>1421000</v>
      </c>
      <c r="G25" s="140">
        <v>17052</v>
      </c>
      <c r="H25" s="86"/>
      <c r="I25" s="105">
        <f t="shared" ref="I25:I32" si="0">F25/D25</f>
        <v>475.25083612040135</v>
      </c>
      <c r="J25" s="214">
        <f t="shared" ref="J25:J32" si="1">G25/D25</f>
        <v>5.7030100334448157</v>
      </c>
      <c r="K25" s="86"/>
      <c r="L25" s="140">
        <v>433873</v>
      </c>
      <c r="M25" s="140">
        <f t="shared" ref="M25:M32" si="2">L25*0.303</f>
        <v>131463.519</v>
      </c>
      <c r="N25" s="192"/>
      <c r="O25" s="193">
        <f t="shared" ref="O25:O32" si="3">L25/D25</f>
        <v>145.10802675585285</v>
      </c>
      <c r="P25" s="216">
        <f t="shared" ref="P25:P32" si="4">M25/D25</f>
        <v>43.967732107023409</v>
      </c>
      <c r="Q25" s="59"/>
      <c r="R25" s="22"/>
      <c r="S25" s="22"/>
      <c r="T25" s="22"/>
      <c r="U25" s="22"/>
      <c r="V25" s="2"/>
      <c r="W25" s="86"/>
      <c r="X25" s="140"/>
      <c r="Y25" s="86"/>
      <c r="Z25" s="16"/>
    </row>
    <row r="26" spans="1:26">
      <c r="A26" s="2" t="s">
        <v>9</v>
      </c>
      <c r="B26" s="86"/>
      <c r="C26" s="140">
        <v>12471</v>
      </c>
      <c r="D26" s="140">
        <v>12471</v>
      </c>
      <c r="E26" s="86"/>
      <c r="F26" s="151">
        <v>718000</v>
      </c>
      <c r="G26" s="140">
        <v>8616</v>
      </c>
      <c r="H26" s="86"/>
      <c r="I26" s="105">
        <f t="shared" si="0"/>
        <v>57.573570683986851</v>
      </c>
      <c r="J26" s="214">
        <f t="shared" si="1"/>
        <v>0.69088284820784218</v>
      </c>
      <c r="K26" s="86"/>
      <c r="L26" s="140">
        <v>940046</v>
      </c>
      <c r="M26" s="140">
        <f t="shared" si="2"/>
        <v>284833.93799999997</v>
      </c>
      <c r="N26" s="192"/>
      <c r="O26" s="193">
        <f t="shared" si="3"/>
        <v>75.378558255151958</v>
      </c>
      <c r="P26" s="216">
        <f t="shared" si="4"/>
        <v>22.839703151311038</v>
      </c>
      <c r="Q26" s="59"/>
      <c r="R26" s="22"/>
      <c r="S26" s="22"/>
      <c r="T26" s="22"/>
      <c r="U26" s="22"/>
      <c r="V26" s="2"/>
      <c r="W26" s="86"/>
      <c r="X26" s="140"/>
      <c r="Y26" s="86"/>
      <c r="Z26" s="16"/>
    </row>
    <row r="27" spans="1:26">
      <c r="A27" s="2" t="s">
        <v>6</v>
      </c>
      <c r="B27" s="86"/>
      <c r="C27" s="140">
        <v>4445</v>
      </c>
      <c r="D27" s="140">
        <v>4445</v>
      </c>
      <c r="E27" s="86"/>
      <c r="F27" s="151">
        <v>284810</v>
      </c>
      <c r="G27" s="140">
        <v>35031.629999999997</v>
      </c>
      <c r="H27" s="86"/>
      <c r="I27" s="105">
        <f t="shared" si="0"/>
        <v>64.074240719910009</v>
      </c>
      <c r="J27" s="214">
        <f t="shared" si="1"/>
        <v>7.8811316085489311</v>
      </c>
      <c r="K27" s="86"/>
      <c r="L27" s="140">
        <v>13292</v>
      </c>
      <c r="M27" s="140">
        <f t="shared" si="2"/>
        <v>4027.4760000000001</v>
      </c>
      <c r="N27" s="192"/>
      <c r="O27" s="193">
        <f t="shared" si="3"/>
        <v>2.9903262092238472</v>
      </c>
      <c r="P27" s="216">
        <f t="shared" si="4"/>
        <v>0.90606884139482569</v>
      </c>
      <c r="Q27" s="59"/>
      <c r="R27" s="22"/>
      <c r="S27" s="22"/>
      <c r="T27" s="22"/>
      <c r="U27" s="22"/>
      <c r="V27" s="2"/>
      <c r="W27" s="86"/>
      <c r="X27" s="140"/>
      <c r="Y27" s="86"/>
      <c r="Z27" s="16"/>
    </row>
    <row r="28" spans="1:26">
      <c r="A28" s="2" t="s">
        <v>63</v>
      </c>
      <c r="B28" s="86"/>
      <c r="C28" s="140">
        <v>2755</v>
      </c>
      <c r="D28" s="140">
        <v>2755</v>
      </c>
      <c r="E28" s="86"/>
      <c r="F28" s="141">
        <v>293000</v>
      </c>
      <c r="G28" s="140">
        <v>3516</v>
      </c>
      <c r="H28" s="86"/>
      <c r="I28" s="105">
        <f t="shared" si="0"/>
        <v>106.35208711433756</v>
      </c>
      <c r="J28" s="214">
        <f t="shared" si="1"/>
        <v>1.2762250453720507</v>
      </c>
      <c r="K28" s="86"/>
      <c r="L28" s="140">
        <v>44572</v>
      </c>
      <c r="M28" s="140">
        <f t="shared" si="2"/>
        <v>13505.315999999999</v>
      </c>
      <c r="N28" s="192"/>
      <c r="O28" s="193">
        <f t="shared" si="3"/>
        <v>16.178584392014518</v>
      </c>
      <c r="P28" s="216">
        <f t="shared" si="4"/>
        <v>4.902111070780399</v>
      </c>
      <c r="Q28" s="59"/>
      <c r="R28" s="22"/>
      <c r="S28" s="22"/>
      <c r="T28" s="22"/>
      <c r="U28" s="22"/>
      <c r="V28" s="2"/>
      <c r="W28" s="86"/>
      <c r="X28" s="140"/>
      <c r="Y28" s="86"/>
      <c r="Z28" s="16"/>
    </row>
    <row r="29" spans="1:26">
      <c r="A29" s="2" t="s">
        <v>62</v>
      </c>
      <c r="B29" s="86"/>
      <c r="C29" s="140">
        <v>2031</v>
      </c>
      <c r="D29" s="140">
        <v>2031</v>
      </c>
      <c r="E29" s="86"/>
      <c r="F29" s="151">
        <v>232412</v>
      </c>
      <c r="G29" s="140">
        <f>0.012*F29</f>
        <v>2788.944</v>
      </c>
      <c r="H29" s="86"/>
      <c r="I29" s="105">
        <f t="shared" si="0"/>
        <v>114.43229935992122</v>
      </c>
      <c r="J29" s="214">
        <f t="shared" si="1"/>
        <v>1.3731875923190546</v>
      </c>
      <c r="K29" s="86"/>
      <c r="L29" s="140">
        <v>232412</v>
      </c>
      <c r="M29" s="140">
        <f t="shared" si="2"/>
        <v>70420.835999999996</v>
      </c>
      <c r="N29" s="192"/>
      <c r="O29" s="193">
        <f t="shared" si="3"/>
        <v>114.43229935992122</v>
      </c>
      <c r="P29" s="216">
        <f t="shared" si="4"/>
        <v>34.672986706056129</v>
      </c>
      <c r="Q29" s="59"/>
      <c r="R29" s="22"/>
      <c r="S29" s="22"/>
      <c r="T29" s="22"/>
      <c r="U29" s="22"/>
      <c r="V29" s="2"/>
      <c r="W29" s="86"/>
      <c r="X29" s="140"/>
      <c r="Y29" s="86"/>
      <c r="Z29" s="16"/>
    </row>
    <row r="30" spans="1:26">
      <c r="A30" s="4" t="s">
        <v>65</v>
      </c>
      <c r="B30" s="86"/>
      <c r="C30" s="140">
        <v>2500</v>
      </c>
      <c r="D30" s="140">
        <v>2500</v>
      </c>
      <c r="E30" s="86"/>
      <c r="F30" s="152">
        <v>255422</v>
      </c>
      <c r="G30" s="140">
        <v>26053.043999999998</v>
      </c>
      <c r="H30" s="86"/>
      <c r="I30" s="105">
        <f t="shared" si="0"/>
        <v>102.1688</v>
      </c>
      <c r="J30" s="214">
        <f t="shared" si="1"/>
        <v>10.421217599999999</v>
      </c>
      <c r="K30" s="86"/>
      <c r="L30" s="237"/>
      <c r="M30" s="237">
        <f t="shared" si="2"/>
        <v>0</v>
      </c>
      <c r="N30" s="259"/>
      <c r="O30" s="247">
        <f t="shared" si="3"/>
        <v>0</v>
      </c>
      <c r="P30" s="258">
        <f t="shared" si="4"/>
        <v>0</v>
      </c>
      <c r="Q30" s="59"/>
      <c r="R30" s="22"/>
      <c r="S30" s="22"/>
      <c r="T30" s="22"/>
      <c r="U30" s="22"/>
      <c r="V30" s="2"/>
      <c r="W30" s="86"/>
      <c r="X30" s="140"/>
      <c r="Y30" s="86"/>
      <c r="Z30" s="252" t="s">
        <v>180</v>
      </c>
    </row>
    <row r="31" spans="1:26">
      <c r="A31" s="2" t="s">
        <v>64</v>
      </c>
      <c r="B31" s="86"/>
      <c r="C31" s="140">
        <v>15253</v>
      </c>
      <c r="D31" s="140">
        <v>15253</v>
      </c>
      <c r="E31" s="86"/>
      <c r="F31" s="140">
        <v>2893956</v>
      </c>
      <c r="G31" s="140">
        <v>48376</v>
      </c>
      <c r="H31" s="86"/>
      <c r="I31" s="105">
        <f t="shared" si="0"/>
        <v>189.73028256736379</v>
      </c>
      <c r="J31" s="214">
        <f>G31/D31</f>
        <v>3.1715728053497672</v>
      </c>
      <c r="K31" s="86"/>
      <c r="L31" s="237">
        <v>503412</v>
      </c>
      <c r="M31" s="237">
        <f t="shared" si="2"/>
        <v>152533.83600000001</v>
      </c>
      <c r="N31" s="259"/>
      <c r="O31" s="247">
        <f t="shared" si="3"/>
        <v>33.004130335016065</v>
      </c>
      <c r="P31" s="258">
        <f t="shared" si="4"/>
        <v>10.000251491509868</v>
      </c>
      <c r="Q31" s="59"/>
      <c r="R31" s="22"/>
      <c r="S31" s="22"/>
      <c r="T31" s="22"/>
      <c r="U31" s="22"/>
      <c r="V31" s="2"/>
      <c r="W31" s="86"/>
      <c r="X31" s="140"/>
      <c r="Y31" s="86"/>
      <c r="Z31" s="16"/>
    </row>
    <row r="32" spans="1:26">
      <c r="A32" s="2" t="s">
        <v>7</v>
      </c>
      <c r="B32" s="86"/>
      <c r="C32" s="140">
        <v>4889</v>
      </c>
      <c r="D32" s="140">
        <v>4889</v>
      </c>
      <c r="E32" s="86"/>
      <c r="F32" s="2"/>
      <c r="G32" s="140"/>
      <c r="H32" s="86"/>
      <c r="I32" s="105">
        <f t="shared" si="0"/>
        <v>0</v>
      </c>
      <c r="J32" s="214">
        <f t="shared" si="1"/>
        <v>0</v>
      </c>
      <c r="K32" s="86"/>
      <c r="L32" s="237">
        <v>439027</v>
      </c>
      <c r="M32" s="237">
        <f t="shared" si="2"/>
        <v>133025.18099999998</v>
      </c>
      <c r="N32" s="259"/>
      <c r="O32" s="247">
        <f t="shared" si="3"/>
        <v>89.798936387809363</v>
      </c>
      <c r="P32" s="258">
        <f t="shared" si="4"/>
        <v>27.209077725506233</v>
      </c>
      <c r="Q32" s="59"/>
      <c r="R32" s="22"/>
      <c r="S32" s="22"/>
      <c r="T32" s="22"/>
      <c r="U32" s="22"/>
      <c r="V32" s="2"/>
      <c r="W32" s="86"/>
      <c r="X32" s="140"/>
      <c r="Y32" s="86"/>
      <c r="Z32" s="16"/>
    </row>
    <row r="33" spans="1:26">
      <c r="A33" s="2"/>
      <c r="B33" s="86"/>
      <c r="C33" s="140"/>
      <c r="D33" s="140"/>
      <c r="E33" s="86"/>
      <c r="F33" s="2"/>
      <c r="G33" s="2"/>
      <c r="H33" s="86"/>
      <c r="I33" s="47"/>
      <c r="J33" s="106"/>
      <c r="K33" s="86"/>
      <c r="L33" s="140"/>
      <c r="M33" s="140"/>
      <c r="N33" s="192"/>
      <c r="O33" s="193"/>
      <c r="P33" s="216"/>
      <c r="Q33" s="59"/>
      <c r="R33" s="22"/>
      <c r="S33" s="22"/>
      <c r="T33" s="22"/>
      <c r="U33" s="22"/>
      <c r="V33" s="2"/>
      <c r="W33" s="86"/>
      <c r="X33" s="140"/>
      <c r="Y33" s="86"/>
      <c r="Z33" s="16"/>
    </row>
    <row r="34" spans="1:26">
      <c r="A34" s="108" t="s">
        <v>121</v>
      </c>
      <c r="B34" s="86"/>
      <c r="C34" s="140"/>
      <c r="D34" s="140"/>
      <c r="E34" s="86"/>
      <c r="F34" s="2"/>
      <c r="G34" s="2"/>
      <c r="H34" s="86"/>
      <c r="I34" s="109">
        <f>F35/D35</f>
        <v>118.29234595192042</v>
      </c>
      <c r="J34" s="110">
        <f>G35/D35</f>
        <v>2.5981904186239295</v>
      </c>
      <c r="K34" s="86"/>
      <c r="L34" s="140"/>
      <c r="M34" s="140"/>
      <c r="N34" s="192"/>
      <c r="O34" s="194">
        <f>L35/D35</f>
        <v>55.091306300082898</v>
      </c>
      <c r="P34" s="218">
        <f>M35/D35</f>
        <v>16.692665808925117</v>
      </c>
      <c r="Q34" s="59"/>
      <c r="R34" s="22"/>
      <c r="S34" s="22"/>
      <c r="T34" s="22"/>
      <c r="U34" s="22"/>
      <c r="V34" s="2"/>
      <c r="W34" s="86"/>
      <c r="X34" s="140"/>
      <c r="Y34" s="86"/>
      <c r="Z34" s="16"/>
    </row>
    <row r="35" spans="1:26">
      <c r="A35" s="29" t="s">
        <v>76</v>
      </c>
      <c r="B35" s="87"/>
      <c r="C35" s="145">
        <f>SUM(C24:C34)</f>
        <v>57904</v>
      </c>
      <c r="D35" s="145">
        <f>SUM(C35)</f>
        <v>57904</v>
      </c>
      <c r="E35" s="87"/>
      <c r="F35" s="159">
        <f>SUM(F24:F32)</f>
        <v>6849600</v>
      </c>
      <c r="G35" s="159">
        <f>SUM(G24:G32)</f>
        <v>150445.61800000002</v>
      </c>
      <c r="H35" s="87"/>
      <c r="I35" s="29"/>
      <c r="J35" s="29"/>
      <c r="K35" s="87"/>
      <c r="L35" s="145">
        <f>SUM(L24:L32)</f>
        <v>3190007</v>
      </c>
      <c r="M35" s="145">
        <f>SUM(M24:M32)</f>
        <v>966572.12100000004</v>
      </c>
      <c r="N35" s="195"/>
      <c r="O35" s="145"/>
      <c r="P35" s="162"/>
      <c r="Q35" s="60"/>
      <c r="R35" s="29"/>
      <c r="S35" s="29"/>
      <c r="T35" s="29"/>
      <c r="U35" s="29"/>
      <c r="V35" s="29"/>
      <c r="W35" s="87"/>
      <c r="X35" s="145">
        <f>G35+M35</f>
        <v>1117017.7390000001</v>
      </c>
      <c r="Y35" s="87"/>
      <c r="Z35" s="16"/>
    </row>
    <row r="36" spans="1:26">
      <c r="A36" s="2"/>
      <c r="B36" s="86"/>
      <c r="C36" s="140"/>
      <c r="D36" s="140"/>
      <c r="E36" s="86"/>
      <c r="F36" s="2"/>
      <c r="G36" s="2"/>
      <c r="H36" s="86"/>
      <c r="I36" s="47"/>
      <c r="J36" s="80"/>
      <c r="K36" s="86"/>
      <c r="L36" s="140"/>
      <c r="M36" s="140"/>
      <c r="N36" s="192"/>
      <c r="O36" s="193"/>
      <c r="P36" s="216"/>
      <c r="Q36" s="59"/>
      <c r="R36" s="22"/>
      <c r="S36" s="22"/>
      <c r="T36" s="22"/>
      <c r="U36" s="22"/>
      <c r="V36" s="2"/>
      <c r="W36" s="86"/>
      <c r="X36" s="140"/>
      <c r="Y36" s="86"/>
      <c r="Z36" s="16"/>
    </row>
    <row r="37" spans="1:26" s="33" customFormat="1" ht="18">
      <c r="A37" s="30" t="s">
        <v>13</v>
      </c>
      <c r="B37" s="85"/>
      <c r="C37" s="147"/>
      <c r="D37" s="147"/>
      <c r="E37" s="85"/>
      <c r="F37" s="31"/>
      <c r="G37" s="31"/>
      <c r="H37" s="85"/>
      <c r="I37" s="31"/>
      <c r="J37" s="31"/>
      <c r="K37" s="85"/>
      <c r="L37" s="147"/>
      <c r="M37" s="147"/>
      <c r="N37" s="198"/>
      <c r="O37" s="147"/>
      <c r="P37" s="221"/>
      <c r="Q37" s="58"/>
      <c r="R37" s="31"/>
      <c r="S37" s="31"/>
      <c r="T37" s="31"/>
      <c r="U37" s="31"/>
      <c r="V37" s="31"/>
      <c r="W37" s="85"/>
      <c r="X37" s="147"/>
      <c r="Y37" s="85"/>
      <c r="Z37" s="32"/>
    </row>
    <row r="38" spans="1:26">
      <c r="A38" s="2" t="s">
        <v>16</v>
      </c>
      <c r="B38" s="90"/>
      <c r="C38" s="174">
        <v>18615</v>
      </c>
      <c r="D38" s="174">
        <v>18615</v>
      </c>
      <c r="E38" s="90"/>
      <c r="F38" s="142">
        <v>1068000</v>
      </c>
      <c r="G38" s="140">
        <f t="shared" ref="G38:G43" si="5">F38*0.012</f>
        <v>12816</v>
      </c>
      <c r="H38" s="90"/>
      <c r="I38" s="105">
        <f t="shared" ref="I38:I43" si="6">F38/D38</f>
        <v>57.373086220789688</v>
      </c>
      <c r="J38" s="214">
        <f t="shared" ref="J38:J43" si="7">G38/C38</f>
        <v>0.68847703464947618</v>
      </c>
      <c r="K38" s="90"/>
      <c r="L38" s="148">
        <v>736471</v>
      </c>
      <c r="M38" s="153">
        <f t="shared" ref="M38:M43" si="8">L38*0.303</f>
        <v>223150.71299999999</v>
      </c>
      <c r="N38" s="199"/>
      <c r="O38" s="193">
        <f t="shared" ref="O38:O43" si="9">L38/D38</f>
        <v>39.563309159280152</v>
      </c>
      <c r="P38" s="216">
        <f t="shared" ref="P38:P43" si="10">M38/D38</f>
        <v>11.987682675261885</v>
      </c>
      <c r="Q38" s="63"/>
      <c r="R38" s="7"/>
      <c r="S38" s="7"/>
      <c r="T38" s="7"/>
      <c r="U38" s="7"/>
      <c r="V38" s="2"/>
      <c r="W38" s="90"/>
      <c r="X38" s="140"/>
      <c r="Y38" s="90"/>
      <c r="Z38" s="16"/>
    </row>
    <row r="39" spans="1:26">
      <c r="A39" s="2" t="s">
        <v>10</v>
      </c>
      <c r="B39" s="90"/>
      <c r="C39" s="174">
        <v>614</v>
      </c>
      <c r="D39" s="174">
        <v>614</v>
      </c>
      <c r="E39" s="90"/>
      <c r="F39" s="142">
        <v>99095</v>
      </c>
      <c r="G39" s="140">
        <f t="shared" si="5"/>
        <v>1189.1400000000001</v>
      </c>
      <c r="H39" s="90"/>
      <c r="I39" s="105">
        <f t="shared" si="6"/>
        <v>161.39250814332249</v>
      </c>
      <c r="J39" s="214">
        <f t="shared" si="7"/>
        <v>1.9367100977198699</v>
      </c>
      <c r="K39" s="90"/>
      <c r="L39" s="148">
        <v>18027</v>
      </c>
      <c r="M39" s="153">
        <f t="shared" si="8"/>
        <v>5462.1809999999996</v>
      </c>
      <c r="N39" s="199"/>
      <c r="O39" s="193">
        <f t="shared" si="9"/>
        <v>29.359934853420196</v>
      </c>
      <c r="P39" s="216">
        <f t="shared" si="10"/>
        <v>8.896060260586319</v>
      </c>
      <c r="Q39" s="63"/>
      <c r="R39" s="7"/>
      <c r="S39" s="7"/>
      <c r="T39" s="7"/>
      <c r="U39" s="7"/>
      <c r="V39" s="2"/>
      <c r="W39" s="90"/>
      <c r="X39" s="140"/>
      <c r="Y39" s="90"/>
      <c r="Z39" s="16"/>
    </row>
    <row r="40" spans="1:26">
      <c r="A40" s="4" t="s">
        <v>11</v>
      </c>
      <c r="B40" s="90"/>
      <c r="C40" s="174">
        <v>692</v>
      </c>
      <c r="D40" s="174">
        <v>692</v>
      </c>
      <c r="E40" s="90"/>
      <c r="F40" s="142">
        <v>15188</v>
      </c>
      <c r="G40" s="140">
        <f t="shared" si="5"/>
        <v>182.256</v>
      </c>
      <c r="H40" s="90"/>
      <c r="I40" s="105">
        <f t="shared" si="6"/>
        <v>21.947976878612717</v>
      </c>
      <c r="J40" s="214">
        <f t="shared" si="7"/>
        <v>0.26337572254335262</v>
      </c>
      <c r="K40" s="90"/>
      <c r="L40" s="148">
        <v>307980</v>
      </c>
      <c r="M40" s="153">
        <f t="shared" si="8"/>
        <v>93317.94</v>
      </c>
      <c r="N40" s="199"/>
      <c r="O40" s="193">
        <f t="shared" si="9"/>
        <v>445.05780346820808</v>
      </c>
      <c r="P40" s="216">
        <f t="shared" si="10"/>
        <v>134.85251445086706</v>
      </c>
      <c r="Q40" s="63"/>
      <c r="R40" s="7"/>
      <c r="S40" s="7"/>
      <c r="T40" s="7"/>
      <c r="U40" s="7"/>
      <c r="V40" s="2"/>
      <c r="W40" s="90"/>
      <c r="X40" s="140"/>
      <c r="Y40" s="90"/>
      <c r="Z40" s="16"/>
    </row>
    <row r="41" spans="1:26">
      <c r="A41" s="4" t="s">
        <v>19</v>
      </c>
      <c r="B41" s="90"/>
      <c r="C41" s="174">
        <v>376</v>
      </c>
      <c r="D41" s="174">
        <v>376</v>
      </c>
      <c r="E41" s="90"/>
      <c r="F41" s="142">
        <v>32486</v>
      </c>
      <c r="G41" s="140">
        <f t="shared" si="5"/>
        <v>389.83199999999999</v>
      </c>
      <c r="H41" s="90"/>
      <c r="I41" s="105">
        <f t="shared" si="6"/>
        <v>86.398936170212764</v>
      </c>
      <c r="J41" s="214">
        <f t="shared" si="7"/>
        <v>1.0367872340425532</v>
      </c>
      <c r="K41" s="90"/>
      <c r="L41" s="148">
        <v>159061</v>
      </c>
      <c r="M41" s="153">
        <f t="shared" si="8"/>
        <v>48195.483</v>
      </c>
      <c r="N41" s="199"/>
      <c r="O41" s="193">
        <f t="shared" si="9"/>
        <v>423.03457446808511</v>
      </c>
      <c r="P41" s="216">
        <f t="shared" si="10"/>
        <v>128.17947606382978</v>
      </c>
      <c r="Q41" s="63"/>
      <c r="R41" s="7"/>
      <c r="S41" s="7"/>
      <c r="T41" s="7"/>
      <c r="U41" s="7"/>
      <c r="V41" s="2"/>
      <c r="W41" s="90"/>
      <c r="X41" s="140"/>
      <c r="Y41" s="90"/>
      <c r="Z41" s="16" t="s">
        <v>66</v>
      </c>
    </row>
    <row r="42" spans="1:26">
      <c r="A42" s="4" t="s">
        <v>18</v>
      </c>
      <c r="B42" s="90"/>
      <c r="C42" s="174">
        <v>2593</v>
      </c>
      <c r="D42" s="174">
        <v>2593</v>
      </c>
      <c r="E42" s="90"/>
      <c r="F42" s="143">
        <v>213000</v>
      </c>
      <c r="G42" s="140">
        <f t="shared" si="5"/>
        <v>2556</v>
      </c>
      <c r="H42" s="90"/>
      <c r="I42" s="105">
        <f t="shared" si="6"/>
        <v>82.144234477439255</v>
      </c>
      <c r="J42" s="214">
        <f t="shared" si="7"/>
        <v>0.98573081372927107</v>
      </c>
      <c r="K42" s="90"/>
      <c r="L42" s="141">
        <v>65945</v>
      </c>
      <c r="M42" s="153">
        <f t="shared" si="8"/>
        <v>19981.334999999999</v>
      </c>
      <c r="N42" s="199"/>
      <c r="O42" s="193">
        <f t="shared" si="9"/>
        <v>25.431932124951793</v>
      </c>
      <c r="P42" s="216">
        <f t="shared" si="10"/>
        <v>7.7058754338603928</v>
      </c>
      <c r="Q42" s="63"/>
      <c r="R42" s="7"/>
      <c r="S42" s="7"/>
      <c r="T42" s="7"/>
      <c r="U42" s="7"/>
      <c r="V42" s="2"/>
      <c r="W42" s="90"/>
      <c r="X42" s="140"/>
      <c r="Y42" s="90"/>
      <c r="Z42" s="16" t="s">
        <v>173</v>
      </c>
    </row>
    <row r="43" spans="1:26">
      <c r="A43" s="4" t="s">
        <v>17</v>
      </c>
      <c r="B43" s="90"/>
      <c r="C43" s="174">
        <v>3072</v>
      </c>
      <c r="D43" s="174">
        <v>3072</v>
      </c>
      <c r="E43" s="90"/>
      <c r="F43" s="144">
        <v>191198</v>
      </c>
      <c r="G43" s="140">
        <f t="shared" si="5"/>
        <v>2294.3760000000002</v>
      </c>
      <c r="H43" s="90"/>
      <c r="I43" s="105">
        <f t="shared" si="6"/>
        <v>62.238932291666664</v>
      </c>
      <c r="J43" s="214">
        <f t="shared" si="7"/>
        <v>0.74686718750000003</v>
      </c>
      <c r="K43" s="90"/>
      <c r="L43" s="148">
        <v>55926</v>
      </c>
      <c r="M43" s="153">
        <f t="shared" si="8"/>
        <v>16945.578000000001</v>
      </c>
      <c r="N43" s="199"/>
      <c r="O43" s="193">
        <f t="shared" si="9"/>
        <v>18.205078125</v>
      </c>
      <c r="P43" s="216">
        <f t="shared" si="10"/>
        <v>5.5161386718750007</v>
      </c>
      <c r="Q43" s="63"/>
      <c r="R43" s="7"/>
      <c r="S43" s="7"/>
      <c r="T43" s="7"/>
      <c r="U43" s="7"/>
      <c r="V43" s="2"/>
      <c r="W43" s="90"/>
      <c r="X43" s="140"/>
      <c r="Y43" s="90"/>
      <c r="Z43" s="16"/>
    </row>
    <row r="44" spans="1:26">
      <c r="A44" s="4"/>
      <c r="B44" s="90"/>
      <c r="C44" s="174"/>
      <c r="D44" s="174"/>
      <c r="E44" s="90"/>
      <c r="F44" s="2"/>
      <c r="G44" s="2"/>
      <c r="H44" s="90"/>
      <c r="I44" s="105"/>
      <c r="J44" s="106"/>
      <c r="K44" s="90"/>
      <c r="L44" s="153"/>
      <c r="M44" s="153"/>
      <c r="N44" s="199"/>
      <c r="O44" s="193"/>
      <c r="P44" s="216"/>
      <c r="Q44" s="63"/>
      <c r="R44" s="7"/>
      <c r="S44" s="7"/>
      <c r="T44" s="7"/>
      <c r="U44" s="7"/>
      <c r="V44" s="2"/>
      <c r="W44" s="90"/>
      <c r="X44" s="140"/>
      <c r="Y44" s="90"/>
      <c r="Z44" s="16"/>
    </row>
    <row r="45" spans="1:26">
      <c r="A45" s="108" t="s">
        <v>121</v>
      </c>
      <c r="B45" s="86"/>
      <c r="C45" s="140"/>
      <c r="D45" s="140"/>
      <c r="E45" s="86"/>
      <c r="F45" s="2"/>
      <c r="G45" s="2"/>
      <c r="H45" s="86"/>
      <c r="I45" s="109">
        <f>F46/D46</f>
        <v>62.359101764116787</v>
      </c>
      <c r="J45" s="109">
        <f>G46/D46</f>
        <v>0.74830922116940146</v>
      </c>
      <c r="K45" s="86"/>
      <c r="L45" s="140"/>
      <c r="M45" s="140"/>
      <c r="N45" s="192"/>
      <c r="O45" s="194">
        <f>L46/D46</f>
        <v>51.745243047531005</v>
      </c>
      <c r="P45" s="194">
        <f>M46/D46</f>
        <v>15.678808643401897</v>
      </c>
      <c r="Q45" s="59"/>
      <c r="R45" s="22"/>
      <c r="S45" s="22"/>
      <c r="T45" s="22"/>
      <c r="U45" s="22"/>
      <c r="V45" s="2"/>
      <c r="W45" s="86"/>
      <c r="X45" s="140"/>
      <c r="Y45" s="86"/>
      <c r="Z45" s="16"/>
    </row>
    <row r="46" spans="1:26">
      <c r="A46" s="29" t="s">
        <v>78</v>
      </c>
      <c r="B46" s="87"/>
      <c r="C46" s="145">
        <f>SUM(C38:C43)</f>
        <v>25962</v>
      </c>
      <c r="D46" s="145">
        <f>SUM(C46)</f>
        <v>25962</v>
      </c>
      <c r="E46" s="87"/>
      <c r="F46" s="159">
        <f>SUM(F38:F43)</f>
        <v>1618967</v>
      </c>
      <c r="G46" s="159">
        <f>SUM(G38:G43)</f>
        <v>19427.603999999999</v>
      </c>
      <c r="H46" s="87"/>
      <c r="I46" s="29"/>
      <c r="J46" s="29"/>
      <c r="K46" s="87"/>
      <c r="L46" s="145">
        <f>SUM(L38:L43)</f>
        <v>1343410</v>
      </c>
      <c r="M46" s="145">
        <f>SUM(M38:M43)</f>
        <v>407053.23000000004</v>
      </c>
      <c r="N46" s="195"/>
      <c r="O46" s="145"/>
      <c r="P46" s="162"/>
      <c r="Q46" s="60"/>
      <c r="R46" s="29"/>
      <c r="S46" s="29"/>
      <c r="T46" s="29"/>
      <c r="U46" s="29"/>
      <c r="V46" s="29"/>
      <c r="W46" s="87"/>
      <c r="X46" s="145">
        <f>G46+M46</f>
        <v>426480.83400000003</v>
      </c>
      <c r="Y46" s="87"/>
      <c r="Z46" s="16"/>
    </row>
    <row r="47" spans="1:26">
      <c r="A47" s="2"/>
      <c r="B47" s="86"/>
      <c r="C47" s="140"/>
      <c r="D47" s="140"/>
      <c r="E47" s="86"/>
      <c r="F47" s="6"/>
      <c r="G47" s="2"/>
      <c r="H47" s="86"/>
      <c r="I47" s="47"/>
      <c r="J47" s="80"/>
      <c r="K47" s="86"/>
      <c r="L47" s="146"/>
      <c r="M47" s="146"/>
      <c r="N47" s="192"/>
      <c r="O47" s="193"/>
      <c r="P47" s="216"/>
      <c r="Q47" s="59"/>
      <c r="R47" s="22"/>
      <c r="S47" s="22"/>
      <c r="T47" s="22"/>
      <c r="U47" s="22"/>
      <c r="V47" s="2"/>
      <c r="W47" s="86"/>
      <c r="X47" s="140"/>
      <c r="Y47" s="86"/>
      <c r="Z47" s="16"/>
    </row>
    <row r="48" spans="1:26" s="33" customFormat="1" ht="18">
      <c r="A48" s="30" t="s">
        <v>20</v>
      </c>
      <c r="B48" s="85"/>
      <c r="C48" s="147"/>
      <c r="D48" s="147"/>
      <c r="E48" s="85"/>
      <c r="F48" s="31"/>
      <c r="G48" s="31"/>
      <c r="H48" s="85"/>
      <c r="I48" s="31"/>
      <c r="J48" s="31"/>
      <c r="K48" s="85"/>
      <c r="L48" s="147"/>
      <c r="M48" s="147"/>
      <c r="N48" s="198"/>
      <c r="O48" s="147"/>
      <c r="P48" s="221"/>
      <c r="Q48" s="58"/>
      <c r="R48" s="31"/>
      <c r="S48" s="31"/>
      <c r="T48" s="31"/>
      <c r="U48" s="31"/>
      <c r="V48" s="31"/>
      <c r="W48" s="85"/>
      <c r="X48" s="147"/>
      <c r="Y48" s="85"/>
      <c r="Z48" s="32"/>
    </row>
    <row r="49" spans="1:26">
      <c r="A49" s="2" t="s">
        <v>21</v>
      </c>
      <c r="B49" s="86"/>
      <c r="C49" s="140">
        <v>5410</v>
      </c>
      <c r="D49" s="140">
        <v>5410</v>
      </c>
      <c r="E49" s="86"/>
      <c r="F49" s="148">
        <v>694050</v>
      </c>
      <c r="G49" s="140">
        <v>8329</v>
      </c>
      <c r="H49" s="86"/>
      <c r="I49" s="105"/>
      <c r="J49" s="106"/>
      <c r="K49" s="86"/>
      <c r="L49" s="148">
        <v>178100</v>
      </c>
      <c r="M49" s="140">
        <v>53964</v>
      </c>
      <c r="N49" s="192"/>
      <c r="O49" s="193"/>
      <c r="P49" s="216"/>
      <c r="Q49" s="59"/>
      <c r="R49" s="22"/>
      <c r="S49" s="22"/>
      <c r="T49" s="22"/>
      <c r="U49" s="22"/>
      <c r="V49" s="2"/>
      <c r="W49" s="86"/>
      <c r="X49" s="140"/>
      <c r="Y49" s="86"/>
      <c r="Z49" s="16"/>
    </row>
    <row r="50" spans="1:26">
      <c r="A50" s="2"/>
      <c r="B50" s="86"/>
      <c r="C50" s="140"/>
      <c r="D50" s="140"/>
      <c r="E50" s="86"/>
      <c r="F50" s="2"/>
      <c r="G50" s="2"/>
      <c r="H50" s="86"/>
      <c r="I50" s="105"/>
      <c r="J50" s="106"/>
      <c r="K50" s="86"/>
      <c r="L50" s="140"/>
      <c r="M50" s="140"/>
      <c r="N50" s="192"/>
      <c r="O50" s="193"/>
      <c r="P50" s="216"/>
      <c r="Q50" s="59"/>
      <c r="R50" s="22"/>
      <c r="S50" s="22"/>
      <c r="T50" s="22"/>
      <c r="U50" s="22"/>
      <c r="V50" s="2"/>
      <c r="W50" s="86"/>
      <c r="X50" s="140"/>
      <c r="Y50" s="86"/>
      <c r="Z50" s="16"/>
    </row>
    <row r="51" spans="1:26">
      <c r="A51" s="108" t="s">
        <v>121</v>
      </c>
      <c r="B51" s="86"/>
      <c r="C51" s="140"/>
      <c r="D51" s="140"/>
      <c r="E51" s="86"/>
      <c r="F51" s="2"/>
      <c r="G51" s="2"/>
      <c r="H51" s="86"/>
      <c r="I51" s="190"/>
      <c r="J51" s="110"/>
      <c r="K51" s="86"/>
      <c r="L51" s="140"/>
      <c r="M51" s="140"/>
      <c r="N51" s="192"/>
      <c r="O51" s="194"/>
      <c r="P51" s="218"/>
      <c r="Q51" s="59"/>
      <c r="R51" s="22"/>
      <c r="S51" s="22"/>
      <c r="T51" s="22"/>
      <c r="U51" s="22"/>
      <c r="V51" s="2"/>
      <c r="W51" s="86"/>
      <c r="X51" s="140"/>
      <c r="Y51" s="86"/>
      <c r="Z51" s="16"/>
    </row>
    <row r="52" spans="1:26">
      <c r="A52" s="29" t="s">
        <v>79</v>
      </c>
      <c r="B52" s="87"/>
      <c r="C52" s="145">
        <v>5410</v>
      </c>
      <c r="D52" s="145">
        <f>SUM(C52)</f>
        <v>5410</v>
      </c>
      <c r="E52" s="87"/>
      <c r="F52" s="159">
        <v>694050</v>
      </c>
      <c r="G52" s="159">
        <v>8329</v>
      </c>
      <c r="H52" s="87"/>
      <c r="I52" s="29"/>
      <c r="J52" s="29"/>
      <c r="K52" s="87"/>
      <c r="L52" s="145">
        <v>178100</v>
      </c>
      <c r="M52" s="145">
        <v>53964</v>
      </c>
      <c r="N52" s="195"/>
      <c r="O52" s="145"/>
      <c r="P52" s="162"/>
      <c r="Q52" s="60"/>
      <c r="R52" s="29"/>
      <c r="S52" s="29"/>
      <c r="T52" s="29"/>
      <c r="U52" s="29"/>
      <c r="V52" s="29"/>
      <c r="W52" s="87"/>
      <c r="X52" s="145">
        <f>G52+M52</f>
        <v>62293</v>
      </c>
      <c r="Y52" s="87"/>
      <c r="Z52" s="16"/>
    </row>
    <row r="53" spans="1:26">
      <c r="A53" s="2"/>
      <c r="B53" s="86"/>
      <c r="C53" s="140"/>
      <c r="D53" s="140"/>
      <c r="E53" s="86"/>
      <c r="F53" s="2"/>
      <c r="G53" s="2"/>
      <c r="H53" s="86"/>
      <c r="I53" s="47"/>
      <c r="J53" s="80"/>
      <c r="K53" s="86"/>
      <c r="L53" s="140"/>
      <c r="M53" s="140"/>
      <c r="N53" s="192"/>
      <c r="O53" s="193"/>
      <c r="P53" s="216"/>
      <c r="Q53" s="59"/>
      <c r="R53" s="22"/>
      <c r="S53" s="22"/>
      <c r="T53" s="22"/>
      <c r="U53" s="22"/>
      <c r="V53" s="2"/>
      <c r="W53" s="86"/>
      <c r="X53" s="140"/>
      <c r="Y53" s="86"/>
      <c r="Z53" s="16"/>
    </row>
    <row r="54" spans="1:26" s="33" customFormat="1" ht="18">
      <c r="A54" s="30" t="s">
        <v>56</v>
      </c>
      <c r="B54" s="85"/>
      <c r="C54" s="147"/>
      <c r="D54" s="147"/>
      <c r="E54" s="85"/>
      <c r="F54" s="31"/>
      <c r="G54" s="215"/>
      <c r="H54" s="85"/>
      <c r="I54" s="31"/>
      <c r="J54" s="31"/>
      <c r="K54" s="85"/>
      <c r="L54" s="147"/>
      <c r="M54" s="147"/>
      <c r="N54" s="198"/>
      <c r="O54" s="147"/>
      <c r="P54" s="221"/>
      <c r="Q54" s="58"/>
      <c r="R54" s="31"/>
      <c r="S54" s="31"/>
      <c r="T54" s="31"/>
      <c r="U54" s="31"/>
      <c r="V54" s="31"/>
      <c r="W54" s="85"/>
      <c r="X54" s="147"/>
      <c r="Y54" s="85"/>
      <c r="Z54" s="32"/>
    </row>
    <row r="55" spans="1:26">
      <c r="A55" s="7" t="s">
        <v>165</v>
      </c>
      <c r="B55" s="91"/>
      <c r="C55" s="175">
        <v>485</v>
      </c>
      <c r="D55" s="175">
        <v>485</v>
      </c>
      <c r="E55" s="91"/>
      <c r="F55" s="148">
        <v>76162</v>
      </c>
      <c r="G55" s="156">
        <f>F55*0.012</f>
        <v>913.94400000000007</v>
      </c>
      <c r="H55" s="91"/>
      <c r="I55" s="105">
        <f>F55/D55</f>
        <v>157.03505154639174</v>
      </c>
      <c r="J55" s="230">
        <f>G55/D55</f>
        <v>1.8844206185567012</v>
      </c>
      <c r="K55" s="91"/>
      <c r="L55" s="148">
        <v>51154</v>
      </c>
      <c r="M55" s="153">
        <f>L55*0.303</f>
        <v>15499.662</v>
      </c>
      <c r="N55" s="200"/>
      <c r="O55" s="193">
        <f>L55/D55</f>
        <v>105.47216494845361</v>
      </c>
      <c r="P55" s="216">
        <f>M55/D55</f>
        <v>31.958065979381445</v>
      </c>
      <c r="Q55" s="64"/>
      <c r="R55" s="8"/>
      <c r="S55" s="8"/>
      <c r="T55" s="8"/>
      <c r="U55" s="8"/>
      <c r="V55" s="2"/>
      <c r="W55" s="91"/>
      <c r="X55" s="140"/>
      <c r="Y55" s="91"/>
      <c r="Z55" s="16"/>
    </row>
    <row r="56" spans="1:26">
      <c r="A56" s="7" t="s">
        <v>23</v>
      </c>
      <c r="B56" s="91"/>
      <c r="C56" s="175">
        <v>416</v>
      </c>
      <c r="D56" s="175">
        <v>416</v>
      </c>
      <c r="E56" s="91"/>
      <c r="F56" s="148">
        <v>470347</v>
      </c>
      <c r="G56" s="156">
        <f t="shared" ref="G56:G66" si="11">F56*0.012</f>
        <v>5644.1639999999998</v>
      </c>
      <c r="H56" s="91"/>
      <c r="I56" s="105">
        <f t="shared" ref="I56:I69" si="12">F56/D56</f>
        <v>1130.6418269230769</v>
      </c>
      <c r="J56" s="230">
        <f t="shared" ref="J56:J69" si="13">G56/D56</f>
        <v>13.567701923076923</v>
      </c>
      <c r="K56" s="91"/>
      <c r="L56" s="148">
        <v>20356</v>
      </c>
      <c r="M56" s="153">
        <f t="shared" ref="M56:M69" si="14">L56*0.303</f>
        <v>6167.8679999999995</v>
      </c>
      <c r="N56" s="200"/>
      <c r="O56" s="193">
        <f t="shared" ref="O56:O69" si="15">L56/D56</f>
        <v>48.932692307692307</v>
      </c>
      <c r="P56" s="216">
        <f t="shared" ref="P56:P69" si="16">M56/D56</f>
        <v>14.826605769230769</v>
      </c>
      <c r="Q56" s="64"/>
      <c r="R56" s="8"/>
      <c r="S56" s="8"/>
      <c r="T56" s="8"/>
      <c r="U56" s="8"/>
      <c r="V56" s="2"/>
      <c r="W56" s="91"/>
      <c r="X56" s="140"/>
      <c r="Y56" s="91"/>
      <c r="Z56" s="16"/>
    </row>
    <row r="57" spans="1:26">
      <c r="A57" s="7" t="s">
        <v>27</v>
      </c>
      <c r="B57" s="91"/>
      <c r="C57" s="175">
        <v>250</v>
      </c>
      <c r="D57" s="175">
        <v>250</v>
      </c>
      <c r="E57" s="91"/>
      <c r="F57" s="148">
        <v>33790</v>
      </c>
      <c r="G57" s="156">
        <f t="shared" si="11"/>
        <v>405.48</v>
      </c>
      <c r="H57" s="91"/>
      <c r="I57" s="105">
        <f t="shared" si="12"/>
        <v>135.16</v>
      </c>
      <c r="J57" s="230">
        <f t="shared" si="13"/>
        <v>1.62192</v>
      </c>
      <c r="K57" s="91"/>
      <c r="L57" s="148">
        <v>372277</v>
      </c>
      <c r="M57" s="153">
        <f t="shared" si="14"/>
        <v>112799.931</v>
      </c>
      <c r="N57" s="200"/>
      <c r="O57" s="193">
        <f t="shared" si="15"/>
        <v>1489.1079999999999</v>
      </c>
      <c r="P57" s="216">
        <f t="shared" si="16"/>
        <v>451.199724</v>
      </c>
      <c r="Q57" s="64"/>
      <c r="R57" s="8"/>
      <c r="S57" s="8"/>
      <c r="T57" s="8"/>
      <c r="U57" s="8"/>
      <c r="V57" s="2"/>
      <c r="W57" s="91"/>
      <c r="X57" s="140"/>
      <c r="Y57" s="91"/>
      <c r="Z57" s="16"/>
    </row>
    <row r="58" spans="1:26">
      <c r="A58" s="7" t="s">
        <v>28</v>
      </c>
      <c r="B58" s="91"/>
      <c r="C58" s="175">
        <v>825</v>
      </c>
      <c r="D58" s="175">
        <v>825</v>
      </c>
      <c r="E58" s="91"/>
      <c r="F58" s="148">
        <v>218646</v>
      </c>
      <c r="G58" s="156">
        <f t="shared" si="11"/>
        <v>2623.752</v>
      </c>
      <c r="H58" s="91"/>
      <c r="I58" s="105">
        <f t="shared" si="12"/>
        <v>265.02545454545452</v>
      </c>
      <c r="J58" s="230">
        <f t="shared" si="13"/>
        <v>3.1803054545454543</v>
      </c>
      <c r="K58" s="91"/>
      <c r="L58" s="148">
        <v>53701</v>
      </c>
      <c r="M58" s="153">
        <f t="shared" si="14"/>
        <v>16271.403</v>
      </c>
      <c r="N58" s="200"/>
      <c r="O58" s="193">
        <f t="shared" si="15"/>
        <v>65.092121212121214</v>
      </c>
      <c r="P58" s="216">
        <f t="shared" si="16"/>
        <v>19.722912727272728</v>
      </c>
      <c r="Q58" s="64"/>
      <c r="R58" s="8"/>
      <c r="S58" s="8"/>
      <c r="T58" s="8"/>
      <c r="U58" s="8"/>
      <c r="V58" s="2"/>
      <c r="W58" s="91"/>
      <c r="X58" s="140"/>
      <c r="Y58" s="91"/>
      <c r="Z58" s="16" t="s">
        <v>117</v>
      </c>
    </row>
    <row r="59" spans="1:26">
      <c r="A59" s="7" t="s">
        <v>29</v>
      </c>
      <c r="B59" s="91"/>
      <c r="C59" s="175">
        <v>448</v>
      </c>
      <c r="D59" s="175">
        <v>448</v>
      </c>
      <c r="E59" s="91"/>
      <c r="F59" s="148">
        <v>114188</v>
      </c>
      <c r="G59" s="156">
        <f t="shared" si="11"/>
        <v>1370.2560000000001</v>
      </c>
      <c r="H59" s="91"/>
      <c r="I59" s="105">
        <f t="shared" si="12"/>
        <v>254.88392857142858</v>
      </c>
      <c r="J59" s="230">
        <f t="shared" si="13"/>
        <v>3.0586071428571429</v>
      </c>
      <c r="K59" s="91"/>
      <c r="L59" s="148">
        <v>16483</v>
      </c>
      <c r="M59" s="153">
        <f t="shared" si="14"/>
        <v>4994.3490000000002</v>
      </c>
      <c r="N59" s="200"/>
      <c r="O59" s="193">
        <f t="shared" si="15"/>
        <v>36.792410714285715</v>
      </c>
      <c r="P59" s="216">
        <f t="shared" si="16"/>
        <v>11.148100446428572</v>
      </c>
      <c r="Q59" s="64"/>
      <c r="R59" s="8"/>
      <c r="S59" s="8"/>
      <c r="T59" s="8"/>
      <c r="U59" s="8"/>
      <c r="V59" s="2"/>
      <c r="W59" s="91"/>
      <c r="X59" s="140"/>
      <c r="Y59" s="91"/>
      <c r="Z59" s="16" t="s">
        <v>117</v>
      </c>
    </row>
    <row r="60" spans="1:26">
      <c r="A60" s="7" t="s">
        <v>31</v>
      </c>
      <c r="B60" s="91"/>
      <c r="C60" s="175">
        <v>1818</v>
      </c>
      <c r="D60" s="175">
        <v>1818</v>
      </c>
      <c r="E60" s="91"/>
      <c r="F60" s="151">
        <v>183374</v>
      </c>
      <c r="G60" s="156">
        <f t="shared" si="11"/>
        <v>2200.4879999999998</v>
      </c>
      <c r="H60" s="91"/>
      <c r="I60" s="105">
        <f t="shared" si="12"/>
        <v>100.86578657865786</v>
      </c>
      <c r="J60" s="230">
        <f t="shared" si="13"/>
        <v>1.2103894389438943</v>
      </c>
      <c r="K60" s="91"/>
      <c r="L60" s="148">
        <v>45974</v>
      </c>
      <c r="M60" s="153">
        <f t="shared" si="14"/>
        <v>13930.121999999999</v>
      </c>
      <c r="N60" s="200"/>
      <c r="O60" s="193">
        <f t="shared" si="15"/>
        <v>25.288228822882289</v>
      </c>
      <c r="P60" s="216">
        <f t="shared" si="16"/>
        <v>7.6623333333333328</v>
      </c>
      <c r="Q60" s="64"/>
      <c r="R60" s="8"/>
      <c r="S60" s="8"/>
      <c r="T60" s="8"/>
      <c r="U60" s="8"/>
      <c r="V60" s="2"/>
      <c r="W60" s="91"/>
      <c r="X60" s="140"/>
      <c r="Y60" s="91"/>
      <c r="Z60" s="16"/>
    </row>
    <row r="61" spans="1:26">
      <c r="A61" s="7" t="s">
        <v>32</v>
      </c>
      <c r="B61" s="91"/>
      <c r="C61" s="175">
        <v>3038</v>
      </c>
      <c r="D61" s="175">
        <v>3038</v>
      </c>
      <c r="E61" s="91"/>
      <c r="F61" s="148">
        <v>352000</v>
      </c>
      <c r="G61" s="156">
        <f t="shared" si="11"/>
        <v>4224</v>
      </c>
      <c r="H61" s="91"/>
      <c r="I61" s="105">
        <f t="shared" si="12"/>
        <v>115.86570111915734</v>
      </c>
      <c r="J61" s="230">
        <f t="shared" si="13"/>
        <v>1.3903884134298881</v>
      </c>
      <c r="K61" s="91"/>
      <c r="L61" s="148">
        <v>183116</v>
      </c>
      <c r="M61" s="153">
        <f t="shared" si="14"/>
        <v>55484.148000000001</v>
      </c>
      <c r="N61" s="200"/>
      <c r="O61" s="193">
        <f t="shared" si="15"/>
        <v>60.275181040157996</v>
      </c>
      <c r="P61" s="216">
        <f t="shared" si="16"/>
        <v>18.263379855167873</v>
      </c>
      <c r="Q61" s="64"/>
      <c r="R61" s="8"/>
      <c r="S61" s="8"/>
      <c r="T61" s="8"/>
      <c r="U61" s="8"/>
      <c r="V61" s="2"/>
      <c r="W61" s="91"/>
      <c r="X61" s="140"/>
      <c r="Y61" s="91"/>
      <c r="Z61" s="16"/>
    </row>
    <row r="62" spans="1:26">
      <c r="A62" s="7" t="s">
        <v>33</v>
      </c>
      <c r="B62" s="91"/>
      <c r="C62" s="175">
        <v>664</v>
      </c>
      <c r="D62" s="175">
        <v>664</v>
      </c>
      <c r="E62" s="91"/>
      <c r="F62" s="148">
        <v>74947</v>
      </c>
      <c r="G62" s="156">
        <f t="shared" si="11"/>
        <v>899.36400000000003</v>
      </c>
      <c r="H62" s="91"/>
      <c r="I62" s="105">
        <f t="shared" si="12"/>
        <v>112.87198795180723</v>
      </c>
      <c r="J62" s="230">
        <f t="shared" si="13"/>
        <v>1.3544638554216868</v>
      </c>
      <c r="K62" s="91"/>
      <c r="L62" s="148">
        <v>6299</v>
      </c>
      <c r="M62" s="153">
        <f t="shared" si="14"/>
        <v>1908.597</v>
      </c>
      <c r="N62" s="200"/>
      <c r="O62" s="193">
        <f t="shared" si="15"/>
        <v>9.4864457831325293</v>
      </c>
      <c r="P62" s="216">
        <f t="shared" si="16"/>
        <v>2.8743930722891564</v>
      </c>
      <c r="Q62" s="64"/>
      <c r="R62" s="8"/>
      <c r="S62" s="8"/>
      <c r="T62" s="8"/>
      <c r="U62" s="8"/>
      <c r="V62" s="2"/>
      <c r="W62" s="91"/>
      <c r="X62" s="140"/>
      <c r="Y62" s="91"/>
      <c r="Z62" s="16"/>
    </row>
    <row r="63" spans="1:26">
      <c r="A63" s="7" t="s">
        <v>35</v>
      </c>
      <c r="B63" s="91"/>
      <c r="C63" s="175">
        <v>2778</v>
      </c>
      <c r="D63" s="175">
        <v>2778</v>
      </c>
      <c r="E63" s="91"/>
      <c r="F63" s="148">
        <v>357000</v>
      </c>
      <c r="G63" s="156">
        <f t="shared" si="11"/>
        <v>4284</v>
      </c>
      <c r="H63" s="91"/>
      <c r="I63" s="105">
        <f t="shared" si="12"/>
        <v>128.50971922246219</v>
      </c>
      <c r="J63" s="230">
        <f t="shared" si="13"/>
        <v>1.5421166306695464</v>
      </c>
      <c r="K63" s="91"/>
      <c r="L63" s="148">
        <v>45174</v>
      </c>
      <c r="M63" s="153">
        <f t="shared" si="14"/>
        <v>13687.722</v>
      </c>
      <c r="N63" s="200"/>
      <c r="O63" s="193">
        <f t="shared" si="15"/>
        <v>16.261339092872571</v>
      </c>
      <c r="P63" s="216">
        <f t="shared" si="16"/>
        <v>4.9271857451403891</v>
      </c>
      <c r="Q63" s="64"/>
      <c r="R63" s="8"/>
      <c r="S63" s="8"/>
      <c r="T63" s="8"/>
      <c r="U63" s="8"/>
      <c r="V63" s="2"/>
      <c r="W63" s="91"/>
      <c r="X63" s="140"/>
      <c r="Y63" s="91"/>
      <c r="Z63" s="16"/>
    </row>
    <row r="64" spans="1:26">
      <c r="A64" s="7" t="s">
        <v>36</v>
      </c>
      <c r="B64" s="91"/>
      <c r="C64" s="175">
        <v>1301</v>
      </c>
      <c r="D64" s="175">
        <v>1301</v>
      </c>
      <c r="E64" s="91"/>
      <c r="F64" s="148">
        <v>174562</v>
      </c>
      <c r="G64" s="156">
        <f t="shared" si="11"/>
        <v>2094.7440000000001</v>
      </c>
      <c r="H64" s="91"/>
      <c r="I64" s="105">
        <f t="shared" si="12"/>
        <v>134.17524980784012</v>
      </c>
      <c r="J64" s="230">
        <f t="shared" si="13"/>
        <v>1.6101029976940815</v>
      </c>
      <c r="K64" s="91"/>
      <c r="L64" s="148">
        <v>125542</v>
      </c>
      <c r="M64" s="153">
        <f t="shared" si="14"/>
        <v>38039.226000000002</v>
      </c>
      <c r="N64" s="200"/>
      <c r="O64" s="193">
        <f t="shared" si="15"/>
        <v>96.496541122213685</v>
      </c>
      <c r="P64" s="216">
        <f t="shared" si="16"/>
        <v>29.238451960030748</v>
      </c>
      <c r="Q64" s="64"/>
      <c r="R64" s="8"/>
      <c r="S64" s="8"/>
      <c r="T64" s="8"/>
      <c r="U64" s="8"/>
      <c r="V64" s="2"/>
      <c r="W64" s="91"/>
      <c r="X64" s="140"/>
      <c r="Y64" s="91"/>
      <c r="Z64" s="16"/>
    </row>
    <row r="65" spans="1:26">
      <c r="A65" s="7" t="s">
        <v>37</v>
      </c>
      <c r="B65" s="91"/>
      <c r="C65" s="175">
        <v>645</v>
      </c>
      <c r="D65" s="175">
        <v>645</v>
      </c>
      <c r="E65" s="91"/>
      <c r="F65" s="148">
        <v>63389</v>
      </c>
      <c r="G65" s="156">
        <f t="shared" si="11"/>
        <v>760.66800000000001</v>
      </c>
      <c r="H65" s="91"/>
      <c r="I65" s="105">
        <f t="shared" si="12"/>
        <v>98.277519379844961</v>
      </c>
      <c r="J65" s="230">
        <f t="shared" si="13"/>
        <v>1.1793302325581396</v>
      </c>
      <c r="K65" s="91"/>
      <c r="L65" s="148">
        <v>16863</v>
      </c>
      <c r="M65" s="153">
        <f t="shared" si="14"/>
        <v>5109.4889999999996</v>
      </c>
      <c r="N65" s="200"/>
      <c r="O65" s="193">
        <f t="shared" si="15"/>
        <v>26.144186046511628</v>
      </c>
      <c r="P65" s="216">
        <f t="shared" si="16"/>
        <v>7.9216883720930227</v>
      </c>
      <c r="Q65" s="64"/>
      <c r="R65" s="8"/>
      <c r="S65" s="8"/>
      <c r="T65" s="8"/>
      <c r="U65" s="8"/>
      <c r="V65" s="2"/>
      <c r="W65" s="91"/>
      <c r="X65" s="140"/>
      <c r="Y65" s="91"/>
      <c r="Z65" s="16"/>
    </row>
    <row r="66" spans="1:26">
      <c r="A66" s="7" t="s">
        <v>39</v>
      </c>
      <c r="B66" s="91"/>
      <c r="C66" s="175">
        <v>1529</v>
      </c>
      <c r="D66" s="175">
        <v>1529</v>
      </c>
      <c r="E66" s="91"/>
      <c r="F66" s="148">
        <v>131348</v>
      </c>
      <c r="G66" s="156">
        <f t="shared" si="11"/>
        <v>1576.1759999999999</v>
      </c>
      <c r="H66" s="91"/>
      <c r="I66" s="105">
        <f t="shared" si="12"/>
        <v>85.904512753433622</v>
      </c>
      <c r="J66" s="230">
        <f t="shared" si="13"/>
        <v>1.0308541530412034</v>
      </c>
      <c r="K66" s="91"/>
      <c r="L66" s="148">
        <v>64863</v>
      </c>
      <c r="M66" s="153">
        <f t="shared" si="14"/>
        <v>19653.488999999998</v>
      </c>
      <c r="N66" s="200"/>
      <c r="O66" s="193">
        <f t="shared" si="15"/>
        <v>42.421844342707651</v>
      </c>
      <c r="P66" s="216">
        <f t="shared" si="16"/>
        <v>12.853818835840418</v>
      </c>
      <c r="Q66" s="64"/>
      <c r="R66" s="8"/>
      <c r="S66" s="8"/>
      <c r="T66" s="8"/>
      <c r="U66" s="8"/>
      <c r="V66" s="2"/>
      <c r="W66" s="91"/>
      <c r="X66" s="140"/>
      <c r="Y66" s="91"/>
      <c r="Z66" s="16"/>
    </row>
    <row r="67" spans="1:26">
      <c r="A67" s="7" t="s">
        <v>166</v>
      </c>
      <c r="B67" s="91"/>
      <c r="C67" s="175">
        <v>2658</v>
      </c>
      <c r="D67" s="175">
        <v>2658</v>
      </c>
      <c r="E67" s="91"/>
      <c r="F67" s="148">
        <v>146631</v>
      </c>
      <c r="G67" s="140">
        <f>F67*0.102</f>
        <v>14956.361999999999</v>
      </c>
      <c r="H67" s="91"/>
      <c r="I67" s="105">
        <f t="shared" si="12"/>
        <v>55.165914221218962</v>
      </c>
      <c r="J67" s="230">
        <f t="shared" si="13"/>
        <v>5.6269232505643334</v>
      </c>
      <c r="K67" s="91"/>
      <c r="L67" s="148">
        <v>5171</v>
      </c>
      <c r="M67" s="153">
        <f t="shared" si="14"/>
        <v>1566.8129999999999</v>
      </c>
      <c r="N67" s="200"/>
      <c r="O67" s="193">
        <f t="shared" si="15"/>
        <v>1.9454477050413845</v>
      </c>
      <c r="P67" s="216">
        <f t="shared" si="16"/>
        <v>0.58947065462753945</v>
      </c>
      <c r="Q67" s="64"/>
      <c r="R67" s="8"/>
      <c r="S67" s="8"/>
      <c r="T67" s="8"/>
      <c r="U67" s="8"/>
      <c r="V67" s="2"/>
      <c r="W67" s="91"/>
      <c r="X67" s="140"/>
      <c r="Y67" s="91"/>
      <c r="Z67" s="16"/>
    </row>
    <row r="68" spans="1:26">
      <c r="A68" s="7" t="s">
        <v>167</v>
      </c>
      <c r="B68" s="91"/>
      <c r="C68" s="175">
        <v>398</v>
      </c>
      <c r="D68" s="175">
        <v>398</v>
      </c>
      <c r="E68" s="91"/>
      <c r="F68" s="148">
        <v>41155</v>
      </c>
      <c r="G68" s="140">
        <f>F68*0.012</f>
        <v>493.86</v>
      </c>
      <c r="H68" s="91"/>
      <c r="I68" s="105">
        <f t="shared" si="12"/>
        <v>103.40452261306532</v>
      </c>
      <c r="J68" s="230">
        <f t="shared" si="13"/>
        <v>1.2408542713567841</v>
      </c>
      <c r="K68" s="91"/>
      <c r="L68" s="148">
        <v>4500</v>
      </c>
      <c r="M68" s="153">
        <f t="shared" si="14"/>
        <v>1363.5</v>
      </c>
      <c r="N68" s="200"/>
      <c r="O68" s="193">
        <f t="shared" si="15"/>
        <v>11.306532663316583</v>
      </c>
      <c r="P68" s="216">
        <f t="shared" si="16"/>
        <v>3.4258793969849246</v>
      </c>
      <c r="Q68" s="64"/>
      <c r="R68" s="8"/>
      <c r="S68" s="8"/>
      <c r="T68" s="8"/>
      <c r="U68" s="8"/>
      <c r="V68" s="2"/>
      <c r="W68" s="91"/>
      <c r="X68" s="140"/>
      <c r="Y68" s="91"/>
      <c r="Z68" s="16"/>
    </row>
    <row r="69" spans="1:26">
      <c r="A69" s="7" t="s">
        <v>168</v>
      </c>
      <c r="B69" s="91"/>
      <c r="C69" s="175">
        <v>3950</v>
      </c>
      <c r="D69" s="175">
        <v>3950</v>
      </c>
      <c r="E69" s="91"/>
      <c r="F69" s="148">
        <v>336659</v>
      </c>
      <c r="G69" s="140">
        <f>F69*0.012</f>
        <v>4039.9079999999999</v>
      </c>
      <c r="H69" s="91"/>
      <c r="I69" s="105">
        <f t="shared" si="12"/>
        <v>85.230126582278487</v>
      </c>
      <c r="J69" s="230">
        <f t="shared" si="13"/>
        <v>1.0227615189873418</v>
      </c>
      <c r="K69" s="91"/>
      <c r="L69" s="148">
        <v>45028</v>
      </c>
      <c r="M69" s="153">
        <f t="shared" si="14"/>
        <v>13643.484</v>
      </c>
      <c r="N69" s="200"/>
      <c r="O69" s="193">
        <f t="shared" si="15"/>
        <v>11.399493670886075</v>
      </c>
      <c r="P69" s="216">
        <f t="shared" si="16"/>
        <v>3.4540465822784809</v>
      </c>
      <c r="Q69" s="64"/>
      <c r="R69" s="8"/>
      <c r="S69" s="8"/>
      <c r="T69" s="8"/>
      <c r="U69" s="8"/>
      <c r="V69" s="2"/>
      <c r="W69" s="91"/>
      <c r="X69" s="140"/>
      <c r="Y69" s="91"/>
      <c r="Z69" s="16"/>
    </row>
    <row r="70" spans="1:26">
      <c r="A70" s="7"/>
      <c r="B70" s="86"/>
      <c r="C70" s="175"/>
      <c r="E70" s="86"/>
      <c r="F70" s="8"/>
      <c r="G70" s="2"/>
      <c r="H70" s="86"/>
      <c r="I70" s="105"/>
      <c r="J70" s="106"/>
      <c r="K70" s="86"/>
      <c r="L70" s="153"/>
      <c r="M70" s="153"/>
      <c r="N70" s="192"/>
      <c r="O70" s="193"/>
      <c r="P70" s="216"/>
      <c r="Q70" s="59"/>
      <c r="R70" s="22"/>
      <c r="S70" s="22"/>
      <c r="T70" s="22"/>
      <c r="U70" s="22"/>
      <c r="V70" s="2"/>
      <c r="W70" s="86"/>
      <c r="X70" s="140"/>
      <c r="Y70" s="86"/>
      <c r="Z70" s="16"/>
    </row>
    <row r="71" spans="1:26">
      <c r="A71" s="108" t="s">
        <v>121</v>
      </c>
      <c r="B71" s="86"/>
      <c r="C71" s="140"/>
      <c r="D71" s="140"/>
      <c r="E71" s="86"/>
      <c r="F71" s="2"/>
      <c r="G71" s="2"/>
      <c r="H71" s="86"/>
      <c r="I71" s="109">
        <f>F72/D72</f>
        <v>130.83988114889402</v>
      </c>
      <c r="J71" s="109">
        <f>G72/D72</f>
        <v>2.1924805923690047</v>
      </c>
      <c r="K71" s="86"/>
      <c r="L71" s="140"/>
      <c r="M71" s="140"/>
      <c r="N71" s="192"/>
      <c r="O71" s="194">
        <f>L72/C72</f>
        <v>49.827901712021884</v>
      </c>
      <c r="P71" s="194">
        <f>M72/C72</f>
        <v>15.097854218742635</v>
      </c>
      <c r="Q71" s="59"/>
      <c r="R71" s="22"/>
      <c r="S71" s="22"/>
      <c r="T71" s="22"/>
      <c r="U71" s="22"/>
      <c r="V71" s="2"/>
      <c r="W71" s="86"/>
      <c r="X71" s="140"/>
      <c r="Y71" s="86"/>
      <c r="Z71" s="16"/>
    </row>
    <row r="72" spans="1:26">
      <c r="A72" s="29" t="s">
        <v>82</v>
      </c>
      <c r="B72" s="87"/>
      <c r="C72" s="145">
        <f>SUM(C55:C69)</f>
        <v>21203</v>
      </c>
      <c r="D72" s="145">
        <f>SUM(C72)</f>
        <v>21203</v>
      </c>
      <c r="E72" s="87"/>
      <c r="F72" s="41">
        <f>SUM(F55:F69)</f>
        <v>2774198</v>
      </c>
      <c r="G72" s="41">
        <f>SUM(G55:G69)</f>
        <v>46487.166000000005</v>
      </c>
      <c r="H72" s="87"/>
      <c r="I72" s="29"/>
      <c r="J72" s="29"/>
      <c r="K72" s="87"/>
      <c r="L72" s="154">
        <f>SUM(L55:L69)</f>
        <v>1056501</v>
      </c>
      <c r="M72" s="154">
        <f>SUM(M55:M69)</f>
        <v>320119.80300000007</v>
      </c>
      <c r="N72" s="195"/>
      <c r="O72" s="145"/>
      <c r="P72" s="222"/>
      <c r="Q72" s="60"/>
      <c r="R72" s="29"/>
      <c r="S72" s="29"/>
      <c r="T72" s="29"/>
      <c r="U72" s="29"/>
      <c r="V72" s="29"/>
      <c r="W72" s="87"/>
      <c r="X72" s="145">
        <f>G72+M72</f>
        <v>366606.9690000001</v>
      </c>
      <c r="Y72" s="87"/>
      <c r="Z72" s="16"/>
    </row>
    <row r="73" spans="1:26">
      <c r="A73" s="2"/>
      <c r="B73" s="86"/>
      <c r="C73" s="140"/>
      <c r="D73" s="140"/>
      <c r="E73" s="86"/>
      <c r="F73" s="2"/>
      <c r="G73" s="2"/>
      <c r="H73" s="86"/>
      <c r="I73" s="47"/>
      <c r="J73" s="80"/>
      <c r="K73" s="86"/>
      <c r="L73" s="140"/>
      <c r="M73" s="140"/>
      <c r="N73" s="192"/>
      <c r="O73" s="193"/>
      <c r="P73" s="216"/>
      <c r="Q73" s="59"/>
      <c r="R73" s="22"/>
      <c r="S73" s="22"/>
      <c r="T73" s="22"/>
      <c r="U73" s="22"/>
      <c r="V73" s="2"/>
      <c r="W73" s="86"/>
      <c r="X73" s="140"/>
      <c r="Y73" s="86"/>
      <c r="Z73" s="16"/>
    </row>
    <row r="74" spans="1:26" ht="18">
      <c r="A74" s="30" t="s">
        <v>57</v>
      </c>
      <c r="B74" s="85"/>
      <c r="C74" s="147"/>
      <c r="D74" s="147"/>
      <c r="E74" s="85"/>
      <c r="F74" s="31"/>
      <c r="G74" s="31"/>
      <c r="H74" s="85"/>
      <c r="I74" s="31"/>
      <c r="J74" s="31"/>
      <c r="K74" s="85"/>
      <c r="L74" s="147"/>
      <c r="M74" s="147"/>
      <c r="N74" s="198"/>
      <c r="O74" s="147"/>
      <c r="P74" s="221"/>
      <c r="Q74" s="58"/>
      <c r="R74" s="31"/>
      <c r="S74" s="31"/>
      <c r="T74" s="31"/>
      <c r="U74" s="31"/>
      <c r="V74" s="31"/>
      <c r="W74" s="85"/>
      <c r="X74" s="147"/>
      <c r="Y74" s="85"/>
      <c r="Z74" s="32"/>
    </row>
    <row r="75" spans="1:26" s="33" customFormat="1" ht="16.5" customHeight="1">
      <c r="A75" s="7" t="s">
        <v>40</v>
      </c>
      <c r="B75" s="86"/>
      <c r="C75" s="176">
        <v>1941</v>
      </c>
      <c r="D75" s="10">
        <v>1941</v>
      </c>
      <c r="E75" s="86"/>
      <c r="F75" s="151">
        <v>93427</v>
      </c>
      <c r="G75" s="140">
        <f>F75*0.102</f>
        <v>9529.5540000000001</v>
      </c>
      <c r="H75" s="86"/>
      <c r="I75" s="236">
        <f>F75/D75</f>
        <v>48.133436373003605</v>
      </c>
      <c r="J75" s="235">
        <f>G75/D75</f>
        <v>4.9096105100463676</v>
      </c>
      <c r="K75" s="86"/>
      <c r="L75" s="151">
        <v>34181</v>
      </c>
      <c r="M75" s="191">
        <v>10356.842999999999</v>
      </c>
      <c r="N75" s="192"/>
      <c r="O75" s="193">
        <f>L75/D75</f>
        <v>17.609994848016488</v>
      </c>
      <c r="P75" s="216">
        <f>M75/D75</f>
        <v>5.3358284389489947</v>
      </c>
      <c r="Q75" s="59"/>
      <c r="R75" s="22"/>
      <c r="S75" s="22"/>
      <c r="T75" s="22"/>
      <c r="U75" s="22"/>
      <c r="V75" s="2"/>
      <c r="W75" s="86"/>
      <c r="X75" s="140"/>
      <c r="Y75" s="86"/>
      <c r="Z75" s="16"/>
    </row>
    <row r="76" spans="1:26">
      <c r="A76" s="7" t="s">
        <v>41</v>
      </c>
      <c r="B76" s="86"/>
      <c r="C76" s="183">
        <v>100</v>
      </c>
      <c r="D76" s="11">
        <v>100</v>
      </c>
      <c r="E76" s="86"/>
      <c r="F76" s="151">
        <v>13442</v>
      </c>
      <c r="G76" s="140">
        <f>F76*0.102</f>
        <v>1371.0839999999998</v>
      </c>
      <c r="H76" s="86"/>
      <c r="I76" s="236">
        <f t="shared" ref="I76:I86" si="17">F76/D76</f>
        <v>134.41999999999999</v>
      </c>
      <c r="J76" s="235">
        <f t="shared" ref="J76:J86" si="18">G76/D76</f>
        <v>13.710839999999997</v>
      </c>
      <c r="K76" s="86"/>
      <c r="L76" s="148">
        <v>8625</v>
      </c>
      <c r="M76" s="191">
        <v>2613.375</v>
      </c>
      <c r="N76" s="192"/>
      <c r="O76" s="193">
        <f t="shared" ref="O76:O86" si="19">L76/D76</f>
        <v>86.25</v>
      </c>
      <c r="P76" s="216">
        <f t="shared" ref="P76:P86" si="20">M76/D76</f>
        <v>26.133749999999999</v>
      </c>
      <c r="Q76" s="59"/>
      <c r="R76" s="22"/>
      <c r="S76" s="22"/>
      <c r="T76" s="22"/>
      <c r="U76" s="22"/>
      <c r="V76" s="2"/>
      <c r="W76" s="86"/>
      <c r="X76" s="140"/>
      <c r="Y76" s="86"/>
      <c r="Z76" s="16"/>
    </row>
    <row r="77" spans="1:26">
      <c r="A77" s="7" t="s">
        <v>42</v>
      </c>
      <c r="B77" s="86"/>
      <c r="C77" s="183">
        <v>181</v>
      </c>
      <c r="D77" s="11">
        <v>181</v>
      </c>
      <c r="E77" s="86"/>
      <c r="F77" s="151">
        <v>28549</v>
      </c>
      <c r="G77" s="140">
        <f>F77*0.102</f>
        <v>2911.9979999999996</v>
      </c>
      <c r="H77" s="86"/>
      <c r="I77" s="236">
        <f t="shared" si="17"/>
        <v>157.7292817679558</v>
      </c>
      <c r="J77" s="235">
        <f t="shared" si="18"/>
        <v>16.08838674033149</v>
      </c>
      <c r="K77" s="86"/>
      <c r="L77" s="148">
        <v>10134</v>
      </c>
      <c r="M77" s="191">
        <v>3070.6019999999999</v>
      </c>
      <c r="N77" s="192"/>
      <c r="O77" s="193">
        <f t="shared" si="19"/>
        <v>55.988950276243095</v>
      </c>
      <c r="P77" s="216">
        <f t="shared" si="20"/>
        <v>16.964651933701656</v>
      </c>
      <c r="Q77" s="59"/>
      <c r="R77" s="22"/>
      <c r="S77" s="22"/>
      <c r="T77" s="22"/>
      <c r="U77" s="22"/>
      <c r="V77" s="2"/>
      <c r="W77" s="86"/>
      <c r="X77" s="140"/>
      <c r="Y77" s="86"/>
      <c r="Z77" s="16"/>
    </row>
    <row r="78" spans="1:26">
      <c r="A78" s="12" t="s">
        <v>43</v>
      </c>
      <c r="B78" s="86"/>
      <c r="C78" s="153">
        <v>1456</v>
      </c>
      <c r="D78" s="13">
        <v>1456</v>
      </c>
      <c r="E78" s="86"/>
      <c r="F78" s="148">
        <v>258253</v>
      </c>
      <c r="G78" s="140">
        <f>F78*0.102</f>
        <v>26341.805999999997</v>
      </c>
      <c r="H78" s="86"/>
      <c r="I78" s="236">
        <f t="shared" si="17"/>
        <v>177.37156593406593</v>
      </c>
      <c r="J78" s="235">
        <f t="shared" si="18"/>
        <v>18.091899725274722</v>
      </c>
      <c r="K78" s="86"/>
      <c r="L78" s="148">
        <v>547755</v>
      </c>
      <c r="M78" s="191">
        <v>165969.76499999998</v>
      </c>
      <c r="N78" s="192"/>
      <c r="O78" s="193">
        <f t="shared" si="19"/>
        <v>376.20535714285717</v>
      </c>
      <c r="P78" s="216">
        <f t="shared" si="20"/>
        <v>113.99022321428571</v>
      </c>
      <c r="Q78" s="59"/>
      <c r="R78" s="22"/>
      <c r="S78" s="22"/>
      <c r="T78" s="22"/>
      <c r="U78" s="22"/>
      <c r="V78" s="2"/>
      <c r="W78" s="86"/>
      <c r="X78" s="140"/>
      <c r="Y78" s="86"/>
      <c r="Z78" s="16"/>
    </row>
    <row r="79" spans="1:26">
      <c r="A79" s="7" t="s">
        <v>44</v>
      </c>
      <c r="B79" s="86"/>
      <c r="C79" s="183">
        <v>1846</v>
      </c>
      <c r="D79" s="11">
        <v>1846</v>
      </c>
      <c r="E79" s="86"/>
      <c r="F79" s="148">
        <v>103218</v>
      </c>
      <c r="G79" s="140">
        <f>F79*0.012</f>
        <v>1238.616</v>
      </c>
      <c r="H79" s="86"/>
      <c r="I79" s="236">
        <f t="shared" si="17"/>
        <v>55.914409534127842</v>
      </c>
      <c r="J79" s="235">
        <f t="shared" si="18"/>
        <v>0.6709729144095341</v>
      </c>
      <c r="K79" s="86"/>
      <c r="L79" s="148">
        <v>47105</v>
      </c>
      <c r="M79" s="191">
        <v>14272.815000000001</v>
      </c>
      <c r="N79" s="192"/>
      <c r="O79" s="193">
        <f t="shared" si="19"/>
        <v>25.517334777898157</v>
      </c>
      <c r="P79" s="216">
        <f t="shared" si="20"/>
        <v>7.7317524377031424</v>
      </c>
      <c r="Q79" s="59"/>
      <c r="R79" s="22"/>
      <c r="S79" s="22"/>
      <c r="T79" s="22"/>
      <c r="U79" s="22"/>
      <c r="V79" s="2"/>
      <c r="W79" s="86"/>
      <c r="X79" s="140"/>
      <c r="Y79" s="86"/>
      <c r="Z79" s="16"/>
    </row>
    <row r="80" spans="1:26">
      <c r="A80" s="14" t="s">
        <v>45</v>
      </c>
      <c r="B80" s="86"/>
      <c r="C80" s="183">
        <v>261</v>
      </c>
      <c r="D80" s="11">
        <v>261</v>
      </c>
      <c r="E80" s="86"/>
      <c r="F80" s="151">
        <v>41047</v>
      </c>
      <c r="G80" s="140">
        <f>F80*0.012</f>
        <v>492.56400000000002</v>
      </c>
      <c r="H80" s="86"/>
      <c r="I80" s="236">
        <f t="shared" si="17"/>
        <v>157.26819923371647</v>
      </c>
      <c r="J80" s="235">
        <f t="shared" si="18"/>
        <v>1.8872183908045979</v>
      </c>
      <c r="K80" s="86"/>
      <c r="L80" s="148">
        <v>21208</v>
      </c>
      <c r="M80" s="191">
        <v>6426.0239999999994</v>
      </c>
      <c r="N80" s="192"/>
      <c r="O80" s="193">
        <f t="shared" si="19"/>
        <v>81.256704980842912</v>
      </c>
      <c r="P80" s="216">
        <f t="shared" si="20"/>
        <v>24.620781609195401</v>
      </c>
      <c r="Q80" s="59"/>
      <c r="R80" s="22"/>
      <c r="S80" s="22"/>
      <c r="T80" s="22"/>
      <c r="U80" s="22"/>
      <c r="V80" s="2"/>
      <c r="W80" s="86"/>
      <c r="X80" s="140"/>
      <c r="Y80" s="86"/>
      <c r="Z80" s="16"/>
    </row>
    <row r="81" spans="1:26">
      <c r="A81" s="7" t="s">
        <v>46</v>
      </c>
      <c r="B81" s="86"/>
      <c r="C81" s="183">
        <v>330</v>
      </c>
      <c r="D81" s="11">
        <v>330</v>
      </c>
      <c r="E81" s="86"/>
      <c r="F81" s="151">
        <v>90635</v>
      </c>
      <c r="G81" s="140">
        <f>F81*0.266</f>
        <v>24108.91</v>
      </c>
      <c r="H81" s="86"/>
      <c r="I81" s="236">
        <f t="shared" si="17"/>
        <v>274.65151515151513</v>
      </c>
      <c r="J81" s="235">
        <f t="shared" si="18"/>
        <v>73.057303030303032</v>
      </c>
      <c r="K81" s="86"/>
      <c r="L81" s="148">
        <v>15617</v>
      </c>
      <c r="M81" s="191">
        <v>4731.951</v>
      </c>
      <c r="N81" s="192"/>
      <c r="O81" s="193">
        <f t="shared" si="19"/>
        <v>47.324242424242428</v>
      </c>
      <c r="P81" s="216">
        <f t="shared" si="20"/>
        <v>14.339245454545454</v>
      </c>
      <c r="Q81" s="59"/>
      <c r="R81" s="22"/>
      <c r="S81" s="22"/>
      <c r="T81" s="22"/>
      <c r="U81" s="22"/>
      <c r="V81" s="2"/>
      <c r="W81" s="86"/>
      <c r="X81" s="140"/>
      <c r="Y81" s="86"/>
      <c r="Z81" s="16"/>
    </row>
    <row r="82" spans="1:26">
      <c r="A82" s="14" t="s">
        <v>48</v>
      </c>
      <c r="B82" s="86"/>
      <c r="C82" s="183">
        <v>398</v>
      </c>
      <c r="D82" s="11">
        <v>398</v>
      </c>
      <c r="E82" s="86"/>
      <c r="F82" s="151">
        <v>5400</v>
      </c>
      <c r="G82" s="140">
        <f>F82*0.012</f>
        <v>64.8</v>
      </c>
      <c r="H82" s="86"/>
      <c r="I82" s="236">
        <f t="shared" si="17"/>
        <v>13.5678391959799</v>
      </c>
      <c r="J82" s="235">
        <f t="shared" si="18"/>
        <v>0.16281407035175879</v>
      </c>
      <c r="K82" s="86"/>
      <c r="L82" s="148">
        <v>2634</v>
      </c>
      <c r="M82" s="191">
        <v>798.10199999999998</v>
      </c>
      <c r="N82" s="192"/>
      <c r="O82" s="193">
        <f t="shared" si="19"/>
        <v>6.6180904522613062</v>
      </c>
      <c r="P82" s="216">
        <f t="shared" si="20"/>
        <v>2.0052814070351759</v>
      </c>
      <c r="Q82" s="59"/>
      <c r="R82" s="22"/>
      <c r="S82" s="22"/>
      <c r="T82" s="22"/>
      <c r="U82" s="22"/>
      <c r="V82" s="2"/>
      <c r="W82" s="86"/>
      <c r="X82" s="140"/>
      <c r="Y82" s="86"/>
      <c r="Z82" s="16"/>
    </row>
    <row r="83" spans="1:26">
      <c r="A83" s="7" t="s">
        <v>50</v>
      </c>
      <c r="B83" s="86"/>
      <c r="C83" s="183">
        <v>803</v>
      </c>
      <c r="D83" s="11">
        <v>803</v>
      </c>
      <c r="E83" s="86"/>
      <c r="F83" s="151">
        <v>24064</v>
      </c>
      <c r="G83" s="140">
        <f>F83*0.102</f>
        <v>2454.5279999999998</v>
      </c>
      <c r="H83" s="86"/>
      <c r="I83" s="236">
        <f t="shared" si="17"/>
        <v>29.967621419676213</v>
      </c>
      <c r="J83" s="235">
        <f t="shared" si="18"/>
        <v>3.0566973848069736</v>
      </c>
      <c r="K83" s="86"/>
      <c r="L83" s="148">
        <v>6103</v>
      </c>
      <c r="M83" s="191">
        <v>1849.2090000000001</v>
      </c>
      <c r="N83" s="192"/>
      <c r="O83" s="193">
        <f t="shared" si="19"/>
        <v>7.6002490660024904</v>
      </c>
      <c r="P83" s="216">
        <f t="shared" si="20"/>
        <v>2.3028754669987546</v>
      </c>
      <c r="Q83" s="59"/>
      <c r="R83" s="22"/>
      <c r="S83" s="22"/>
      <c r="T83" s="22"/>
      <c r="U83" s="22"/>
      <c r="V83" s="2"/>
      <c r="W83" s="86"/>
      <c r="X83" s="140"/>
      <c r="Y83" s="86"/>
      <c r="Z83" s="16"/>
    </row>
    <row r="84" spans="1:26">
      <c r="A84" s="12" t="s">
        <v>53</v>
      </c>
      <c r="B84" s="86"/>
      <c r="C84" s="183">
        <v>190</v>
      </c>
      <c r="D84" s="11">
        <v>190</v>
      </c>
      <c r="E84" s="86"/>
      <c r="F84" s="151">
        <v>4733</v>
      </c>
      <c r="G84" s="140">
        <f>F84*0.012</f>
        <v>56.795999999999999</v>
      </c>
      <c r="H84" s="86"/>
      <c r="I84" s="236">
        <f t="shared" si="17"/>
        <v>24.910526315789475</v>
      </c>
      <c r="J84" s="235">
        <f t="shared" si="18"/>
        <v>0.29892631578947371</v>
      </c>
      <c r="K84" s="86"/>
      <c r="L84" s="148">
        <v>505</v>
      </c>
      <c r="M84" s="191">
        <v>153.01499999999999</v>
      </c>
      <c r="N84" s="192"/>
      <c r="O84" s="193">
        <f t="shared" si="19"/>
        <v>2.6578947368421053</v>
      </c>
      <c r="P84" s="216">
        <f t="shared" si="20"/>
        <v>0.80534210526315786</v>
      </c>
      <c r="Q84" s="59"/>
      <c r="R84" s="22"/>
      <c r="S84" s="22"/>
      <c r="T84" s="22"/>
      <c r="U84" s="22"/>
      <c r="V84" s="2"/>
      <c r="W84" s="86"/>
      <c r="X84" s="140"/>
      <c r="Y84" s="86"/>
      <c r="Z84" s="16"/>
    </row>
    <row r="85" spans="1:26">
      <c r="A85" s="12" t="s">
        <v>54</v>
      </c>
      <c r="B85" s="86"/>
      <c r="C85" s="183">
        <v>273</v>
      </c>
      <c r="D85" s="11">
        <v>273</v>
      </c>
      <c r="E85" s="86"/>
      <c r="F85" s="151">
        <v>121000</v>
      </c>
      <c r="G85" s="140">
        <f>F85*0.012</f>
        <v>1452</v>
      </c>
      <c r="H85" s="86"/>
      <c r="I85" s="236">
        <f t="shared" si="17"/>
        <v>443.22344322344321</v>
      </c>
      <c r="J85" s="235">
        <f t="shared" si="18"/>
        <v>5.3186813186813184</v>
      </c>
      <c r="K85" s="86"/>
      <c r="L85" s="148">
        <v>42211</v>
      </c>
      <c r="M85" s="191">
        <v>12789.932999999999</v>
      </c>
      <c r="N85" s="192"/>
      <c r="O85" s="193">
        <f t="shared" si="19"/>
        <v>154.61904761904762</v>
      </c>
      <c r="P85" s="216">
        <f t="shared" si="20"/>
        <v>46.849571428571423</v>
      </c>
      <c r="Q85" s="59"/>
      <c r="R85" s="22"/>
      <c r="S85" s="22"/>
      <c r="T85" s="22"/>
      <c r="U85" s="22"/>
      <c r="V85" s="2"/>
      <c r="W85" s="86"/>
      <c r="X85" s="140"/>
      <c r="Y85" s="86"/>
      <c r="Z85" s="16"/>
    </row>
    <row r="86" spans="1:26">
      <c r="A86" s="12" t="s">
        <v>55</v>
      </c>
      <c r="B86" s="86"/>
      <c r="C86" s="183">
        <v>126</v>
      </c>
      <c r="D86" s="11">
        <v>126</v>
      </c>
      <c r="E86" s="86"/>
      <c r="F86" s="151">
        <v>24686</v>
      </c>
      <c r="G86" s="140">
        <f>F86*0.102</f>
        <v>2517.9719999999998</v>
      </c>
      <c r="H86" s="86"/>
      <c r="I86" s="236">
        <f t="shared" si="17"/>
        <v>195.92063492063491</v>
      </c>
      <c r="J86" s="235">
        <f t="shared" si="18"/>
        <v>19.983904761904761</v>
      </c>
      <c r="K86" s="86"/>
      <c r="L86" s="148">
        <v>16606</v>
      </c>
      <c r="M86" s="191">
        <v>5031.6179999999995</v>
      </c>
      <c r="N86" s="192"/>
      <c r="O86" s="193">
        <f t="shared" si="19"/>
        <v>131.79365079365078</v>
      </c>
      <c r="P86" s="216">
        <f t="shared" si="20"/>
        <v>39.933476190476185</v>
      </c>
      <c r="Q86" s="59"/>
      <c r="R86" s="22"/>
      <c r="S86" s="22"/>
      <c r="T86" s="22"/>
      <c r="U86" s="22"/>
      <c r="V86" s="2"/>
      <c r="W86" s="86"/>
      <c r="X86" s="140"/>
      <c r="Y86" s="86"/>
      <c r="Z86" s="16"/>
    </row>
    <row r="87" spans="1:26">
      <c r="A87" s="12"/>
      <c r="B87" s="86"/>
      <c r="C87" s="183"/>
      <c r="D87" s="140"/>
      <c r="E87" s="86"/>
      <c r="F87" s="8"/>
      <c r="G87" s="2"/>
      <c r="H87" s="86"/>
      <c r="I87" s="105"/>
      <c r="J87" s="106"/>
      <c r="K87" s="86"/>
      <c r="L87" s="191"/>
      <c r="M87" s="191"/>
      <c r="N87" s="192"/>
      <c r="O87" s="193"/>
      <c r="P87" s="216"/>
      <c r="Q87" s="59"/>
      <c r="R87" s="22"/>
      <c r="S87" s="22"/>
      <c r="T87" s="22"/>
      <c r="U87" s="22"/>
      <c r="V87" s="2"/>
      <c r="W87" s="86"/>
      <c r="X87" s="140"/>
      <c r="Y87" s="86"/>
      <c r="Z87" s="16"/>
    </row>
    <row r="88" spans="1:26">
      <c r="A88" s="108" t="s">
        <v>121</v>
      </c>
      <c r="B88" s="86"/>
      <c r="C88" s="140"/>
      <c r="D88" s="140"/>
      <c r="E88" s="86"/>
      <c r="F88" s="2"/>
      <c r="G88" s="2"/>
      <c r="H88" s="86"/>
      <c r="I88" s="109">
        <f>F89/D89</f>
        <v>102.27122074636306</v>
      </c>
      <c r="J88" s="110">
        <f>G89/D89</f>
        <v>9.1765500316255526</v>
      </c>
      <c r="K88" s="86"/>
      <c r="L88" s="140"/>
      <c r="M88" s="140"/>
      <c r="N88" s="192"/>
      <c r="O88" s="194">
        <f>L89/C89</f>
        <v>95.216192283364961</v>
      </c>
      <c r="P88" s="194">
        <f>M89/D89</f>
        <v>28.850506261859582</v>
      </c>
      <c r="Q88" s="59"/>
      <c r="R88" s="22"/>
      <c r="S88" s="22"/>
      <c r="T88" s="22"/>
      <c r="U88" s="22"/>
      <c r="V88" s="2"/>
      <c r="W88" s="86"/>
      <c r="X88" s="140"/>
      <c r="Y88" s="86"/>
      <c r="Z88" s="16"/>
    </row>
    <row r="89" spans="1:26">
      <c r="A89" s="42" t="s">
        <v>83</v>
      </c>
      <c r="B89" s="86"/>
      <c r="C89" s="184">
        <f>SUM(C75:C88)</f>
        <v>7905</v>
      </c>
      <c r="D89" s="145">
        <f>SUM(C89)</f>
        <v>7905</v>
      </c>
      <c r="E89" s="86"/>
      <c r="F89" s="41">
        <f>SUM(F75:F86)</f>
        <v>808454</v>
      </c>
      <c r="G89" s="159">
        <f>SUM(G75:G86)</f>
        <v>72540.627999999997</v>
      </c>
      <c r="H89" s="86"/>
      <c r="I89" s="29"/>
      <c r="J89" s="29"/>
      <c r="K89" s="86"/>
      <c r="L89" s="154">
        <f>SUM(L75:L86)</f>
        <v>752684</v>
      </c>
      <c r="M89" s="154">
        <f>SUM(M75:M86)</f>
        <v>228063.25200000001</v>
      </c>
      <c r="N89" s="192"/>
      <c r="O89" s="145"/>
      <c r="P89" s="222"/>
      <c r="Q89" s="59"/>
      <c r="R89" s="28"/>
      <c r="S89" s="28"/>
      <c r="T89" s="28"/>
      <c r="U89" s="28"/>
      <c r="V89" s="28"/>
      <c r="W89" s="86"/>
      <c r="X89" s="145">
        <f>G89+M89</f>
        <v>300603.88</v>
      </c>
      <c r="Y89" s="86"/>
      <c r="Z89" s="16"/>
    </row>
    <row r="90" spans="1:26">
      <c r="A90" s="2"/>
      <c r="B90" s="86"/>
      <c r="C90" s="140"/>
      <c r="D90" s="140"/>
      <c r="E90" s="86"/>
      <c r="F90" s="2"/>
      <c r="G90" s="2"/>
      <c r="H90" s="86"/>
      <c r="I90" s="47"/>
      <c r="J90" s="80"/>
      <c r="K90" s="86"/>
      <c r="L90" s="140"/>
      <c r="M90" s="140"/>
      <c r="N90" s="192"/>
      <c r="O90" s="193"/>
      <c r="P90" s="216"/>
      <c r="Q90" s="59"/>
      <c r="R90" s="22"/>
      <c r="S90" s="22"/>
      <c r="T90" s="22"/>
      <c r="U90" s="22"/>
      <c r="V90" s="2"/>
      <c r="W90" s="86"/>
      <c r="X90" s="140"/>
      <c r="Y90" s="86"/>
      <c r="Z90" s="16"/>
    </row>
    <row r="91" spans="1:26" ht="18">
      <c r="A91" s="30" t="s">
        <v>67</v>
      </c>
      <c r="B91" s="85"/>
      <c r="C91" s="147"/>
      <c r="D91" s="147"/>
      <c r="E91" s="85"/>
      <c r="F91" s="31"/>
      <c r="G91" s="31"/>
      <c r="H91" s="85"/>
      <c r="I91" s="31"/>
      <c r="J91" s="31"/>
      <c r="K91" s="85"/>
      <c r="L91" s="147"/>
      <c r="M91" s="147"/>
      <c r="N91" s="198"/>
      <c r="O91" s="147"/>
      <c r="P91" s="221"/>
      <c r="Q91" s="58"/>
      <c r="R91" s="31"/>
      <c r="S91" s="31"/>
      <c r="T91" s="31"/>
      <c r="U91" s="31"/>
      <c r="V91" s="31"/>
      <c r="W91" s="85"/>
      <c r="X91" s="147"/>
      <c r="Y91" s="85"/>
      <c r="Z91" s="31"/>
    </row>
    <row r="92" spans="1:26" s="33" customFormat="1" ht="14.25" customHeight="1">
      <c r="A92" s="21"/>
      <c r="B92" s="84"/>
      <c r="C92" s="185"/>
      <c r="D92" s="186"/>
      <c r="E92" s="84"/>
      <c r="F92" s="25"/>
      <c r="G92" s="22"/>
      <c r="H92" s="84"/>
      <c r="I92" s="19"/>
      <c r="J92" s="81"/>
      <c r="K92" s="84"/>
      <c r="L92" s="201"/>
      <c r="M92" s="202"/>
      <c r="N92" s="203"/>
      <c r="O92" s="204"/>
      <c r="P92" s="223"/>
      <c r="Q92" s="57"/>
      <c r="R92" s="282" t="s">
        <v>161</v>
      </c>
      <c r="S92" s="283"/>
      <c r="T92" s="282" t="s">
        <v>162</v>
      </c>
      <c r="U92" s="283"/>
      <c r="V92" s="73" t="s">
        <v>105</v>
      </c>
      <c r="W92" s="84"/>
      <c r="X92" s="210"/>
      <c r="Y92" s="84"/>
      <c r="Z92" s="37" t="s">
        <v>98</v>
      </c>
    </row>
    <row r="93" spans="1:26" s="20" customFormat="1">
      <c r="A93" s="21"/>
      <c r="B93" s="92"/>
      <c r="C93" s="185"/>
      <c r="D93" s="186"/>
      <c r="E93" s="92"/>
      <c r="F93" s="22"/>
      <c r="G93" s="22"/>
      <c r="H93" s="92"/>
      <c r="I93" s="19"/>
      <c r="J93" s="81"/>
      <c r="K93" s="92"/>
      <c r="L93" s="186"/>
      <c r="M93" s="186"/>
      <c r="N93" s="205"/>
      <c r="O93" s="204"/>
      <c r="P93" s="223"/>
      <c r="Q93" s="65"/>
      <c r="R93" s="97" t="s">
        <v>68</v>
      </c>
      <c r="S93" s="97" t="s">
        <v>69</v>
      </c>
      <c r="T93" s="97" t="s">
        <v>102</v>
      </c>
      <c r="U93" s="97" t="s">
        <v>103</v>
      </c>
      <c r="V93" s="98" t="s">
        <v>106</v>
      </c>
      <c r="W93" s="92"/>
      <c r="X93" s="211"/>
      <c r="Y93" s="92"/>
      <c r="Z93" s="37"/>
    </row>
    <row r="94" spans="1:26" s="20" customFormat="1">
      <c r="A94" s="2" t="s">
        <v>174</v>
      </c>
      <c r="B94" s="92"/>
      <c r="C94" s="140"/>
      <c r="D94" s="140"/>
      <c r="E94" s="92"/>
      <c r="F94" s="2"/>
      <c r="G94" s="2"/>
      <c r="H94" s="92"/>
      <c r="I94" s="47"/>
      <c r="J94" s="80"/>
      <c r="K94" s="92"/>
      <c r="L94" s="140"/>
      <c r="M94" s="140"/>
      <c r="N94" s="205"/>
      <c r="O94" s="193"/>
      <c r="P94" s="216"/>
      <c r="Q94" s="65"/>
      <c r="R94" s="76">
        <v>130100</v>
      </c>
      <c r="S94" s="76">
        <v>182250</v>
      </c>
      <c r="T94" s="75"/>
      <c r="U94" s="75"/>
      <c r="V94" s="2">
        <v>795202</v>
      </c>
      <c r="W94" s="92"/>
      <c r="X94" s="140"/>
      <c r="Y94" s="92"/>
      <c r="Z94" s="37"/>
    </row>
    <row r="95" spans="1:26">
      <c r="A95" s="2" t="s">
        <v>73</v>
      </c>
      <c r="B95" s="92"/>
      <c r="C95" s="140"/>
      <c r="D95" s="140"/>
      <c r="E95" s="92"/>
      <c r="F95" s="2"/>
      <c r="G95" s="2"/>
      <c r="H95" s="92"/>
      <c r="I95" s="47"/>
      <c r="J95" s="80"/>
      <c r="K95" s="92"/>
      <c r="L95" s="140"/>
      <c r="M95" s="140"/>
      <c r="N95" s="205"/>
      <c r="O95" s="193"/>
      <c r="P95" s="216"/>
      <c r="Q95" s="65"/>
      <c r="R95" s="76">
        <v>4425</v>
      </c>
      <c r="S95" s="75"/>
      <c r="T95" s="75"/>
      <c r="U95" s="75"/>
      <c r="V95" s="2">
        <v>10620</v>
      </c>
      <c r="W95" s="92"/>
      <c r="X95" s="140"/>
      <c r="Y95" s="92"/>
      <c r="Z95" s="37"/>
    </row>
    <row r="96" spans="1:26">
      <c r="A96" s="2" t="s">
        <v>71</v>
      </c>
      <c r="B96" s="93"/>
      <c r="C96" s="140"/>
      <c r="D96" s="140"/>
      <c r="E96" s="93"/>
      <c r="F96" s="2"/>
      <c r="G96" s="2"/>
      <c r="H96" s="93"/>
      <c r="I96" s="47"/>
      <c r="J96" s="80"/>
      <c r="K96" s="93"/>
      <c r="L96" s="140"/>
      <c r="M96" s="140"/>
      <c r="N96" s="206"/>
      <c r="O96" s="193"/>
      <c r="P96" s="216"/>
      <c r="Q96" s="66"/>
      <c r="R96" s="75"/>
      <c r="S96" s="75"/>
      <c r="T96" s="77">
        <v>249224</v>
      </c>
      <c r="U96" s="77">
        <v>32821</v>
      </c>
      <c r="V96" s="2">
        <v>685114</v>
      </c>
      <c r="W96" s="93"/>
      <c r="X96" s="140"/>
      <c r="Y96" s="93"/>
      <c r="Z96" s="37" t="s">
        <v>99</v>
      </c>
    </row>
    <row r="97" spans="1:26">
      <c r="A97" s="2"/>
      <c r="B97" s="93"/>
      <c r="C97" s="140"/>
      <c r="D97" s="140"/>
      <c r="E97" s="93"/>
      <c r="F97" s="2"/>
      <c r="G97" s="2"/>
      <c r="H97" s="93"/>
      <c r="I97" s="47"/>
      <c r="J97" s="80"/>
      <c r="K97" s="93"/>
      <c r="L97" s="140"/>
      <c r="M97" s="140"/>
      <c r="N97" s="206"/>
      <c r="O97" s="193"/>
      <c r="P97" s="216"/>
      <c r="Q97" s="66"/>
      <c r="R97" s="75"/>
      <c r="S97" s="75"/>
      <c r="T97" s="77"/>
      <c r="U97" s="77"/>
      <c r="V97" s="2"/>
      <c r="W97" s="93"/>
      <c r="X97" s="140"/>
      <c r="Y97" s="93"/>
      <c r="Z97" s="37"/>
    </row>
    <row r="98" spans="1:26">
      <c r="A98" s="2"/>
      <c r="B98" s="86"/>
      <c r="C98" s="140"/>
      <c r="D98" s="140"/>
      <c r="E98" s="86"/>
      <c r="F98" s="2"/>
      <c r="G98" s="2"/>
      <c r="H98" s="86"/>
      <c r="I98" s="47"/>
      <c r="J98" s="80"/>
      <c r="K98" s="86"/>
      <c r="L98" s="140"/>
      <c r="M98" s="140"/>
      <c r="N98" s="192"/>
      <c r="O98" s="193"/>
      <c r="P98" s="216"/>
      <c r="Q98" s="59"/>
      <c r="R98" s="74"/>
      <c r="S98" s="74"/>
      <c r="T98" s="74"/>
      <c r="U98" s="74"/>
      <c r="V98" s="2"/>
      <c r="W98" s="86"/>
      <c r="X98" s="140"/>
      <c r="Y98" s="86"/>
      <c r="Z98" s="37"/>
    </row>
    <row r="99" spans="1:26">
      <c r="A99" s="29" t="s">
        <v>84</v>
      </c>
      <c r="B99" s="94"/>
      <c r="C99" s="187"/>
      <c r="D99" s="187"/>
      <c r="E99" s="94"/>
      <c r="F99" s="28"/>
      <c r="G99" s="29"/>
      <c r="H99" s="94"/>
      <c r="I99" s="29"/>
      <c r="J99" s="29"/>
      <c r="K99" s="94"/>
      <c r="L99" s="187"/>
      <c r="M99" s="187"/>
      <c r="N99" s="195"/>
      <c r="O99" s="145"/>
      <c r="P99" s="222"/>
      <c r="Q99" s="67"/>
      <c r="R99" s="29">
        <f>R94+R95</f>
        <v>134525</v>
      </c>
      <c r="S99" s="29">
        <f>SUM(S94)</f>
        <v>182250</v>
      </c>
      <c r="T99" s="55">
        <v>249224</v>
      </c>
      <c r="U99" s="55">
        <v>32821</v>
      </c>
      <c r="V99" s="29">
        <f>SUM(V94:V96)</f>
        <v>1490936</v>
      </c>
      <c r="W99" s="94"/>
      <c r="X99" s="145"/>
      <c r="Y99" s="94"/>
      <c r="Z99" s="37"/>
    </row>
    <row r="100" spans="1:26">
      <c r="A100" s="2"/>
      <c r="B100" s="86"/>
      <c r="C100" s="140"/>
      <c r="D100" s="140"/>
      <c r="E100" s="86"/>
      <c r="F100" s="2"/>
      <c r="G100" s="2"/>
      <c r="H100" s="86"/>
      <c r="I100" s="47"/>
      <c r="J100" s="80"/>
      <c r="K100" s="86"/>
      <c r="L100" s="140"/>
      <c r="M100" s="140"/>
      <c r="N100" s="192"/>
      <c r="O100" s="193"/>
      <c r="P100" s="216"/>
      <c r="Q100" s="59"/>
      <c r="R100" s="2"/>
      <c r="S100" s="2"/>
      <c r="T100" s="2"/>
      <c r="U100" s="2"/>
      <c r="V100" s="2"/>
      <c r="W100" s="86"/>
      <c r="X100" s="174"/>
      <c r="Y100" s="86"/>
      <c r="Z100" s="37"/>
    </row>
    <row r="101" spans="1:26" ht="18">
      <c r="A101" s="30" t="s">
        <v>80</v>
      </c>
      <c r="B101" s="95"/>
      <c r="C101" s="188"/>
      <c r="D101" s="188"/>
      <c r="E101" s="95"/>
      <c r="F101" s="35"/>
      <c r="G101" s="31"/>
      <c r="H101" s="95"/>
      <c r="I101" s="31"/>
      <c r="J101" s="31"/>
      <c r="K101" s="95"/>
      <c r="L101" s="188"/>
      <c r="M101" s="188"/>
      <c r="N101" s="207"/>
      <c r="O101" s="147"/>
      <c r="P101" s="224"/>
      <c r="Q101" s="68"/>
      <c r="R101" s="35"/>
      <c r="S101" s="35"/>
      <c r="T101" s="35"/>
      <c r="U101" s="35"/>
      <c r="V101" s="35"/>
      <c r="W101" s="95"/>
      <c r="X101" s="188"/>
      <c r="Y101" s="95"/>
      <c r="Z101" s="36"/>
    </row>
    <row r="102" spans="1:26">
      <c r="A102" s="2"/>
      <c r="B102" s="84"/>
      <c r="C102" s="189"/>
      <c r="D102" s="140"/>
      <c r="E102" s="84"/>
      <c r="F102" s="24"/>
      <c r="G102" s="2"/>
      <c r="H102" s="84"/>
      <c r="I102" s="47"/>
      <c r="J102" s="80"/>
      <c r="K102" s="84"/>
      <c r="L102" s="189"/>
      <c r="M102" s="208"/>
      <c r="N102" s="203"/>
      <c r="O102" s="193"/>
      <c r="P102" s="225"/>
      <c r="Q102" s="57"/>
      <c r="R102" s="280" t="s">
        <v>161</v>
      </c>
      <c r="S102" s="281"/>
      <c r="T102" s="280" t="s">
        <v>163</v>
      </c>
      <c r="U102" s="281"/>
      <c r="V102" s="71" t="s">
        <v>107</v>
      </c>
      <c r="W102" s="84"/>
      <c r="X102" s="212"/>
      <c r="Y102" s="84"/>
      <c r="Z102" s="37"/>
    </row>
    <row r="103" spans="1:26" ht="18">
      <c r="A103" s="2" t="s">
        <v>4</v>
      </c>
      <c r="B103" s="92"/>
      <c r="C103" s="189"/>
      <c r="D103" s="140"/>
      <c r="E103" s="92"/>
      <c r="F103" s="3"/>
      <c r="G103" s="2"/>
      <c r="H103" s="92"/>
      <c r="I103" s="47"/>
      <c r="J103" s="80"/>
      <c r="K103" s="92"/>
      <c r="L103" s="189"/>
      <c r="M103" s="189"/>
      <c r="N103" s="205"/>
      <c r="O103" s="193"/>
      <c r="P103" s="225"/>
      <c r="Q103" s="65"/>
      <c r="R103" s="73" t="s">
        <v>68</v>
      </c>
      <c r="S103" s="73" t="s">
        <v>69</v>
      </c>
      <c r="T103" s="73" t="s">
        <v>102</v>
      </c>
      <c r="U103" s="73" t="s">
        <v>103</v>
      </c>
      <c r="V103" s="71">
        <v>2012</v>
      </c>
      <c r="W103" s="92"/>
      <c r="X103" s="213"/>
      <c r="Y103" s="92"/>
      <c r="Z103" s="40"/>
    </row>
    <row r="104" spans="1:26" ht="18">
      <c r="A104" s="2"/>
      <c r="B104" s="92"/>
      <c r="C104" s="189"/>
      <c r="D104" s="140"/>
      <c r="E104" s="92"/>
      <c r="F104" s="3"/>
      <c r="G104" s="2"/>
      <c r="H104" s="92"/>
      <c r="I104" s="47"/>
      <c r="J104" s="80"/>
      <c r="K104" s="92"/>
      <c r="L104" s="189"/>
      <c r="M104" s="189"/>
      <c r="N104" s="205"/>
      <c r="O104" s="193"/>
      <c r="P104" s="225"/>
      <c r="Q104" s="65"/>
      <c r="R104" s="73"/>
      <c r="S104" s="73"/>
      <c r="T104" s="73"/>
      <c r="U104" s="73"/>
      <c r="V104" s="71"/>
      <c r="W104" s="92"/>
      <c r="X104" s="213"/>
      <c r="Y104" s="92"/>
      <c r="Z104" s="40"/>
    </row>
    <row r="105" spans="1:26" ht="18">
      <c r="A105" s="111" t="s">
        <v>122</v>
      </c>
      <c r="B105" s="86"/>
      <c r="C105" s="140"/>
      <c r="D105" s="140"/>
      <c r="E105" s="86"/>
      <c r="F105" s="2"/>
      <c r="G105" s="2"/>
      <c r="H105" s="86"/>
      <c r="I105" s="233">
        <f>F106/D106</f>
        <v>107.99680350635195</v>
      </c>
      <c r="J105" s="233">
        <f>G106/D106</f>
        <v>4.5952266846745413</v>
      </c>
      <c r="K105" s="86"/>
      <c r="L105" s="140"/>
      <c r="M105" s="140"/>
      <c r="N105" s="192"/>
      <c r="O105" s="232">
        <f>L106/C106</f>
        <v>33.560611506377917</v>
      </c>
      <c r="P105" s="231">
        <f>M106/C106</f>
        <v>10.168861059988656</v>
      </c>
      <c r="Q105" s="59"/>
      <c r="R105" s="2"/>
      <c r="S105" s="2"/>
      <c r="T105" s="2"/>
      <c r="U105" s="2"/>
      <c r="V105" s="2"/>
      <c r="W105" s="86"/>
      <c r="X105" s="140"/>
      <c r="Y105" s="86"/>
      <c r="Z105" s="37"/>
    </row>
    <row r="106" spans="1:26" ht="17.25" customHeight="1">
      <c r="A106" s="38" t="s">
        <v>175</v>
      </c>
      <c r="B106" s="96"/>
      <c r="C106" s="234">
        <f>SUM(C99,C89,C72,C52,C46,C35,C21,C15)</f>
        <v>346390.5</v>
      </c>
      <c r="D106" s="234">
        <f>D15+D21+D35+D46+D52+D72+D89</f>
        <v>347255.5</v>
      </c>
      <c r="E106" s="96"/>
      <c r="F106" s="178">
        <f>SUM(F89+F72+F52+F46+F35+F21+F15)</f>
        <v>37502484</v>
      </c>
      <c r="G106" s="178">
        <f>SUM(G89+G72+G52+G46+G35+G21+G15)</f>
        <v>1595717.7400000002</v>
      </c>
      <c r="H106" s="96"/>
      <c r="I106" s="29"/>
      <c r="J106" s="29"/>
      <c r="K106" s="96"/>
      <c r="L106" s="234">
        <f>SUM(L89+L72+L52+L46+L35+L21+L15)</f>
        <v>11625077</v>
      </c>
      <c r="M106" s="234">
        <f>SUM(M89+M72+M52+M46+M35+M21+M15)</f>
        <v>3522396.8670000001</v>
      </c>
      <c r="N106" s="209"/>
      <c r="O106" s="145"/>
      <c r="P106" s="226"/>
      <c r="Q106" s="69"/>
      <c r="R106" s="38">
        <f>R99</f>
        <v>134525</v>
      </c>
      <c r="S106" s="38">
        <f>SUM(S94:S98)</f>
        <v>182250</v>
      </c>
      <c r="T106" s="261">
        <f>T99</f>
        <v>249224</v>
      </c>
      <c r="U106" s="261">
        <f>U99</f>
        <v>32821</v>
      </c>
      <c r="V106" s="178">
        <f>SUM(V99,V89,V72,V52,V46,V35,V21,V15)</f>
        <v>1490936</v>
      </c>
      <c r="W106" s="96"/>
      <c r="X106" s="234">
        <f>G106+M106+V106</f>
        <v>6609050.6070000008</v>
      </c>
      <c r="Y106" s="96"/>
      <c r="Z106" s="40"/>
    </row>
    <row r="107" spans="1:26" s="33" customFormat="1" ht="18">
      <c r="A107" s="262" t="s">
        <v>176</v>
      </c>
      <c r="B107" s="263"/>
      <c r="C107" s="264">
        <v>346391</v>
      </c>
      <c r="D107" s="265">
        <v>347256</v>
      </c>
      <c r="E107" s="263"/>
      <c r="F107" s="265">
        <v>37502484</v>
      </c>
      <c r="G107" s="265">
        <v>4455295</v>
      </c>
      <c r="H107" s="263"/>
      <c r="I107" s="266"/>
      <c r="J107" s="267"/>
      <c r="K107" s="263"/>
      <c r="L107" s="268">
        <v>11625077</v>
      </c>
      <c r="M107" s="268">
        <v>5556787</v>
      </c>
      <c r="N107" s="269"/>
      <c r="O107" s="270"/>
      <c r="P107" s="269"/>
      <c r="Q107" s="263"/>
      <c r="R107" s="265">
        <v>134525</v>
      </c>
      <c r="S107" s="265">
        <v>182250</v>
      </c>
      <c r="T107" s="265">
        <v>249224</v>
      </c>
      <c r="U107" s="265">
        <v>32821</v>
      </c>
      <c r="V107" s="265">
        <v>1490936</v>
      </c>
      <c r="W107" s="263"/>
      <c r="X107" s="265">
        <v>11503018</v>
      </c>
      <c r="Y107" s="263"/>
      <c r="Z107" s="260"/>
    </row>
    <row r="109" spans="1:26">
      <c r="X109" s="112"/>
    </row>
  </sheetData>
  <mergeCells count="12">
    <mergeCell ref="R4:S4"/>
    <mergeCell ref="T4:U4"/>
    <mergeCell ref="R102:S102"/>
    <mergeCell ref="T102:U102"/>
    <mergeCell ref="T92:U92"/>
    <mergeCell ref="R92:S92"/>
    <mergeCell ref="F2:J2"/>
    <mergeCell ref="L2:P2"/>
    <mergeCell ref="R2:V2"/>
    <mergeCell ref="C2:D2"/>
    <mergeCell ref="R3:S3"/>
    <mergeCell ref="T3:U3"/>
  </mergeCells>
  <phoneticPr fontId="3" type="noConversion"/>
  <pageMargins left="0.75" right="0.75" top="1" bottom="1" header="0" footer="0"/>
  <pageSetup paperSize="8" orientation="portrait" r:id="rId1"/>
  <headerFooter alignWithMargins="0"/>
  <ignoredErrors>
    <ignoredError sqref="G67 G81 G83 S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opLeftCell="H46" zoomScaleNormal="100" workbookViewId="0">
      <selection activeCell="N6" sqref="N6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21" customWidth="1"/>
    <col min="9" max="9" width="19.7109375" customWidth="1"/>
    <col min="10" max="10" width="5.28515625" customWidth="1"/>
    <col min="11" max="11" width="24.5703125" customWidth="1"/>
    <col min="12" max="12" width="6" customWidth="1"/>
    <col min="13" max="13" width="19.85546875" customWidth="1"/>
    <col min="14" max="14" width="59.7109375" customWidth="1"/>
  </cols>
  <sheetData>
    <row r="1" spans="1:14" ht="18">
      <c r="A1" s="15" t="s">
        <v>86</v>
      </c>
    </row>
    <row r="2" spans="1:14">
      <c r="A2" s="1"/>
      <c r="G2" s="284"/>
      <c r="H2" s="285"/>
      <c r="K2" s="155"/>
      <c r="M2" s="163"/>
    </row>
    <row r="3" spans="1:14">
      <c r="A3" s="2"/>
      <c r="B3" s="3" t="s">
        <v>3</v>
      </c>
      <c r="C3" s="3"/>
      <c r="D3" s="3"/>
      <c r="E3" s="3"/>
      <c r="F3" s="3"/>
      <c r="G3" s="53" t="s">
        <v>0</v>
      </c>
      <c r="H3" s="3" t="s">
        <v>152</v>
      </c>
      <c r="I3" s="3" t="s">
        <v>157</v>
      </c>
      <c r="J3" s="2"/>
      <c r="K3" s="3" t="s">
        <v>2</v>
      </c>
      <c r="L3" s="2"/>
      <c r="M3" t="s">
        <v>1</v>
      </c>
      <c r="N3" s="23" t="s">
        <v>59</v>
      </c>
    </row>
    <row r="4" spans="1:14">
      <c r="A4" s="2" t="s">
        <v>4</v>
      </c>
      <c r="B4" s="3">
        <v>2012</v>
      </c>
      <c r="C4" s="3"/>
      <c r="D4" s="3"/>
      <c r="E4" s="3"/>
      <c r="F4" s="3"/>
      <c r="G4" s="3">
        <v>2012</v>
      </c>
      <c r="H4" s="3"/>
      <c r="I4" s="3">
        <v>2012</v>
      </c>
      <c r="J4" s="2"/>
      <c r="K4" s="3">
        <v>2012</v>
      </c>
      <c r="L4" s="2"/>
      <c r="M4" s="3">
        <v>2012</v>
      </c>
      <c r="N4" s="19"/>
    </row>
    <row r="5" spans="1:14" s="33" customFormat="1" ht="18">
      <c r="A5" s="3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>
      <c r="A6" s="2" t="s">
        <v>172</v>
      </c>
      <c r="B6" s="140">
        <v>11085</v>
      </c>
      <c r="C6" s="2"/>
      <c r="D6" s="2"/>
      <c r="E6" s="2"/>
      <c r="F6" s="2"/>
      <c r="G6" s="140">
        <v>1720925</v>
      </c>
      <c r="H6" s="168" t="s">
        <v>158</v>
      </c>
      <c r="I6" s="130">
        <v>43910</v>
      </c>
      <c r="J6" s="2"/>
      <c r="K6" s="129">
        <f t="shared" ref="K6:K11" si="0">G6/B6</f>
        <v>155.24808299503835</v>
      </c>
      <c r="L6" s="2"/>
      <c r="M6" s="157">
        <f t="shared" ref="M6:M11" si="1">I6/B6</f>
        <v>3.9612088407758232</v>
      </c>
      <c r="N6" s="272"/>
    </row>
    <row r="7" spans="1:14">
      <c r="A7" s="2" t="s">
        <v>58</v>
      </c>
      <c r="B7" s="140">
        <v>4710</v>
      </c>
      <c r="C7" s="2"/>
      <c r="D7" s="2"/>
      <c r="E7" s="2"/>
      <c r="F7" s="2"/>
      <c r="G7" s="140">
        <v>840684</v>
      </c>
      <c r="H7" s="168" t="s">
        <v>158</v>
      </c>
      <c r="I7" s="130">
        <f>G7*0.012</f>
        <v>10088.208000000001</v>
      </c>
      <c r="J7" s="2"/>
      <c r="K7" s="129">
        <f t="shared" si="0"/>
        <v>178.48917197452229</v>
      </c>
      <c r="L7" s="2"/>
      <c r="M7" s="157">
        <f t="shared" si="1"/>
        <v>2.1418700636942676</v>
      </c>
      <c r="N7" s="16"/>
    </row>
    <row r="8" spans="1:14">
      <c r="A8" s="2" t="s">
        <v>97</v>
      </c>
      <c r="B8" s="140">
        <v>15238</v>
      </c>
      <c r="C8" s="2"/>
      <c r="D8" s="2"/>
      <c r="E8" s="2"/>
      <c r="F8" s="2"/>
      <c r="G8" s="140">
        <v>2113774</v>
      </c>
      <c r="H8" s="168" t="s">
        <v>158</v>
      </c>
      <c r="I8" s="130">
        <v>78765</v>
      </c>
      <c r="J8" s="2"/>
      <c r="K8" s="129">
        <f t="shared" si="0"/>
        <v>138.71728573303582</v>
      </c>
      <c r="L8" s="2"/>
      <c r="M8" s="157">
        <f t="shared" si="1"/>
        <v>5.1689854311589452</v>
      </c>
      <c r="N8" s="271"/>
    </row>
    <row r="9" spans="1:14">
      <c r="A9" s="2" t="s">
        <v>171</v>
      </c>
      <c r="B9" s="140">
        <v>367</v>
      </c>
      <c r="C9" s="2"/>
      <c r="D9" s="2"/>
      <c r="E9" s="2"/>
      <c r="F9" s="2"/>
      <c r="G9" s="140">
        <v>55758</v>
      </c>
      <c r="H9" s="168" t="s">
        <v>158</v>
      </c>
      <c r="I9" s="2">
        <v>669</v>
      </c>
      <c r="J9" s="2"/>
      <c r="K9" s="129">
        <f t="shared" si="0"/>
        <v>151.92915531335149</v>
      </c>
      <c r="L9" s="2"/>
      <c r="M9" s="157">
        <f t="shared" si="1"/>
        <v>1.8228882833787465</v>
      </c>
      <c r="N9" s="228"/>
    </row>
    <row r="10" spans="1:14">
      <c r="A10" s="2" t="s">
        <v>170</v>
      </c>
      <c r="B10" s="140">
        <v>1591</v>
      </c>
      <c r="C10" s="2"/>
      <c r="D10" s="2"/>
      <c r="E10" s="2"/>
      <c r="F10" s="2"/>
      <c r="G10" s="227">
        <v>271026</v>
      </c>
      <c r="H10" s="168" t="s">
        <v>158</v>
      </c>
      <c r="I10" s="227">
        <v>3252.3120000000004</v>
      </c>
      <c r="J10" s="2"/>
      <c r="K10" s="129">
        <f t="shared" si="0"/>
        <v>170.34946574481458</v>
      </c>
      <c r="L10" s="2"/>
      <c r="M10" s="157">
        <f t="shared" si="1"/>
        <v>2.0441935889377754</v>
      </c>
      <c r="N10" s="271"/>
    </row>
    <row r="11" spans="1:14">
      <c r="A11" s="2" t="s">
        <v>60</v>
      </c>
      <c r="B11" s="140">
        <v>7770.5</v>
      </c>
      <c r="C11" s="2"/>
      <c r="D11" s="2"/>
      <c r="E11" s="2"/>
      <c r="F11" s="2"/>
      <c r="G11" s="140">
        <v>1047540</v>
      </c>
      <c r="H11" s="168" t="s">
        <v>158</v>
      </c>
      <c r="I11" s="130">
        <v>26970.016000000003</v>
      </c>
      <c r="J11" s="2"/>
      <c r="K11" s="107">
        <f t="shared" si="0"/>
        <v>134.80985779550866</v>
      </c>
      <c r="L11" s="2"/>
      <c r="M11" s="157">
        <f t="shared" si="1"/>
        <v>3.4708211826780779</v>
      </c>
      <c r="N11" s="16"/>
    </row>
    <row r="12" spans="1:14">
      <c r="A12" s="2" t="s">
        <v>61</v>
      </c>
      <c r="B12" s="140">
        <v>4048</v>
      </c>
      <c r="C12" s="2"/>
      <c r="D12" s="2"/>
      <c r="E12" s="2"/>
      <c r="F12" s="2"/>
      <c r="G12" s="140"/>
      <c r="H12" s="168" t="s">
        <v>158</v>
      </c>
      <c r="I12" s="130"/>
      <c r="J12" s="2"/>
      <c r="K12" s="129"/>
      <c r="L12" s="2"/>
      <c r="M12" s="157"/>
      <c r="N12" s="16"/>
    </row>
    <row r="13" spans="1:14">
      <c r="A13" s="2"/>
      <c r="B13" s="140"/>
      <c r="C13" s="2"/>
      <c r="D13" s="2"/>
      <c r="E13" s="2"/>
      <c r="F13" s="2"/>
      <c r="G13" s="140"/>
      <c r="H13" s="2"/>
      <c r="I13" s="2"/>
      <c r="J13" s="2"/>
      <c r="K13" s="2"/>
      <c r="L13" s="2"/>
      <c r="M13" s="2"/>
      <c r="N13" s="16"/>
    </row>
    <row r="14" spans="1:14">
      <c r="A14" s="29" t="s">
        <v>74</v>
      </c>
      <c r="B14" s="145">
        <f>SUM(B6:B12)</f>
        <v>44809.5</v>
      </c>
      <c r="C14" s="29"/>
      <c r="D14" s="29"/>
      <c r="E14" s="29"/>
      <c r="F14" s="29"/>
      <c r="G14" s="145">
        <f>SUM(G6:G12)</f>
        <v>6049707</v>
      </c>
      <c r="H14" s="29"/>
      <c r="I14" s="56">
        <f>SUM(I6:I12)</f>
        <v>163654.53599999999</v>
      </c>
      <c r="J14" s="29"/>
      <c r="K14" s="158">
        <f>G14/B14</f>
        <v>135.00947343755232</v>
      </c>
      <c r="L14" s="29"/>
      <c r="M14" s="160">
        <f>I14/B14</f>
        <v>3.6522285676028519</v>
      </c>
      <c r="N14" s="16"/>
    </row>
    <row r="15" spans="1:14">
      <c r="A15" s="2"/>
      <c r="B15" s="140"/>
      <c r="C15" s="2"/>
      <c r="D15" s="2"/>
      <c r="E15" s="2"/>
      <c r="F15" s="2"/>
      <c r="G15" s="140"/>
      <c r="H15" s="2"/>
      <c r="I15" s="2"/>
      <c r="J15" s="2"/>
      <c r="K15" s="2"/>
      <c r="L15" s="2"/>
      <c r="M15" s="2"/>
      <c r="N15" s="16"/>
    </row>
    <row r="16" spans="1:14" ht="15.75" customHeight="1">
      <c r="A16" s="30" t="s">
        <v>15</v>
      </c>
      <c r="B16" s="149"/>
      <c r="C16" s="5"/>
      <c r="D16" s="5"/>
      <c r="E16" s="5"/>
      <c r="F16" s="5"/>
      <c r="G16" s="149"/>
      <c r="H16" s="5"/>
      <c r="I16" s="5"/>
      <c r="J16" s="5"/>
      <c r="K16" s="5"/>
      <c r="L16" s="5"/>
      <c r="M16" s="5"/>
      <c r="N16" s="17"/>
    </row>
    <row r="17" spans="1:14">
      <c r="A17" s="2" t="s">
        <v>169</v>
      </c>
      <c r="B17" s="140">
        <v>184063</v>
      </c>
      <c r="C17" s="2"/>
      <c r="D17" s="2"/>
      <c r="E17" s="2"/>
      <c r="F17" s="2"/>
      <c r="G17" s="140">
        <v>18707328</v>
      </c>
      <c r="H17" s="3" t="s">
        <v>158</v>
      </c>
      <c r="I17" s="130">
        <v>1134831.3400000001</v>
      </c>
      <c r="J17" s="2"/>
      <c r="K17" s="107"/>
      <c r="L17" s="2"/>
      <c r="M17" s="157"/>
      <c r="N17" s="16"/>
    </row>
    <row r="18" spans="1:14">
      <c r="A18" s="2"/>
      <c r="B18" s="140"/>
      <c r="C18" s="2"/>
      <c r="D18" s="2"/>
      <c r="E18" s="2"/>
      <c r="F18" s="2"/>
      <c r="G18" s="140"/>
      <c r="H18" s="2"/>
      <c r="I18" s="2"/>
      <c r="J18" s="2"/>
      <c r="K18" s="2"/>
      <c r="L18" s="2"/>
      <c r="M18" s="2"/>
      <c r="N18" s="16"/>
    </row>
    <row r="19" spans="1:14">
      <c r="A19" s="29" t="s">
        <v>75</v>
      </c>
      <c r="B19" s="145">
        <v>184063</v>
      </c>
      <c r="C19" s="29"/>
      <c r="D19" s="29"/>
      <c r="E19" s="29"/>
      <c r="F19" s="29"/>
      <c r="G19" s="145">
        <f>G17</f>
        <v>18707328</v>
      </c>
      <c r="H19" s="29"/>
      <c r="I19" s="56">
        <f>I17</f>
        <v>1134831.3400000001</v>
      </c>
      <c r="J19" s="29"/>
      <c r="K19" s="160">
        <f>G19/B19</f>
        <v>101.63546177124137</v>
      </c>
      <c r="L19" s="29"/>
      <c r="M19" s="160">
        <f>I19/B19</f>
        <v>6.1654506337504014</v>
      </c>
      <c r="N19" s="16"/>
    </row>
    <row r="20" spans="1:14">
      <c r="A20" s="2"/>
      <c r="B20" s="140"/>
      <c r="C20" s="2"/>
      <c r="D20" s="2"/>
      <c r="E20" s="2"/>
      <c r="F20" s="2"/>
      <c r="G20" s="140"/>
      <c r="H20" s="2"/>
      <c r="I20" s="2"/>
      <c r="J20" s="2"/>
      <c r="K20" s="2"/>
      <c r="L20" s="2"/>
      <c r="M20" s="2"/>
      <c r="N20" s="16"/>
    </row>
    <row r="21" spans="1:14" s="33" customFormat="1" ht="18">
      <c r="A21" s="30" t="s">
        <v>77</v>
      </c>
      <c r="B21" s="150"/>
      <c r="C21" s="34"/>
      <c r="D21" s="34"/>
      <c r="E21" s="34"/>
      <c r="F21" s="34"/>
      <c r="G21" s="150"/>
      <c r="H21" s="34"/>
      <c r="I21" s="34"/>
      <c r="J21" s="34"/>
      <c r="K21" s="34"/>
      <c r="L21" s="34"/>
      <c r="M21" s="34"/>
      <c r="N21" s="32"/>
    </row>
    <row r="22" spans="1:14">
      <c r="A22" s="2" t="s">
        <v>8</v>
      </c>
      <c r="B22" s="140">
        <v>10570</v>
      </c>
      <c r="C22" s="2"/>
      <c r="D22" s="2"/>
      <c r="E22" s="2"/>
      <c r="F22" s="2"/>
      <c r="G22" s="151">
        <v>751000</v>
      </c>
      <c r="H22" s="3" t="s">
        <v>148</v>
      </c>
      <c r="I22" s="140">
        <v>9012</v>
      </c>
      <c r="J22" s="2"/>
      <c r="K22" s="107">
        <f>G22/B22</f>
        <v>71.050141911069062</v>
      </c>
      <c r="L22" s="2"/>
      <c r="M22" s="129">
        <f>I22/B22</f>
        <v>0.85260170293282878</v>
      </c>
      <c r="N22" s="16"/>
    </row>
    <row r="23" spans="1:14">
      <c r="A23" s="2" t="s">
        <v>5</v>
      </c>
      <c r="B23" s="140">
        <v>2990</v>
      </c>
      <c r="C23" s="2"/>
      <c r="D23" s="2"/>
      <c r="E23" s="2"/>
      <c r="F23" s="2"/>
      <c r="G23" s="151">
        <v>1421000</v>
      </c>
      <c r="H23" s="3" t="s">
        <v>148</v>
      </c>
      <c r="I23" s="140">
        <v>17052</v>
      </c>
      <c r="J23" s="2"/>
      <c r="K23" s="107">
        <f t="shared" ref="K23:K30" si="2">G23/B23</f>
        <v>475.25083612040135</v>
      </c>
      <c r="L23" s="2"/>
      <c r="M23" s="129">
        <f t="shared" ref="M23:M30" si="3">I23/B23</f>
        <v>5.7030100334448157</v>
      </c>
      <c r="N23" s="16"/>
    </row>
    <row r="24" spans="1:14">
      <c r="A24" s="2" t="s">
        <v>9</v>
      </c>
      <c r="B24" s="140">
        <v>12471</v>
      </c>
      <c r="C24" s="2"/>
      <c r="D24" s="2"/>
      <c r="E24" s="2"/>
      <c r="F24" s="2"/>
      <c r="G24" s="151">
        <v>718000</v>
      </c>
      <c r="H24" s="3" t="s">
        <v>148</v>
      </c>
      <c r="I24" s="140">
        <v>8616</v>
      </c>
      <c r="J24" s="2"/>
      <c r="K24" s="107">
        <f t="shared" si="2"/>
        <v>57.573570683986851</v>
      </c>
      <c r="L24" s="2"/>
      <c r="M24" s="129">
        <f t="shared" si="3"/>
        <v>0.69088284820784218</v>
      </c>
      <c r="N24" s="16"/>
    </row>
    <row r="25" spans="1:14">
      <c r="A25" s="2" t="s">
        <v>6</v>
      </c>
      <c r="B25" s="140">
        <v>4445</v>
      </c>
      <c r="C25" s="2"/>
      <c r="D25" s="2"/>
      <c r="E25" s="2"/>
      <c r="F25" s="2"/>
      <c r="G25" s="151">
        <v>284810</v>
      </c>
      <c r="H25" s="3" t="s">
        <v>149</v>
      </c>
      <c r="I25" s="140">
        <v>35031.629999999997</v>
      </c>
      <c r="J25" s="2"/>
      <c r="K25" s="107">
        <f t="shared" si="2"/>
        <v>64.074240719910009</v>
      </c>
      <c r="L25" s="2"/>
      <c r="M25" s="129">
        <f t="shared" si="3"/>
        <v>7.8811316085489311</v>
      </c>
      <c r="N25" s="16"/>
    </row>
    <row r="26" spans="1:14">
      <c r="A26" s="2" t="s">
        <v>63</v>
      </c>
      <c r="B26" s="140">
        <v>2755</v>
      </c>
      <c r="C26" s="2"/>
      <c r="D26" s="2"/>
      <c r="E26" s="2"/>
      <c r="F26" s="2"/>
      <c r="G26" s="141">
        <v>293000</v>
      </c>
      <c r="H26" s="3" t="s">
        <v>148</v>
      </c>
      <c r="I26" s="140">
        <v>3516</v>
      </c>
      <c r="J26" s="2"/>
      <c r="K26" s="107">
        <f t="shared" si="2"/>
        <v>106.35208711433756</v>
      </c>
      <c r="L26" s="2"/>
      <c r="M26" s="129">
        <f t="shared" si="3"/>
        <v>1.2762250453720507</v>
      </c>
      <c r="N26" s="16"/>
    </row>
    <row r="27" spans="1:14">
      <c r="A27" s="2" t="s">
        <v>62</v>
      </c>
      <c r="B27" s="140">
        <v>2031</v>
      </c>
      <c r="C27" s="2"/>
      <c r="D27" s="2"/>
      <c r="E27" s="2"/>
      <c r="F27" s="2"/>
      <c r="G27" s="151">
        <v>232412</v>
      </c>
      <c r="H27" s="3" t="s">
        <v>150</v>
      </c>
      <c r="I27" s="140">
        <v>2788.944</v>
      </c>
      <c r="J27" s="2"/>
      <c r="K27" s="107">
        <f t="shared" si="2"/>
        <v>114.43229935992122</v>
      </c>
      <c r="L27" s="2"/>
      <c r="M27" s="129">
        <f t="shared" si="3"/>
        <v>1.3731875923190546</v>
      </c>
      <c r="N27" s="16"/>
    </row>
    <row r="28" spans="1:14">
      <c r="A28" s="2" t="s">
        <v>65</v>
      </c>
      <c r="B28" s="140">
        <v>2500</v>
      </c>
      <c r="C28" s="2"/>
      <c r="D28" s="2"/>
      <c r="E28" s="2"/>
      <c r="F28" s="2"/>
      <c r="G28" s="152">
        <v>255422</v>
      </c>
      <c r="H28" s="3" t="s">
        <v>150</v>
      </c>
      <c r="I28" s="140">
        <v>26053.043999999998</v>
      </c>
      <c r="J28" s="2"/>
      <c r="K28" s="107">
        <f t="shared" si="2"/>
        <v>102.1688</v>
      </c>
      <c r="L28" s="2"/>
      <c r="M28" s="129">
        <f t="shared" si="3"/>
        <v>10.421217599999999</v>
      </c>
      <c r="N28" s="16"/>
    </row>
    <row r="29" spans="1:14">
      <c r="A29" s="4" t="s">
        <v>64</v>
      </c>
      <c r="B29" s="140">
        <v>15253</v>
      </c>
      <c r="C29" s="2"/>
      <c r="D29" s="2"/>
      <c r="E29" s="2"/>
      <c r="F29" s="2"/>
      <c r="G29" s="140">
        <v>2893956</v>
      </c>
      <c r="H29" s="168" t="s">
        <v>158</v>
      </c>
      <c r="I29" s="140">
        <v>425585</v>
      </c>
      <c r="J29" s="2"/>
      <c r="K29" s="107">
        <f t="shared" si="2"/>
        <v>189.73028256736379</v>
      </c>
      <c r="L29" s="2"/>
      <c r="M29" s="129">
        <f t="shared" si="3"/>
        <v>27.901724250967021</v>
      </c>
      <c r="N29" s="16"/>
    </row>
    <row r="30" spans="1:14">
      <c r="A30" s="4" t="s">
        <v>7</v>
      </c>
      <c r="B30" s="140">
        <v>4889</v>
      </c>
      <c r="C30" s="2"/>
      <c r="D30" s="2"/>
      <c r="E30" s="2"/>
      <c r="F30" s="2"/>
      <c r="G30" s="140"/>
      <c r="H30" s="3"/>
      <c r="I30" s="4"/>
      <c r="J30" s="2"/>
      <c r="K30" s="107">
        <f t="shared" si="2"/>
        <v>0</v>
      </c>
      <c r="L30" s="2"/>
      <c r="M30" s="129">
        <f t="shared" si="3"/>
        <v>0</v>
      </c>
      <c r="N30" s="16"/>
    </row>
    <row r="31" spans="1:14">
      <c r="A31" s="2"/>
      <c r="B31" s="140"/>
      <c r="C31" s="2"/>
      <c r="D31" s="2"/>
      <c r="E31" s="2"/>
      <c r="F31" s="2"/>
      <c r="G31" s="140"/>
      <c r="H31" s="3"/>
      <c r="I31" s="2"/>
      <c r="J31" s="2"/>
      <c r="K31" s="2"/>
      <c r="L31" s="2"/>
      <c r="M31" s="2"/>
      <c r="N31" s="16"/>
    </row>
    <row r="32" spans="1:14">
      <c r="A32" s="29" t="s">
        <v>76</v>
      </c>
      <c r="B32" s="145">
        <f>SUM(B22:B31)</f>
        <v>57904</v>
      </c>
      <c r="C32" s="29"/>
      <c r="D32" s="29"/>
      <c r="E32" s="29"/>
      <c r="F32" s="29"/>
      <c r="G32" s="145">
        <f>SUM(G22:G30)</f>
        <v>6849600</v>
      </c>
      <c r="H32" s="164"/>
      <c r="I32" s="159">
        <f>SUM(I22:I30)</f>
        <v>527654.61800000002</v>
      </c>
      <c r="J32" s="29"/>
      <c r="K32" s="160">
        <f>G32/B32</f>
        <v>118.29234595192042</v>
      </c>
      <c r="L32" s="29"/>
      <c r="M32" s="158">
        <f>I32/B32</f>
        <v>9.112576298701299</v>
      </c>
      <c r="N32" s="16"/>
    </row>
    <row r="33" spans="1:14">
      <c r="A33" s="2"/>
      <c r="B33" s="140"/>
      <c r="C33" s="2"/>
      <c r="D33" s="2"/>
      <c r="E33" s="2"/>
      <c r="F33" s="2"/>
      <c r="G33" s="140"/>
      <c r="H33" s="3"/>
      <c r="I33" s="2"/>
      <c r="J33" s="2"/>
      <c r="K33" s="2"/>
      <c r="L33" s="2"/>
      <c r="M33" s="2"/>
      <c r="N33" s="16"/>
    </row>
    <row r="34" spans="1:14" s="33" customFormat="1" ht="18">
      <c r="A34" s="30" t="s">
        <v>13</v>
      </c>
      <c r="B34" s="147"/>
      <c r="C34" s="31"/>
      <c r="D34" s="31"/>
      <c r="E34" s="31"/>
      <c r="F34" s="31"/>
      <c r="G34" s="147"/>
      <c r="H34" s="165"/>
      <c r="I34" s="31"/>
      <c r="J34" s="31"/>
      <c r="K34" s="31"/>
      <c r="L34" s="31"/>
      <c r="M34" s="31"/>
      <c r="N34" s="32"/>
    </row>
    <row r="35" spans="1:14">
      <c r="A35" s="2" t="s">
        <v>16</v>
      </c>
      <c r="B35" s="174">
        <v>18615</v>
      </c>
      <c r="C35" s="4"/>
      <c r="D35" s="4"/>
      <c r="E35" s="4"/>
      <c r="F35" s="4"/>
      <c r="G35" s="142">
        <v>1068000</v>
      </c>
      <c r="H35" s="3" t="s">
        <v>148</v>
      </c>
      <c r="I35" s="140">
        <v>12816</v>
      </c>
      <c r="J35" s="2"/>
      <c r="K35" s="107">
        <f t="shared" ref="K35:K40" si="4">G35/B35</f>
        <v>57.373086220789688</v>
      </c>
      <c r="L35" s="2"/>
      <c r="M35" s="129">
        <f t="shared" ref="M35:M40" si="5">I35/B35</f>
        <v>0.68847703464947618</v>
      </c>
      <c r="N35" s="16"/>
    </row>
    <row r="36" spans="1:14">
      <c r="A36" s="2" t="s">
        <v>10</v>
      </c>
      <c r="B36" s="174">
        <v>614</v>
      </c>
      <c r="C36" s="4"/>
      <c r="D36" s="4"/>
      <c r="E36" s="4"/>
      <c r="F36" s="4"/>
      <c r="G36" s="142">
        <v>99095</v>
      </c>
      <c r="H36" s="3" t="s">
        <v>148</v>
      </c>
      <c r="I36" s="140">
        <v>1189.1400000000001</v>
      </c>
      <c r="J36" s="2"/>
      <c r="K36" s="107">
        <f t="shared" si="4"/>
        <v>161.39250814332249</v>
      </c>
      <c r="L36" s="2"/>
      <c r="M36" s="129">
        <f t="shared" si="5"/>
        <v>1.9367100977198699</v>
      </c>
      <c r="N36" s="16"/>
    </row>
    <row r="37" spans="1:14">
      <c r="A37" s="4" t="s">
        <v>11</v>
      </c>
      <c r="B37" s="174">
        <v>692</v>
      </c>
      <c r="C37" s="4"/>
      <c r="D37" s="4"/>
      <c r="E37" s="4"/>
      <c r="F37" s="4"/>
      <c r="G37" s="142">
        <v>15188</v>
      </c>
      <c r="H37" s="3" t="s">
        <v>148</v>
      </c>
      <c r="I37" s="140">
        <v>182.256</v>
      </c>
      <c r="J37" s="2"/>
      <c r="K37" s="107">
        <f t="shared" si="4"/>
        <v>21.947976878612717</v>
      </c>
      <c r="L37" s="2"/>
      <c r="M37" s="129">
        <f t="shared" si="5"/>
        <v>0.26337572254335262</v>
      </c>
      <c r="N37" s="16"/>
    </row>
    <row r="38" spans="1:14">
      <c r="A38" s="4" t="s">
        <v>19</v>
      </c>
      <c r="B38" s="174">
        <v>376</v>
      </c>
      <c r="C38" s="4"/>
      <c r="D38" s="4"/>
      <c r="E38" s="4"/>
      <c r="F38" s="4"/>
      <c r="G38" s="142">
        <v>32486</v>
      </c>
      <c r="H38" s="3" t="s">
        <v>148</v>
      </c>
      <c r="I38" s="140">
        <v>389.83199999999999</v>
      </c>
      <c r="J38" s="2"/>
      <c r="K38" s="107">
        <f t="shared" si="4"/>
        <v>86.398936170212764</v>
      </c>
      <c r="L38" s="2"/>
      <c r="M38" s="129">
        <f t="shared" si="5"/>
        <v>1.0367872340425532</v>
      </c>
      <c r="N38" s="16"/>
    </row>
    <row r="39" spans="1:14">
      <c r="A39" s="4" t="s">
        <v>18</v>
      </c>
      <c r="B39" s="174">
        <v>2593</v>
      </c>
      <c r="C39" s="4"/>
      <c r="D39" s="4"/>
      <c r="E39" s="4"/>
      <c r="F39" s="4"/>
      <c r="G39" s="143">
        <v>213000</v>
      </c>
      <c r="H39" s="3" t="s">
        <v>148</v>
      </c>
      <c r="I39" s="140">
        <v>2556</v>
      </c>
      <c r="J39" s="2"/>
      <c r="K39" s="107">
        <f t="shared" si="4"/>
        <v>82.144234477439255</v>
      </c>
      <c r="L39" s="2"/>
      <c r="M39" s="129">
        <f t="shared" si="5"/>
        <v>0.98573081372927107</v>
      </c>
      <c r="N39" s="16"/>
    </row>
    <row r="40" spans="1:14">
      <c r="A40" s="4" t="s">
        <v>17</v>
      </c>
      <c r="B40" s="174">
        <v>3072</v>
      </c>
      <c r="C40" s="4"/>
      <c r="D40" s="4"/>
      <c r="E40" s="4"/>
      <c r="F40" s="4"/>
      <c r="G40" s="144">
        <v>191198</v>
      </c>
      <c r="H40" s="3" t="s">
        <v>148</v>
      </c>
      <c r="I40" s="140">
        <v>2294.3760000000002</v>
      </c>
      <c r="J40" s="2"/>
      <c r="K40" s="107">
        <f t="shared" si="4"/>
        <v>62.238932291666664</v>
      </c>
      <c r="L40" s="2"/>
      <c r="M40" s="129">
        <f t="shared" si="5"/>
        <v>0.74686718750000003</v>
      </c>
      <c r="N40" s="16"/>
    </row>
    <row r="41" spans="1:14">
      <c r="A41" s="4"/>
      <c r="B41" s="174"/>
      <c r="C41" s="4"/>
      <c r="D41" s="4"/>
      <c r="E41" s="4"/>
      <c r="F41" s="4"/>
      <c r="G41" s="140"/>
      <c r="H41" s="3"/>
      <c r="I41" s="2"/>
      <c r="J41" s="2"/>
      <c r="K41" s="2"/>
      <c r="L41" s="2"/>
      <c r="M41" s="2"/>
      <c r="N41" s="16"/>
    </row>
    <row r="42" spans="1:14">
      <c r="A42" s="29" t="s">
        <v>78</v>
      </c>
      <c r="B42" s="145">
        <f>SUM(B35:B40)</f>
        <v>25962</v>
      </c>
      <c r="C42" s="29"/>
      <c r="D42" s="29"/>
      <c r="E42" s="29"/>
      <c r="F42" s="29"/>
      <c r="G42" s="145">
        <f>SUM(G35:G40)</f>
        <v>1618967</v>
      </c>
      <c r="H42" s="164"/>
      <c r="I42" s="159">
        <f>SUM(I35:I40)</f>
        <v>19427.603999999999</v>
      </c>
      <c r="J42" s="29"/>
      <c r="K42" s="160">
        <f>G42/B42</f>
        <v>62.359101764116787</v>
      </c>
      <c r="L42" s="29"/>
      <c r="M42" s="158">
        <f>I42/B42</f>
        <v>0.74830922116940146</v>
      </c>
      <c r="N42" s="16"/>
    </row>
    <row r="43" spans="1:14">
      <c r="A43" s="2"/>
      <c r="B43" s="140"/>
      <c r="C43" s="2"/>
      <c r="D43" s="2"/>
      <c r="E43" s="2"/>
      <c r="F43" s="2"/>
      <c r="G43" s="146"/>
      <c r="H43" s="3"/>
      <c r="I43" s="2"/>
      <c r="J43" s="2"/>
      <c r="K43" s="2"/>
      <c r="L43" s="2"/>
      <c r="M43" s="2"/>
      <c r="N43" s="16"/>
    </row>
    <row r="44" spans="1:14" s="33" customFormat="1" ht="18">
      <c r="A44" s="30" t="s">
        <v>20</v>
      </c>
      <c r="B44" s="147"/>
      <c r="C44" s="31"/>
      <c r="D44" s="31"/>
      <c r="E44" s="31"/>
      <c r="F44" s="31"/>
      <c r="G44" s="147"/>
      <c r="H44" s="165"/>
      <c r="I44" s="31"/>
      <c r="J44" s="31"/>
      <c r="K44" s="31"/>
      <c r="L44" s="31"/>
      <c r="M44" s="31"/>
      <c r="N44" s="32"/>
    </row>
    <row r="45" spans="1:14">
      <c r="A45" s="2" t="s">
        <v>21</v>
      </c>
      <c r="B45" s="140">
        <v>5410</v>
      </c>
      <c r="C45" s="2"/>
      <c r="D45" s="2"/>
      <c r="E45" s="2"/>
      <c r="F45" s="2"/>
      <c r="G45" s="148"/>
      <c r="H45" s="3" t="s">
        <v>151</v>
      </c>
      <c r="I45" s="140"/>
      <c r="J45" s="2"/>
      <c r="K45" s="157"/>
      <c r="L45" s="2"/>
      <c r="M45" s="129"/>
      <c r="N45" s="16" t="s">
        <v>94</v>
      </c>
    </row>
    <row r="46" spans="1:14">
      <c r="A46" s="2"/>
      <c r="B46" s="140"/>
      <c r="C46" s="2"/>
      <c r="D46" s="2"/>
      <c r="E46" s="2"/>
      <c r="F46" s="2"/>
      <c r="G46" s="140"/>
      <c r="H46" s="3"/>
      <c r="I46" s="2"/>
      <c r="J46" s="2"/>
      <c r="K46" s="2"/>
      <c r="L46" s="2"/>
      <c r="M46" s="2"/>
      <c r="N46" s="16"/>
    </row>
    <row r="47" spans="1:14">
      <c r="A47" s="29" t="s">
        <v>79</v>
      </c>
      <c r="B47" s="145">
        <v>5410</v>
      </c>
      <c r="C47" s="29"/>
      <c r="D47" s="29"/>
      <c r="E47" s="29"/>
      <c r="F47" s="29"/>
      <c r="G47" s="145"/>
      <c r="H47" s="164"/>
      <c r="I47" s="159"/>
      <c r="J47" s="29"/>
      <c r="K47" s="158"/>
      <c r="L47" s="29"/>
      <c r="M47" s="158"/>
      <c r="N47" s="16"/>
    </row>
    <row r="48" spans="1:14">
      <c r="A48" s="2"/>
      <c r="B48" s="140"/>
      <c r="C48" s="2"/>
      <c r="D48" s="2"/>
      <c r="E48" s="2"/>
      <c r="F48" s="2"/>
      <c r="G48" s="140"/>
      <c r="H48" s="3"/>
      <c r="I48" s="2"/>
      <c r="J48" s="2"/>
      <c r="K48" s="2"/>
      <c r="L48" s="2"/>
      <c r="M48" s="2"/>
      <c r="N48" s="16"/>
    </row>
    <row r="49" spans="1:14" s="33" customFormat="1" ht="18">
      <c r="A49" s="30" t="s">
        <v>56</v>
      </c>
      <c r="B49" s="147"/>
      <c r="C49" s="31"/>
      <c r="D49" s="31"/>
      <c r="E49" s="31"/>
      <c r="F49" s="31"/>
      <c r="G49" s="147"/>
      <c r="H49" s="165"/>
      <c r="I49" s="31"/>
      <c r="J49" s="31"/>
      <c r="K49" s="31"/>
      <c r="L49" s="31"/>
      <c r="M49" s="31"/>
      <c r="N49" s="32"/>
    </row>
    <row r="50" spans="1:14">
      <c r="A50" s="7" t="s">
        <v>165</v>
      </c>
      <c r="B50" s="175">
        <v>485</v>
      </c>
      <c r="C50" s="8"/>
      <c r="D50" s="8"/>
      <c r="E50" s="8"/>
      <c r="F50" s="8"/>
      <c r="G50" s="148">
        <v>76162</v>
      </c>
      <c r="H50" s="168" t="s">
        <v>148</v>
      </c>
      <c r="I50" s="107">
        <v>913.94400000000007</v>
      </c>
      <c r="J50" s="2"/>
      <c r="K50" s="156">
        <f>G50/B50</f>
        <v>157.03505154639174</v>
      </c>
      <c r="L50" s="2"/>
      <c r="M50" s="129">
        <f>I50/B50</f>
        <v>1.8844206185567012</v>
      </c>
      <c r="N50" s="228"/>
    </row>
    <row r="51" spans="1:14">
      <c r="A51" s="7" t="s">
        <v>23</v>
      </c>
      <c r="B51" s="175">
        <v>416</v>
      </c>
      <c r="C51" s="8"/>
      <c r="D51" s="8"/>
      <c r="E51" s="8"/>
      <c r="F51" s="8"/>
      <c r="G51" s="148">
        <v>470347</v>
      </c>
      <c r="H51" s="168" t="s">
        <v>148</v>
      </c>
      <c r="I51" s="229">
        <v>5644.1639999999998</v>
      </c>
      <c r="J51" s="2"/>
      <c r="K51" s="156">
        <f t="shared" ref="K51:K64" si="6">G51/B51</f>
        <v>1130.6418269230769</v>
      </c>
      <c r="L51" s="2"/>
      <c r="M51" s="129">
        <f t="shared" ref="M51:M64" si="7">I51/B51</f>
        <v>13.567701923076923</v>
      </c>
      <c r="N51" s="16"/>
    </row>
    <row r="52" spans="1:14">
      <c r="A52" s="7" t="s">
        <v>27</v>
      </c>
      <c r="B52" s="175">
        <v>250</v>
      </c>
      <c r="C52" s="8"/>
      <c r="D52" s="8"/>
      <c r="E52" s="8"/>
      <c r="F52" s="8"/>
      <c r="G52" s="148">
        <v>33790</v>
      </c>
      <c r="H52" s="168" t="s">
        <v>148</v>
      </c>
      <c r="I52" s="229">
        <v>405.48</v>
      </c>
      <c r="J52" s="2"/>
      <c r="K52" s="156">
        <f t="shared" si="6"/>
        <v>135.16</v>
      </c>
      <c r="L52" s="2"/>
      <c r="M52" s="129">
        <f t="shared" si="7"/>
        <v>1.62192</v>
      </c>
      <c r="N52" s="16"/>
    </row>
    <row r="53" spans="1:14">
      <c r="A53" s="7" t="s">
        <v>28</v>
      </c>
      <c r="B53" s="175">
        <v>825</v>
      </c>
      <c r="C53" s="8"/>
      <c r="D53" s="8"/>
      <c r="E53" s="8"/>
      <c r="F53" s="8"/>
      <c r="G53" s="148">
        <v>218646</v>
      </c>
      <c r="H53" s="168" t="s">
        <v>148</v>
      </c>
      <c r="I53" s="229">
        <v>2623.752</v>
      </c>
      <c r="J53" s="2"/>
      <c r="K53" s="156">
        <f t="shared" si="6"/>
        <v>265.02545454545452</v>
      </c>
      <c r="L53" s="2"/>
      <c r="M53" s="129">
        <f t="shared" si="7"/>
        <v>3.1803054545454543</v>
      </c>
      <c r="N53" s="16"/>
    </row>
    <row r="54" spans="1:14">
      <c r="A54" s="7" t="s">
        <v>29</v>
      </c>
      <c r="B54" s="175">
        <v>448</v>
      </c>
      <c r="C54" s="8"/>
      <c r="D54" s="8"/>
      <c r="E54" s="8"/>
      <c r="F54" s="8"/>
      <c r="G54" s="148">
        <v>114188</v>
      </c>
      <c r="H54" s="168" t="s">
        <v>148</v>
      </c>
      <c r="I54" s="229">
        <v>1370.2560000000001</v>
      </c>
      <c r="J54" s="2"/>
      <c r="K54" s="156">
        <f t="shared" si="6"/>
        <v>254.88392857142858</v>
      </c>
      <c r="L54" s="2"/>
      <c r="M54" s="129">
        <f t="shared" si="7"/>
        <v>3.0586071428571429</v>
      </c>
      <c r="N54" s="16"/>
    </row>
    <row r="55" spans="1:14">
      <c r="A55" s="7" t="s">
        <v>31</v>
      </c>
      <c r="B55" s="175">
        <v>1818</v>
      </c>
      <c r="C55" s="8"/>
      <c r="D55" s="8"/>
      <c r="E55" s="8"/>
      <c r="F55" s="8"/>
      <c r="G55" s="151">
        <v>183374</v>
      </c>
      <c r="H55" s="168" t="s">
        <v>148</v>
      </c>
      <c r="I55" s="229">
        <v>2200.4879999999998</v>
      </c>
      <c r="J55" s="2"/>
      <c r="K55" s="156">
        <f t="shared" si="6"/>
        <v>100.86578657865786</v>
      </c>
      <c r="L55" s="2"/>
      <c r="M55" s="129">
        <f t="shared" si="7"/>
        <v>1.2103894389438943</v>
      </c>
      <c r="N55" s="16"/>
    </row>
    <row r="56" spans="1:14">
      <c r="A56" s="7" t="s">
        <v>32</v>
      </c>
      <c r="B56" s="175">
        <v>3038</v>
      </c>
      <c r="C56" s="8"/>
      <c r="D56" s="8"/>
      <c r="E56" s="8"/>
      <c r="F56" s="8"/>
      <c r="G56" s="148">
        <v>352000</v>
      </c>
      <c r="H56" s="168" t="s">
        <v>148</v>
      </c>
      <c r="I56" s="229">
        <v>4224</v>
      </c>
      <c r="J56" s="2"/>
      <c r="K56" s="156">
        <f t="shared" si="6"/>
        <v>115.86570111915734</v>
      </c>
      <c r="L56" s="2"/>
      <c r="M56" s="129">
        <f t="shared" si="7"/>
        <v>1.3903884134298881</v>
      </c>
      <c r="N56" s="16"/>
    </row>
    <row r="57" spans="1:14">
      <c r="A57" s="7" t="s">
        <v>33</v>
      </c>
      <c r="B57" s="175">
        <v>664</v>
      </c>
      <c r="C57" s="8"/>
      <c r="D57" s="8"/>
      <c r="E57" s="8"/>
      <c r="F57" s="8"/>
      <c r="G57" s="148">
        <v>74947</v>
      </c>
      <c r="H57" s="168" t="s">
        <v>148</v>
      </c>
      <c r="I57" s="229">
        <v>899.36400000000003</v>
      </c>
      <c r="J57" s="2"/>
      <c r="K57" s="156">
        <f t="shared" si="6"/>
        <v>112.87198795180723</v>
      </c>
      <c r="L57" s="2"/>
      <c r="M57" s="129">
        <f t="shared" si="7"/>
        <v>1.3544638554216868</v>
      </c>
      <c r="N57" s="16"/>
    </row>
    <row r="58" spans="1:14">
      <c r="A58" s="7" t="s">
        <v>35</v>
      </c>
      <c r="B58" s="175">
        <v>2778</v>
      </c>
      <c r="C58" s="8"/>
      <c r="D58" s="8"/>
      <c r="E58" s="8"/>
      <c r="F58" s="8"/>
      <c r="G58" s="148">
        <v>357000</v>
      </c>
      <c r="H58" s="168" t="s">
        <v>148</v>
      </c>
      <c r="I58" s="229">
        <v>4284</v>
      </c>
      <c r="J58" s="2"/>
      <c r="K58" s="156">
        <f t="shared" si="6"/>
        <v>128.50971922246219</v>
      </c>
      <c r="L58" s="2"/>
      <c r="M58" s="129">
        <f t="shared" si="7"/>
        <v>1.5421166306695464</v>
      </c>
      <c r="N58" s="16"/>
    </row>
    <row r="59" spans="1:14">
      <c r="A59" s="7" t="s">
        <v>36</v>
      </c>
      <c r="B59" s="175">
        <v>1301</v>
      </c>
      <c r="C59" s="8"/>
      <c r="D59" s="8"/>
      <c r="E59" s="8"/>
      <c r="F59" s="8"/>
      <c r="G59" s="148">
        <v>174562</v>
      </c>
      <c r="H59" s="168" t="s">
        <v>148</v>
      </c>
      <c r="I59" s="229">
        <v>2094.7440000000001</v>
      </c>
      <c r="J59" s="2"/>
      <c r="K59" s="156">
        <f t="shared" si="6"/>
        <v>134.17524980784012</v>
      </c>
      <c r="L59" s="2"/>
      <c r="M59" s="129">
        <f t="shared" si="7"/>
        <v>1.6101029976940815</v>
      </c>
      <c r="N59" s="16"/>
    </row>
    <row r="60" spans="1:14">
      <c r="A60" s="7" t="s">
        <v>37</v>
      </c>
      <c r="B60" s="175">
        <v>645</v>
      </c>
      <c r="C60" s="8"/>
      <c r="D60" s="8"/>
      <c r="E60" s="8"/>
      <c r="F60" s="8"/>
      <c r="G60" s="148">
        <v>63389</v>
      </c>
      <c r="H60" s="167" t="s">
        <v>153</v>
      </c>
      <c r="I60" s="107">
        <v>760.66800000000001</v>
      </c>
      <c r="J60" s="2"/>
      <c r="K60" s="156">
        <f t="shared" si="6"/>
        <v>98.277519379844961</v>
      </c>
      <c r="L60" s="2"/>
      <c r="M60" s="129">
        <f t="shared" si="7"/>
        <v>1.1793302325581396</v>
      </c>
      <c r="N60" s="16"/>
    </row>
    <row r="61" spans="1:14">
      <c r="A61" s="7" t="s">
        <v>39</v>
      </c>
      <c r="B61" s="175">
        <v>1529</v>
      </c>
      <c r="C61" s="8"/>
      <c r="D61" s="8"/>
      <c r="E61" s="8"/>
      <c r="F61" s="8"/>
      <c r="G61" s="148">
        <v>131348</v>
      </c>
      <c r="H61" s="166" t="s">
        <v>148</v>
      </c>
      <c r="I61" s="229">
        <v>1576.1759999999999</v>
      </c>
      <c r="J61" s="2"/>
      <c r="K61" s="156">
        <f t="shared" si="6"/>
        <v>85.904512753433622</v>
      </c>
      <c r="L61" s="2"/>
      <c r="M61" s="129">
        <f t="shared" si="7"/>
        <v>1.0308541530412034</v>
      </c>
      <c r="N61" s="16"/>
    </row>
    <row r="62" spans="1:14">
      <c r="A62" s="7" t="s">
        <v>166</v>
      </c>
      <c r="B62" s="175">
        <v>2658</v>
      </c>
      <c r="C62" s="8"/>
      <c r="D62" s="8"/>
      <c r="E62" s="8"/>
      <c r="F62" s="8"/>
      <c r="G62" s="148">
        <v>146631</v>
      </c>
      <c r="H62" s="166" t="s">
        <v>148</v>
      </c>
      <c r="I62" s="229">
        <v>14956.361999999999</v>
      </c>
      <c r="J62" s="2"/>
      <c r="K62" s="156">
        <f t="shared" si="6"/>
        <v>55.165914221218962</v>
      </c>
      <c r="L62" s="2"/>
      <c r="M62" s="129">
        <f t="shared" si="7"/>
        <v>5.6269232505643334</v>
      </c>
      <c r="N62" s="16"/>
    </row>
    <row r="63" spans="1:14">
      <c r="A63" s="7" t="s">
        <v>167</v>
      </c>
      <c r="B63" s="175">
        <v>398</v>
      </c>
      <c r="C63" s="8"/>
      <c r="D63" s="8"/>
      <c r="E63" s="8"/>
      <c r="F63" s="8"/>
      <c r="G63" s="148">
        <v>41155</v>
      </c>
      <c r="H63" s="166" t="s">
        <v>148</v>
      </c>
      <c r="I63" s="229">
        <v>493.86</v>
      </c>
      <c r="J63" s="2"/>
      <c r="K63" s="156">
        <f t="shared" si="6"/>
        <v>103.40452261306532</v>
      </c>
      <c r="L63" s="2"/>
      <c r="M63" s="129">
        <f t="shared" si="7"/>
        <v>1.2408542713567841</v>
      </c>
      <c r="N63" s="16"/>
    </row>
    <row r="64" spans="1:14">
      <c r="A64" s="7" t="s">
        <v>168</v>
      </c>
      <c r="B64" s="175">
        <v>3950</v>
      </c>
      <c r="C64" s="8"/>
      <c r="D64" s="8"/>
      <c r="E64" s="8"/>
      <c r="F64" s="8"/>
      <c r="G64" s="148">
        <v>336659</v>
      </c>
      <c r="H64" s="166" t="s">
        <v>148</v>
      </c>
      <c r="I64" s="229">
        <v>4039.9079999999999</v>
      </c>
      <c r="J64" s="2"/>
      <c r="K64" s="156">
        <f t="shared" si="6"/>
        <v>85.230126582278487</v>
      </c>
      <c r="L64" s="2"/>
      <c r="M64" s="129">
        <f t="shared" si="7"/>
        <v>1.0227615189873418</v>
      </c>
      <c r="N64" s="228"/>
    </row>
    <row r="65" spans="1:14">
      <c r="A65" s="7"/>
      <c r="B65" s="175"/>
      <c r="C65" s="2"/>
      <c r="D65" s="2"/>
      <c r="E65" s="2"/>
      <c r="F65" s="2"/>
      <c r="G65" s="153"/>
      <c r="H65" s="3"/>
      <c r="I65" s="2"/>
      <c r="J65" s="2"/>
      <c r="K65" s="2"/>
      <c r="L65" s="2"/>
      <c r="M65" s="2"/>
      <c r="N65" s="16"/>
    </row>
    <row r="66" spans="1:14">
      <c r="A66" s="29" t="s">
        <v>82</v>
      </c>
      <c r="B66" s="145">
        <f>SUM(B50:B64)</f>
        <v>21203</v>
      </c>
      <c r="C66" s="29"/>
      <c r="D66" s="29"/>
      <c r="E66" s="29"/>
      <c r="F66" s="29"/>
      <c r="G66" s="154">
        <f>SUM(G50:G64)</f>
        <v>2774198</v>
      </c>
      <c r="H66" s="164"/>
      <c r="I66" s="145">
        <f>SUM(I50:I64)</f>
        <v>46487.166000000005</v>
      </c>
      <c r="J66" s="29"/>
      <c r="K66" s="159">
        <f>G66/B66</f>
        <v>130.83988114889402</v>
      </c>
      <c r="L66" s="29"/>
      <c r="M66" s="158">
        <f>I66/B66</f>
        <v>2.1924805923690047</v>
      </c>
      <c r="N66" s="16"/>
    </row>
    <row r="67" spans="1:14">
      <c r="A67" s="2"/>
      <c r="B67" s="2"/>
      <c r="C67" s="2"/>
      <c r="D67" s="2"/>
      <c r="E67" s="2"/>
      <c r="F67" s="2"/>
      <c r="G67" s="140"/>
      <c r="H67" s="3"/>
      <c r="I67" s="2"/>
      <c r="J67" s="2"/>
      <c r="K67" s="2"/>
      <c r="L67" s="2"/>
      <c r="M67" s="2"/>
      <c r="N67" s="16"/>
    </row>
    <row r="68" spans="1:14" ht="15" customHeight="1">
      <c r="A68" s="30" t="s">
        <v>57</v>
      </c>
      <c r="B68" s="31"/>
      <c r="C68" s="31"/>
      <c r="D68" s="31"/>
      <c r="E68" s="31"/>
      <c r="F68" s="31"/>
      <c r="G68" s="147"/>
      <c r="H68" s="165"/>
      <c r="I68" s="31"/>
      <c r="J68" s="31"/>
      <c r="K68" s="31"/>
      <c r="L68" s="31"/>
      <c r="M68" s="31"/>
      <c r="N68" s="32"/>
    </row>
    <row r="69" spans="1:14" s="33" customFormat="1" ht="13.5" customHeight="1">
      <c r="A69" s="7" t="s">
        <v>40</v>
      </c>
      <c r="B69" s="10">
        <v>1941</v>
      </c>
      <c r="C69" s="2"/>
      <c r="D69" s="2"/>
      <c r="E69" s="2"/>
      <c r="F69" s="2"/>
      <c r="G69" s="151">
        <v>93427</v>
      </c>
      <c r="H69" s="166" t="s">
        <v>148</v>
      </c>
      <c r="I69" s="140">
        <v>9529.5540000000001</v>
      </c>
      <c r="J69" s="2"/>
      <c r="K69" s="157">
        <f>G69/B69</f>
        <v>48.133436373003605</v>
      </c>
      <c r="L69" s="2"/>
      <c r="M69" s="157">
        <f>I69/B69</f>
        <v>4.9096105100463676</v>
      </c>
      <c r="N69" s="16"/>
    </row>
    <row r="70" spans="1:14">
      <c r="A70" s="7" t="s">
        <v>41</v>
      </c>
      <c r="B70" s="11">
        <v>100</v>
      </c>
      <c r="C70" s="2"/>
      <c r="D70" s="2"/>
      <c r="E70" s="2"/>
      <c r="F70" s="2"/>
      <c r="G70" s="151">
        <v>13442</v>
      </c>
      <c r="H70" s="166" t="s">
        <v>131</v>
      </c>
      <c r="I70" s="140">
        <v>1371.0839999999998</v>
      </c>
      <c r="J70" s="2"/>
      <c r="K70" s="157">
        <f t="shared" ref="K70:K80" si="8">G70/B70</f>
        <v>134.41999999999999</v>
      </c>
      <c r="L70" s="2"/>
      <c r="M70" s="157">
        <f t="shared" ref="M70:M80" si="9">I70/B70</f>
        <v>13.710839999999997</v>
      </c>
      <c r="N70" s="16"/>
    </row>
    <row r="71" spans="1:14">
      <c r="A71" s="7" t="s">
        <v>42</v>
      </c>
      <c r="B71" s="11">
        <v>181</v>
      </c>
      <c r="C71" s="2"/>
      <c r="D71" s="2"/>
      <c r="E71" s="2"/>
      <c r="F71" s="2"/>
      <c r="G71" s="151">
        <v>28549</v>
      </c>
      <c r="H71" s="166" t="s">
        <v>131</v>
      </c>
      <c r="I71" s="140">
        <v>2911.9979999999996</v>
      </c>
      <c r="J71" s="2"/>
      <c r="K71" s="157">
        <f t="shared" si="8"/>
        <v>157.7292817679558</v>
      </c>
      <c r="L71" s="2"/>
      <c r="M71" s="157">
        <f t="shared" si="9"/>
        <v>16.08838674033149</v>
      </c>
      <c r="N71" s="16"/>
    </row>
    <row r="72" spans="1:14">
      <c r="A72" s="12" t="s">
        <v>43</v>
      </c>
      <c r="B72" s="13">
        <v>1456</v>
      </c>
      <c r="C72" s="2"/>
      <c r="D72" s="2"/>
      <c r="E72" s="2"/>
      <c r="F72" s="2"/>
      <c r="G72" s="148">
        <v>258253</v>
      </c>
      <c r="H72" s="167" t="s">
        <v>131</v>
      </c>
      <c r="I72" s="140">
        <v>26341.805999999997</v>
      </c>
      <c r="J72" s="2"/>
      <c r="K72" s="157">
        <f t="shared" si="8"/>
        <v>177.37156593406593</v>
      </c>
      <c r="L72" s="2"/>
      <c r="M72" s="157">
        <f t="shared" si="9"/>
        <v>18.091899725274722</v>
      </c>
      <c r="N72" s="16"/>
    </row>
    <row r="73" spans="1:14">
      <c r="A73" s="7" t="s">
        <v>44</v>
      </c>
      <c r="B73" s="11">
        <v>1846</v>
      </c>
      <c r="C73" s="2"/>
      <c r="D73" s="2"/>
      <c r="E73" s="2"/>
      <c r="F73" s="2"/>
      <c r="G73" s="148">
        <v>103218</v>
      </c>
      <c r="H73" s="167" t="s">
        <v>148</v>
      </c>
      <c r="I73" s="140">
        <v>1238.616</v>
      </c>
      <c r="J73" s="2"/>
      <c r="K73" s="157">
        <f t="shared" si="8"/>
        <v>55.914409534127842</v>
      </c>
      <c r="L73" s="2"/>
      <c r="M73" s="157">
        <f t="shared" si="9"/>
        <v>0.6709729144095341</v>
      </c>
      <c r="N73" s="16"/>
    </row>
    <row r="74" spans="1:14">
      <c r="A74" s="14" t="s">
        <v>45</v>
      </c>
      <c r="B74" s="11">
        <v>261</v>
      </c>
      <c r="C74" s="2"/>
      <c r="D74" s="2"/>
      <c r="E74" s="2"/>
      <c r="F74" s="2"/>
      <c r="G74" s="151">
        <v>41047</v>
      </c>
      <c r="H74" s="166" t="s">
        <v>148</v>
      </c>
      <c r="I74" s="140">
        <v>492.56400000000002</v>
      </c>
      <c r="J74" s="2"/>
      <c r="K74" s="157">
        <f t="shared" si="8"/>
        <v>157.26819923371647</v>
      </c>
      <c r="L74" s="2"/>
      <c r="M74" s="157">
        <f t="shared" si="9"/>
        <v>1.8872183908045979</v>
      </c>
      <c r="N74" s="16"/>
    </row>
    <row r="75" spans="1:14">
      <c r="A75" s="7" t="s">
        <v>46</v>
      </c>
      <c r="B75" s="11">
        <v>330</v>
      </c>
      <c r="C75" s="2"/>
      <c r="D75" s="2"/>
      <c r="E75" s="2"/>
      <c r="F75" s="2"/>
      <c r="G75" s="151">
        <v>90635</v>
      </c>
      <c r="H75" s="166" t="s">
        <v>139</v>
      </c>
      <c r="I75" s="140">
        <v>24108.91</v>
      </c>
      <c r="J75" s="2"/>
      <c r="K75" s="157">
        <f t="shared" si="8"/>
        <v>274.65151515151513</v>
      </c>
      <c r="L75" s="2"/>
      <c r="M75" s="157">
        <f t="shared" si="9"/>
        <v>73.057303030303032</v>
      </c>
      <c r="N75" s="16"/>
    </row>
    <row r="76" spans="1:14">
      <c r="A76" s="14" t="s">
        <v>48</v>
      </c>
      <c r="B76" s="11">
        <v>398</v>
      </c>
      <c r="C76" s="2"/>
      <c r="D76" s="2"/>
      <c r="E76" s="2"/>
      <c r="F76" s="2"/>
      <c r="G76" s="151">
        <v>5400</v>
      </c>
      <c r="H76" s="166" t="s">
        <v>148</v>
      </c>
      <c r="I76" s="140">
        <v>64.8</v>
      </c>
      <c r="J76" s="2"/>
      <c r="K76" s="157">
        <f t="shared" si="8"/>
        <v>13.5678391959799</v>
      </c>
      <c r="L76" s="2"/>
      <c r="M76" s="157">
        <f t="shared" si="9"/>
        <v>0.16281407035175879</v>
      </c>
      <c r="N76" s="16"/>
    </row>
    <row r="77" spans="1:14">
      <c r="A77" s="7" t="s">
        <v>50</v>
      </c>
      <c r="B77" s="11">
        <v>803</v>
      </c>
      <c r="C77" s="2"/>
      <c r="D77" s="2"/>
      <c r="E77" s="2"/>
      <c r="F77" s="2"/>
      <c r="G77" s="151">
        <v>24064</v>
      </c>
      <c r="H77" s="166" t="s">
        <v>154</v>
      </c>
      <c r="I77" s="140">
        <v>2454.5279999999998</v>
      </c>
      <c r="J77" s="2"/>
      <c r="K77" s="157">
        <f t="shared" si="8"/>
        <v>29.967621419676213</v>
      </c>
      <c r="L77" s="2"/>
      <c r="M77" s="157">
        <f t="shared" si="9"/>
        <v>3.0566973848069736</v>
      </c>
      <c r="N77" s="16"/>
    </row>
    <row r="78" spans="1:14">
      <c r="A78" s="12" t="s">
        <v>53</v>
      </c>
      <c r="B78" s="11">
        <v>190</v>
      </c>
      <c r="C78" s="2"/>
      <c r="D78" s="2"/>
      <c r="E78" s="2"/>
      <c r="F78" s="2"/>
      <c r="G78" s="151">
        <v>4733</v>
      </c>
      <c r="H78" s="166" t="s">
        <v>148</v>
      </c>
      <c r="I78" s="140">
        <v>56.795999999999999</v>
      </c>
      <c r="J78" s="2"/>
      <c r="K78" s="157">
        <f t="shared" si="8"/>
        <v>24.910526315789475</v>
      </c>
      <c r="L78" s="2"/>
      <c r="M78" s="157">
        <f t="shared" si="9"/>
        <v>0.29892631578947371</v>
      </c>
      <c r="N78" s="16"/>
    </row>
    <row r="79" spans="1:14">
      <c r="A79" s="12" t="s">
        <v>54</v>
      </c>
      <c r="B79" s="11">
        <v>273</v>
      </c>
      <c r="C79" s="2"/>
      <c r="D79" s="2"/>
      <c r="E79" s="2"/>
      <c r="F79" s="2"/>
      <c r="G79" s="151">
        <v>121000</v>
      </c>
      <c r="H79" s="166" t="s">
        <v>148</v>
      </c>
      <c r="I79" s="174">
        <v>1452</v>
      </c>
      <c r="J79" s="2"/>
      <c r="K79" s="157">
        <f t="shared" si="8"/>
        <v>443.22344322344321</v>
      </c>
      <c r="L79" s="2"/>
      <c r="M79" s="157">
        <f t="shared" si="9"/>
        <v>5.3186813186813184</v>
      </c>
      <c r="N79" s="16"/>
    </row>
    <row r="80" spans="1:14">
      <c r="A80" s="12" t="s">
        <v>55</v>
      </c>
      <c r="B80" s="11">
        <v>126</v>
      </c>
      <c r="C80" s="2"/>
      <c r="D80" s="2"/>
      <c r="E80" s="2"/>
      <c r="F80" s="2"/>
      <c r="G80" s="151">
        <v>24686</v>
      </c>
      <c r="H80" s="166" t="s">
        <v>131</v>
      </c>
      <c r="I80" s="140">
        <v>2517.9719999999998</v>
      </c>
      <c r="J80" s="2"/>
      <c r="K80" s="157">
        <f t="shared" si="8"/>
        <v>195.92063492063491</v>
      </c>
      <c r="L80" s="2"/>
      <c r="M80" s="157">
        <f t="shared" si="9"/>
        <v>19.983904761904761</v>
      </c>
      <c r="N80" s="16"/>
    </row>
    <row r="81" spans="1:14">
      <c r="A81" s="12"/>
      <c r="B81" s="11"/>
      <c r="C81" s="2"/>
      <c r="D81" s="2"/>
      <c r="E81" s="2"/>
      <c r="F81" s="2"/>
      <c r="G81" s="153"/>
      <c r="H81" s="3"/>
      <c r="I81" s="2"/>
      <c r="J81" s="2"/>
      <c r="K81" s="2"/>
      <c r="L81" s="2"/>
      <c r="M81" s="2"/>
      <c r="N81" s="16"/>
    </row>
    <row r="82" spans="1:14">
      <c r="A82" s="42" t="s">
        <v>83</v>
      </c>
      <c r="B82" s="48">
        <f>SUM(B69:B81)</f>
        <v>7905</v>
      </c>
      <c r="C82" s="28"/>
      <c r="D82" s="28"/>
      <c r="E82" s="28"/>
      <c r="F82" s="28"/>
      <c r="G82" s="154">
        <f>SUM(G69:G80)</f>
        <v>808454</v>
      </c>
      <c r="H82" s="169"/>
      <c r="I82" s="159">
        <f>SUM(I69:I80)</f>
        <v>72540.627999999997</v>
      </c>
      <c r="J82" s="28"/>
      <c r="K82" s="177">
        <f>G82/B82</f>
        <v>102.27122074636306</v>
      </c>
      <c r="L82" s="28"/>
      <c r="M82" s="177">
        <f>I82/B82</f>
        <v>9.1765500316255526</v>
      </c>
      <c r="N82" s="16"/>
    </row>
    <row r="83" spans="1:14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16"/>
    </row>
    <row r="84" spans="1:14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37"/>
    </row>
    <row r="85" spans="1:14" ht="18">
      <c r="A85" s="35" t="s">
        <v>80</v>
      </c>
      <c r="B85" s="35"/>
      <c r="C85" s="35"/>
      <c r="D85" s="35"/>
      <c r="E85" s="35"/>
      <c r="F85" s="35"/>
      <c r="G85" s="35"/>
      <c r="H85" s="170"/>
      <c r="I85" s="35"/>
      <c r="J85" s="35"/>
      <c r="K85" s="35"/>
      <c r="L85" s="35"/>
      <c r="M85" s="35"/>
      <c r="N85" s="36"/>
    </row>
    <row r="86" spans="1:14">
      <c r="A86" s="2"/>
      <c r="B86" s="3" t="s">
        <v>3</v>
      </c>
      <c r="C86" s="25"/>
      <c r="D86" s="25"/>
      <c r="E86" s="26"/>
      <c r="F86" s="26"/>
      <c r="G86" s="3"/>
      <c r="H86" s="3"/>
      <c r="I86" s="3"/>
      <c r="J86" s="2"/>
      <c r="K86" s="3"/>
      <c r="L86" s="2"/>
      <c r="M86" s="3"/>
      <c r="N86" s="18" t="s">
        <v>59</v>
      </c>
    </row>
    <row r="87" spans="1:14">
      <c r="A87" s="2" t="s">
        <v>4</v>
      </c>
      <c r="B87" s="3">
        <v>2012</v>
      </c>
      <c r="C87" s="23"/>
      <c r="D87" s="23"/>
      <c r="E87" s="23"/>
      <c r="F87" s="23"/>
      <c r="G87" s="3">
        <v>2012</v>
      </c>
      <c r="H87" s="3"/>
      <c r="I87" s="3">
        <v>2012</v>
      </c>
      <c r="J87" s="2"/>
      <c r="K87" s="3">
        <v>2012</v>
      </c>
      <c r="L87" s="2"/>
      <c r="M87" s="3">
        <v>2012</v>
      </c>
      <c r="N87" s="19"/>
    </row>
    <row r="88" spans="1:14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37"/>
    </row>
    <row r="89" spans="1:14" ht="18">
      <c r="A89" s="38" t="s">
        <v>81</v>
      </c>
      <c r="B89" s="178">
        <f>SUM(B82,B66,B47,B42,B32,B19,B14)</f>
        <v>347256.5</v>
      </c>
      <c r="C89" s="39"/>
      <c r="D89" s="39"/>
      <c r="E89" s="39"/>
      <c r="F89" s="39"/>
      <c r="G89" s="178">
        <f>G82+G66+G47+G42+G32+G19+G14</f>
        <v>36808254</v>
      </c>
      <c r="H89" s="171"/>
      <c r="I89" s="178">
        <f>I82+I66+I47+I42+I19+I32+I14</f>
        <v>1964595.8920000002</v>
      </c>
      <c r="J89" s="39"/>
      <c r="K89" s="178">
        <f>G89/B89</f>
        <v>105.99730746580697</v>
      </c>
      <c r="L89" s="39"/>
      <c r="M89" s="178">
        <f>I89/B89</f>
        <v>5.6574776627651326</v>
      </c>
      <c r="N89" s="40"/>
    </row>
    <row r="90" spans="1:14" s="33" customFormat="1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7"/>
    </row>
  </sheetData>
  <mergeCells count="1">
    <mergeCell ref="G2:H2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topLeftCell="A28" zoomScale="80" zoomScaleNormal="80" workbookViewId="0">
      <selection activeCell="N8" sqref="N8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8.7109375" customWidth="1"/>
    <col min="9" max="9" width="23.7109375" customWidth="1"/>
    <col min="10" max="10" width="7.140625" customWidth="1"/>
    <col min="11" max="11" width="21.42578125" customWidth="1"/>
    <col min="12" max="12" width="6" customWidth="1"/>
    <col min="13" max="13" width="20.140625" customWidth="1"/>
    <col min="14" max="14" width="59.7109375" customWidth="1"/>
  </cols>
  <sheetData>
    <row r="1" spans="1:14" s="45" customFormat="1" ht="23.25">
      <c r="A1" s="44" t="s">
        <v>85</v>
      </c>
    </row>
    <row r="2" spans="1:14">
      <c r="A2" s="1"/>
      <c r="K2" s="163"/>
      <c r="M2" s="163"/>
    </row>
    <row r="3" spans="1:14">
      <c r="A3" s="2"/>
      <c r="B3" s="3" t="s">
        <v>3</v>
      </c>
      <c r="C3" s="3"/>
      <c r="D3" s="3"/>
      <c r="E3" s="3"/>
      <c r="F3" s="3"/>
      <c r="G3" s="3" t="s">
        <v>90</v>
      </c>
      <c r="H3" s="3"/>
      <c r="I3" s="3" t="s">
        <v>91</v>
      </c>
      <c r="J3" s="2"/>
      <c r="K3" t="s">
        <v>92</v>
      </c>
      <c r="L3" s="2"/>
      <c r="M3" s="2" t="s">
        <v>1</v>
      </c>
      <c r="N3" s="18" t="s">
        <v>59</v>
      </c>
    </row>
    <row r="4" spans="1:14">
      <c r="A4" s="2" t="s">
        <v>4</v>
      </c>
      <c r="B4" s="3">
        <v>2012</v>
      </c>
      <c r="C4" s="3"/>
      <c r="D4" s="3"/>
      <c r="E4" s="3"/>
      <c r="F4" s="3"/>
      <c r="G4" s="3">
        <v>2012</v>
      </c>
      <c r="H4" s="3"/>
      <c r="I4" s="3">
        <v>2012</v>
      </c>
      <c r="J4" s="2"/>
      <c r="K4" s="3">
        <v>2012</v>
      </c>
      <c r="L4" s="2"/>
      <c r="M4" s="3">
        <v>2012</v>
      </c>
      <c r="N4" s="19"/>
    </row>
    <row r="5" spans="1:14" s="33" customFormat="1" ht="18">
      <c r="A5" s="3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>
      <c r="A6" s="2" t="s">
        <v>172</v>
      </c>
      <c r="B6" s="140">
        <v>11085</v>
      </c>
      <c r="C6" s="2"/>
      <c r="D6" s="2"/>
      <c r="E6" s="2"/>
      <c r="F6" s="2"/>
      <c r="G6" s="254">
        <v>298855</v>
      </c>
      <c r="H6" s="238"/>
      <c r="I6" s="237">
        <v>90553</v>
      </c>
      <c r="J6" s="238"/>
      <c r="K6" s="239">
        <f>G6/B6</f>
        <v>26.960306720793866</v>
      </c>
      <c r="L6" s="238"/>
      <c r="M6" s="240">
        <f>I6/B6</f>
        <v>8.1689670726206582</v>
      </c>
      <c r="N6" s="252"/>
    </row>
    <row r="7" spans="1:14">
      <c r="A7" s="2" t="s">
        <v>58</v>
      </c>
      <c r="B7" s="140">
        <v>4710</v>
      </c>
      <c r="C7" s="2"/>
      <c r="D7" s="2"/>
      <c r="E7" s="2"/>
      <c r="F7" s="2"/>
      <c r="G7" s="140">
        <v>211909</v>
      </c>
      <c r="H7" s="2"/>
      <c r="I7" s="140">
        <v>64208</v>
      </c>
      <c r="J7" s="140"/>
      <c r="K7" s="239">
        <f t="shared" ref="K7:K12" si="0">G7/B7</f>
        <v>44.991295116772825</v>
      </c>
      <c r="L7" s="253"/>
      <c r="M7" s="240">
        <f t="shared" ref="M7:M12" si="1">I7/B7</f>
        <v>13.632271762208068</v>
      </c>
      <c r="N7" s="16"/>
    </row>
    <row r="8" spans="1:14">
      <c r="A8" s="2" t="s">
        <v>97</v>
      </c>
      <c r="B8" s="140">
        <v>15238</v>
      </c>
      <c r="C8" s="2"/>
      <c r="D8" s="2"/>
      <c r="E8" s="2"/>
      <c r="F8" s="2"/>
      <c r="G8" s="237">
        <v>546762</v>
      </c>
      <c r="H8" s="238"/>
      <c r="I8" s="237">
        <v>165669</v>
      </c>
      <c r="J8" s="237"/>
      <c r="K8" s="239">
        <f t="shared" si="0"/>
        <v>35.88148050925318</v>
      </c>
      <c r="L8" s="237"/>
      <c r="M8" s="240">
        <f t="shared" si="1"/>
        <v>10.872096075600473</v>
      </c>
      <c r="N8" s="251"/>
    </row>
    <row r="9" spans="1:14">
      <c r="A9" s="2" t="s">
        <v>171</v>
      </c>
      <c r="B9" s="140">
        <v>366</v>
      </c>
      <c r="C9" s="2"/>
      <c r="D9" s="2"/>
      <c r="E9" s="2"/>
      <c r="F9" s="2"/>
      <c r="G9" s="140">
        <v>8486</v>
      </c>
      <c r="H9" s="2"/>
      <c r="I9" s="140">
        <v>2571</v>
      </c>
      <c r="J9" s="140"/>
      <c r="K9" s="239">
        <f t="shared" si="0"/>
        <v>23.185792349726775</v>
      </c>
      <c r="L9" s="253"/>
      <c r="M9" s="240">
        <f t="shared" si="1"/>
        <v>7.0245901639344259</v>
      </c>
      <c r="N9" s="228"/>
    </row>
    <row r="10" spans="1:14">
      <c r="A10" s="2" t="s">
        <v>170</v>
      </c>
      <c r="B10" s="140">
        <v>726</v>
      </c>
      <c r="C10" s="2"/>
      <c r="D10" s="2"/>
      <c r="E10" s="2"/>
      <c r="F10" s="2"/>
      <c r="G10" s="140">
        <v>55140</v>
      </c>
      <c r="H10" s="2"/>
      <c r="I10" s="140">
        <v>16707</v>
      </c>
      <c r="J10" s="140"/>
      <c r="K10" s="239">
        <f t="shared" si="0"/>
        <v>75.950413223140501</v>
      </c>
      <c r="L10" s="253"/>
      <c r="M10" s="240">
        <f t="shared" si="1"/>
        <v>23.012396694214875</v>
      </c>
      <c r="N10" s="228"/>
    </row>
    <row r="11" spans="1:14">
      <c r="A11" s="2" t="s">
        <v>60</v>
      </c>
      <c r="B11" s="140">
        <v>7770.5</v>
      </c>
      <c r="C11" s="2"/>
      <c r="D11" s="2"/>
      <c r="E11" s="2"/>
      <c r="F11" s="2"/>
      <c r="G11" s="237">
        <v>237436</v>
      </c>
      <c r="H11" s="238"/>
      <c r="I11" s="237">
        <v>71943</v>
      </c>
      <c r="J11" s="238"/>
      <c r="K11" s="239">
        <f t="shared" si="0"/>
        <v>30.556077472492117</v>
      </c>
      <c r="L11" s="238"/>
      <c r="M11" s="240">
        <f t="shared" si="1"/>
        <v>9.2584775754455961</v>
      </c>
      <c r="N11" s="16"/>
    </row>
    <row r="12" spans="1:14">
      <c r="A12" s="2" t="s">
        <v>61</v>
      </c>
      <c r="B12" s="140">
        <v>4048</v>
      </c>
      <c r="C12" s="2"/>
      <c r="D12" s="2"/>
      <c r="E12" s="2"/>
      <c r="F12" s="2"/>
      <c r="G12" s="140"/>
      <c r="H12" s="2"/>
      <c r="I12" s="140"/>
      <c r="J12" s="2"/>
      <c r="K12" s="239">
        <f t="shared" si="0"/>
        <v>0</v>
      </c>
      <c r="L12" s="238"/>
      <c r="M12" s="240">
        <f t="shared" si="1"/>
        <v>0</v>
      </c>
      <c r="N12" s="16"/>
    </row>
    <row r="13" spans="1:14">
      <c r="A13" s="2"/>
      <c r="B13" s="132"/>
      <c r="C13" s="2"/>
      <c r="D13" s="2"/>
      <c r="E13" s="2"/>
      <c r="F13" s="2"/>
      <c r="G13" s="2"/>
      <c r="H13" s="2"/>
      <c r="I13" s="2"/>
      <c r="J13" s="2"/>
      <c r="K13" s="129"/>
      <c r="L13" s="2"/>
      <c r="M13" s="2"/>
      <c r="N13" s="16"/>
    </row>
    <row r="14" spans="1:14">
      <c r="A14" s="29" t="s">
        <v>74</v>
      </c>
      <c r="B14" s="133">
        <f>SUM(B6:B12)</f>
        <v>43943.5</v>
      </c>
      <c r="C14" s="29"/>
      <c r="D14" s="29"/>
      <c r="E14" s="29"/>
      <c r="F14" s="29"/>
      <c r="G14" s="145">
        <f>SUM(G6:G12)</f>
        <v>1358588</v>
      </c>
      <c r="H14" s="29"/>
      <c r="I14" s="159">
        <f>SUM(I6:I12)</f>
        <v>411651</v>
      </c>
      <c r="J14" s="29"/>
      <c r="K14" s="158">
        <f>G14/B14</f>
        <v>30.916699853220614</v>
      </c>
      <c r="L14" s="29"/>
      <c r="M14" s="177">
        <f>I14/B14</f>
        <v>9.3677335669666739</v>
      </c>
      <c r="N14" s="16"/>
    </row>
    <row r="15" spans="1:14">
      <c r="A15" s="2"/>
      <c r="B15" s="132"/>
      <c r="C15" s="2"/>
      <c r="D15" s="2"/>
      <c r="E15" s="2"/>
      <c r="F15" s="2"/>
      <c r="G15" s="139"/>
      <c r="H15" s="2"/>
      <c r="I15" s="2"/>
      <c r="J15" s="2"/>
      <c r="K15" s="2"/>
      <c r="L15" s="2"/>
      <c r="M15" s="2"/>
      <c r="N15" s="16"/>
    </row>
    <row r="16" spans="1:14" ht="15.75" customHeight="1">
      <c r="A16" s="30" t="s">
        <v>15</v>
      </c>
      <c r="B16" s="13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7"/>
    </row>
    <row r="17" spans="1:14">
      <c r="A17" s="2" t="s">
        <v>169</v>
      </c>
      <c r="B17" s="140">
        <v>184063</v>
      </c>
      <c r="C17" s="2"/>
      <c r="D17" s="2"/>
      <c r="E17" s="2"/>
      <c r="F17" s="2"/>
      <c r="G17" s="130">
        <v>3745787</v>
      </c>
      <c r="H17" s="2"/>
      <c r="I17" s="174">
        <v>1134973.4609999999</v>
      </c>
      <c r="J17" s="2"/>
      <c r="K17" s="129">
        <f>G17/B17</f>
        <v>20.350570185208326</v>
      </c>
      <c r="L17" s="2"/>
      <c r="M17" s="157">
        <f>I17/B17</f>
        <v>6.1662227661181221</v>
      </c>
      <c r="N17" s="16"/>
    </row>
    <row r="18" spans="1:14">
      <c r="A18" s="2"/>
      <c r="B18" s="1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"/>
    </row>
    <row r="19" spans="1:14">
      <c r="A19" s="29" t="s">
        <v>75</v>
      </c>
      <c r="B19" s="133">
        <v>184063</v>
      </c>
      <c r="C19" s="29"/>
      <c r="D19" s="29"/>
      <c r="E19" s="29"/>
      <c r="F19" s="29"/>
      <c r="G19" s="56">
        <f>G17</f>
        <v>3745787</v>
      </c>
      <c r="H19" s="29"/>
      <c r="I19" s="159">
        <f>I17</f>
        <v>1134973.4609999999</v>
      </c>
      <c r="J19" s="29"/>
      <c r="K19" s="158">
        <f>G19/B19</f>
        <v>20.350570185208326</v>
      </c>
      <c r="L19" s="29"/>
      <c r="M19" s="160">
        <f>I19/B19</f>
        <v>6.1662227661181221</v>
      </c>
      <c r="N19" s="16"/>
    </row>
    <row r="20" spans="1:14">
      <c r="A20" s="2"/>
      <c r="B20" s="13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</row>
    <row r="21" spans="1:14" s="33" customFormat="1" ht="18">
      <c r="A21" s="30" t="s">
        <v>77</v>
      </c>
      <c r="B21" s="1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</row>
    <row r="22" spans="1:14">
      <c r="A22" s="2" t="s">
        <v>8</v>
      </c>
      <c r="B22" s="140">
        <v>10570</v>
      </c>
      <c r="C22" s="2"/>
      <c r="D22" s="2"/>
      <c r="E22" s="2"/>
      <c r="F22" s="2"/>
      <c r="G22" s="140">
        <v>583373</v>
      </c>
      <c r="H22" s="3"/>
      <c r="I22" s="140">
        <v>176762.019</v>
      </c>
      <c r="J22" s="2"/>
      <c r="K22" s="129">
        <f>G22/B22</f>
        <v>55.191390728476819</v>
      </c>
      <c r="L22" s="2"/>
      <c r="M22" s="180">
        <f>I22/B22</f>
        <v>16.722991390728478</v>
      </c>
      <c r="N22" s="16"/>
    </row>
    <row r="23" spans="1:14">
      <c r="A23" s="2" t="s">
        <v>5</v>
      </c>
      <c r="B23" s="140">
        <v>2990</v>
      </c>
      <c r="C23" s="2"/>
      <c r="D23" s="2"/>
      <c r="E23" s="2"/>
      <c r="F23" s="2"/>
      <c r="G23" s="140">
        <v>433873</v>
      </c>
      <c r="H23" s="3"/>
      <c r="I23" s="140">
        <v>131463.519</v>
      </c>
      <c r="J23" s="2"/>
      <c r="K23" s="129">
        <f t="shared" ref="K23:K30" si="2">G23/B23</f>
        <v>145.10802675585285</v>
      </c>
      <c r="L23" s="2"/>
      <c r="M23" s="180">
        <f t="shared" ref="M23:M30" si="3">I23/B23</f>
        <v>43.967732107023409</v>
      </c>
      <c r="N23" s="16"/>
    </row>
    <row r="24" spans="1:14">
      <c r="A24" s="2" t="s">
        <v>9</v>
      </c>
      <c r="B24" s="140">
        <v>12471</v>
      </c>
      <c r="C24" s="2"/>
      <c r="D24" s="2"/>
      <c r="E24" s="2"/>
      <c r="F24" s="2"/>
      <c r="G24" s="140">
        <v>940046</v>
      </c>
      <c r="H24" s="3"/>
      <c r="I24" s="140">
        <v>284833.93799999997</v>
      </c>
      <c r="J24" s="2"/>
      <c r="K24" s="129">
        <f t="shared" si="2"/>
        <v>75.378558255151958</v>
      </c>
      <c r="L24" s="2"/>
      <c r="M24" s="180">
        <f t="shared" si="3"/>
        <v>22.839703151311038</v>
      </c>
      <c r="N24" s="16"/>
    </row>
    <row r="25" spans="1:14">
      <c r="A25" s="2" t="s">
        <v>6</v>
      </c>
      <c r="B25" s="140">
        <v>4445</v>
      </c>
      <c r="C25" s="2"/>
      <c r="D25" s="2"/>
      <c r="E25" s="2"/>
      <c r="F25" s="2"/>
      <c r="G25" s="140">
        <v>13292</v>
      </c>
      <c r="H25" s="3"/>
      <c r="I25" s="140">
        <v>4027.4760000000001</v>
      </c>
      <c r="J25" s="2"/>
      <c r="K25" s="129">
        <f t="shared" si="2"/>
        <v>2.9903262092238472</v>
      </c>
      <c r="L25" s="2"/>
      <c r="M25" s="180">
        <f t="shared" si="3"/>
        <v>0.90606884139482569</v>
      </c>
      <c r="N25" s="16"/>
    </row>
    <row r="26" spans="1:14">
      <c r="A26" s="2" t="s">
        <v>63</v>
      </c>
      <c r="B26" s="140">
        <v>2755</v>
      </c>
      <c r="C26" s="2"/>
      <c r="D26" s="2"/>
      <c r="E26" s="2"/>
      <c r="F26" s="2"/>
      <c r="G26" s="140">
        <v>44572</v>
      </c>
      <c r="H26" s="3"/>
      <c r="I26" s="140">
        <v>13505.315999999999</v>
      </c>
      <c r="J26" s="2"/>
      <c r="K26" s="129">
        <f t="shared" si="2"/>
        <v>16.178584392014518</v>
      </c>
      <c r="L26" s="2"/>
      <c r="M26" s="180">
        <f t="shared" si="3"/>
        <v>4.902111070780399</v>
      </c>
      <c r="N26" s="16"/>
    </row>
    <row r="27" spans="1:14">
      <c r="A27" s="2" t="s">
        <v>62</v>
      </c>
      <c r="B27" s="140">
        <v>2031</v>
      </c>
      <c r="C27" s="2"/>
      <c r="D27" s="2"/>
      <c r="E27" s="2"/>
      <c r="F27" s="2"/>
      <c r="G27" s="140">
        <v>232412</v>
      </c>
      <c r="H27" s="3"/>
      <c r="I27" s="140">
        <v>70420.835999999996</v>
      </c>
      <c r="J27" s="2"/>
      <c r="K27" s="129">
        <f t="shared" si="2"/>
        <v>114.43229935992122</v>
      </c>
      <c r="L27" s="2"/>
      <c r="M27" s="180">
        <f t="shared" si="3"/>
        <v>34.672986706056129</v>
      </c>
      <c r="N27" s="16"/>
    </row>
    <row r="28" spans="1:14">
      <c r="A28" s="2" t="s">
        <v>65</v>
      </c>
      <c r="B28" s="140">
        <v>2500</v>
      </c>
      <c r="C28" s="2"/>
      <c r="D28" s="2"/>
      <c r="E28" s="2"/>
      <c r="F28" s="2"/>
      <c r="G28" s="237"/>
      <c r="H28" s="242"/>
      <c r="I28" s="237">
        <v>0</v>
      </c>
      <c r="J28" s="238"/>
      <c r="K28" s="239">
        <f t="shared" si="2"/>
        <v>0</v>
      </c>
      <c r="L28" s="238"/>
      <c r="M28" s="241">
        <f t="shared" si="3"/>
        <v>0</v>
      </c>
      <c r="N28" s="16"/>
    </row>
    <row r="29" spans="1:14">
      <c r="A29" s="2" t="s">
        <v>64</v>
      </c>
      <c r="B29" s="140">
        <v>15253</v>
      </c>
      <c r="C29" s="2"/>
      <c r="D29" s="2"/>
      <c r="E29" s="2"/>
      <c r="F29" s="2"/>
      <c r="G29" s="237">
        <v>503412</v>
      </c>
      <c r="H29" s="3"/>
      <c r="I29" s="237">
        <v>152533.83600000001</v>
      </c>
      <c r="J29" s="2"/>
      <c r="K29" s="239">
        <f t="shared" si="2"/>
        <v>33.004130335016065</v>
      </c>
      <c r="L29" s="238"/>
      <c r="M29" s="241">
        <f t="shared" si="3"/>
        <v>10.000251491509868</v>
      </c>
      <c r="N29" s="16"/>
    </row>
    <row r="30" spans="1:14">
      <c r="A30" s="2" t="s">
        <v>7</v>
      </c>
      <c r="B30" s="140">
        <v>4889</v>
      </c>
      <c r="C30" s="2"/>
      <c r="D30" s="2"/>
      <c r="E30" s="2"/>
      <c r="F30" s="2"/>
      <c r="G30" s="237">
        <v>439027</v>
      </c>
      <c r="H30" s="3"/>
      <c r="I30" s="237">
        <v>133025.18099999998</v>
      </c>
      <c r="J30" s="2"/>
      <c r="K30" s="239">
        <f t="shared" si="2"/>
        <v>89.798936387809363</v>
      </c>
      <c r="L30" s="238"/>
      <c r="M30" s="241">
        <f t="shared" si="3"/>
        <v>27.209077725506233</v>
      </c>
      <c r="N30" s="16"/>
    </row>
    <row r="31" spans="1:14">
      <c r="A31" s="2"/>
      <c r="B31" s="132"/>
      <c r="C31" s="2"/>
      <c r="D31" s="2"/>
      <c r="E31" s="2"/>
      <c r="F31" s="2"/>
      <c r="G31" s="2"/>
      <c r="H31" s="3"/>
      <c r="I31" s="2"/>
      <c r="J31" s="2"/>
      <c r="K31" s="2"/>
      <c r="L31" s="2"/>
      <c r="M31" s="2"/>
      <c r="N31" s="16"/>
    </row>
    <row r="32" spans="1:14">
      <c r="A32" s="29" t="s">
        <v>76</v>
      </c>
      <c r="B32" s="133">
        <f>SUM(B22:B31)</f>
        <v>57904</v>
      </c>
      <c r="C32" s="29"/>
      <c r="D32" s="29"/>
      <c r="E32" s="29"/>
      <c r="F32" s="29"/>
      <c r="G32" s="56">
        <f>SUM(G22:G30)</f>
        <v>3190007</v>
      </c>
      <c r="H32" s="164"/>
      <c r="I32" s="159">
        <f>SUM(I22:I30)</f>
        <v>966572.12100000004</v>
      </c>
      <c r="J32" s="29"/>
      <c r="K32" s="158">
        <f>G32/B32</f>
        <v>55.091306300082898</v>
      </c>
      <c r="L32" s="29"/>
      <c r="M32" s="160">
        <f>I32/B32</f>
        <v>16.692665808925117</v>
      </c>
      <c r="N32" s="16"/>
    </row>
    <row r="33" spans="1:14">
      <c r="A33" s="2"/>
      <c r="B33" s="132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16"/>
    </row>
    <row r="34" spans="1:14" s="33" customFormat="1" ht="18">
      <c r="A34" s="30" t="s">
        <v>13</v>
      </c>
      <c r="B34" s="136"/>
      <c r="C34" s="31"/>
      <c r="D34" s="31"/>
      <c r="E34" s="31"/>
      <c r="F34" s="31"/>
      <c r="G34" s="31"/>
      <c r="H34" s="165"/>
      <c r="I34" s="31"/>
      <c r="J34" s="31"/>
      <c r="K34" s="31"/>
      <c r="L34" s="31"/>
      <c r="M34" s="31"/>
      <c r="N34" s="32"/>
    </row>
    <row r="35" spans="1:14">
      <c r="A35" s="2" t="s">
        <v>16</v>
      </c>
      <c r="B35" s="174">
        <v>18615</v>
      </c>
      <c r="C35" s="4"/>
      <c r="D35" s="4"/>
      <c r="E35" s="4"/>
      <c r="F35" s="4"/>
      <c r="G35" s="148">
        <v>736471</v>
      </c>
      <c r="H35" s="166"/>
      <c r="I35" s="140">
        <v>223150.71299999999</v>
      </c>
      <c r="J35" s="2"/>
      <c r="K35" s="161">
        <f t="shared" ref="K35:K40" si="4">G35/B35</f>
        <v>39.563309159280152</v>
      </c>
      <c r="L35" s="2"/>
      <c r="M35" s="156">
        <f t="shared" ref="M35:M40" si="5">I35/B35</f>
        <v>11.987682675261885</v>
      </c>
      <c r="N35" s="16"/>
    </row>
    <row r="36" spans="1:14">
      <c r="A36" s="2" t="s">
        <v>10</v>
      </c>
      <c r="B36" s="174">
        <v>614</v>
      </c>
      <c r="C36" s="4"/>
      <c r="D36" s="4"/>
      <c r="E36" s="4"/>
      <c r="F36" s="4"/>
      <c r="G36" s="148">
        <v>18027</v>
      </c>
      <c r="H36" s="166"/>
      <c r="I36" s="140">
        <v>5462.1809999999996</v>
      </c>
      <c r="J36" s="2"/>
      <c r="K36" s="161">
        <f t="shared" si="4"/>
        <v>29.359934853420196</v>
      </c>
      <c r="L36" s="2"/>
      <c r="M36" s="156">
        <f t="shared" si="5"/>
        <v>8.896060260586319</v>
      </c>
      <c r="N36" s="16"/>
    </row>
    <row r="37" spans="1:14">
      <c r="A37" s="4" t="s">
        <v>11</v>
      </c>
      <c r="B37" s="174">
        <v>692</v>
      </c>
      <c r="C37" s="4"/>
      <c r="D37" s="4"/>
      <c r="E37" s="4"/>
      <c r="F37" s="4"/>
      <c r="G37" s="148">
        <v>307980</v>
      </c>
      <c r="H37" s="166"/>
      <c r="I37" s="140">
        <v>93317.94</v>
      </c>
      <c r="J37" s="2"/>
      <c r="K37" s="161">
        <f t="shared" si="4"/>
        <v>445.05780346820808</v>
      </c>
      <c r="L37" s="2"/>
      <c r="M37" s="156">
        <f t="shared" si="5"/>
        <v>134.85251445086706</v>
      </c>
      <c r="N37" s="16"/>
    </row>
    <row r="38" spans="1:14">
      <c r="A38" s="4" t="s">
        <v>19</v>
      </c>
      <c r="B38" s="174">
        <v>376</v>
      </c>
      <c r="C38" s="4"/>
      <c r="D38" s="4"/>
      <c r="E38" s="4"/>
      <c r="F38" s="4"/>
      <c r="G38" s="148">
        <v>159061</v>
      </c>
      <c r="H38" s="166"/>
      <c r="I38" s="140">
        <v>48195.483</v>
      </c>
      <c r="J38" s="2"/>
      <c r="K38" s="161">
        <f t="shared" si="4"/>
        <v>423.03457446808511</v>
      </c>
      <c r="L38" s="2"/>
      <c r="M38" s="156">
        <f t="shared" si="5"/>
        <v>128.17947606382978</v>
      </c>
      <c r="N38" s="16"/>
    </row>
    <row r="39" spans="1:14">
      <c r="A39" s="4" t="s">
        <v>18</v>
      </c>
      <c r="B39" s="174">
        <v>2593</v>
      </c>
      <c r="C39" s="4"/>
      <c r="D39" s="4"/>
      <c r="E39" s="4"/>
      <c r="F39" s="4"/>
      <c r="G39" s="141">
        <v>65945</v>
      </c>
      <c r="H39" s="166"/>
      <c r="I39" s="140">
        <v>19981.334999999999</v>
      </c>
      <c r="J39" s="2"/>
      <c r="K39" s="161">
        <f t="shared" si="4"/>
        <v>25.431932124951793</v>
      </c>
      <c r="L39" s="2"/>
      <c r="M39" s="156">
        <f t="shared" si="5"/>
        <v>7.7058754338603928</v>
      </c>
      <c r="N39" s="16"/>
    </row>
    <row r="40" spans="1:14">
      <c r="A40" s="4" t="s">
        <v>17</v>
      </c>
      <c r="B40" s="174">
        <v>3072</v>
      </c>
      <c r="C40" s="4"/>
      <c r="D40" s="4"/>
      <c r="E40" s="4"/>
      <c r="F40" s="4"/>
      <c r="G40" s="148">
        <v>55926</v>
      </c>
      <c r="H40" s="166"/>
      <c r="I40" s="140">
        <v>16945.578000000001</v>
      </c>
      <c r="J40" s="2"/>
      <c r="K40" s="161">
        <f t="shared" si="4"/>
        <v>18.205078125</v>
      </c>
      <c r="L40" s="2"/>
      <c r="M40" s="156">
        <f t="shared" si="5"/>
        <v>5.5161386718750007</v>
      </c>
      <c r="N40" s="228"/>
    </row>
    <row r="41" spans="1:14">
      <c r="A41" s="4"/>
      <c r="B41" s="137"/>
      <c r="C41" s="4"/>
      <c r="D41" s="4"/>
      <c r="E41" s="4"/>
      <c r="F41" s="4"/>
      <c r="G41" s="131"/>
      <c r="H41" s="3"/>
      <c r="I41" s="2"/>
      <c r="J41" s="2"/>
      <c r="K41" s="130"/>
      <c r="L41" s="2"/>
      <c r="M41" s="2"/>
      <c r="N41" s="16"/>
    </row>
    <row r="42" spans="1:14">
      <c r="A42" s="29" t="s">
        <v>78</v>
      </c>
      <c r="B42" s="133">
        <f>SUM(B35:B40)</f>
        <v>25962</v>
      </c>
      <c r="C42" s="29"/>
      <c r="D42" s="29"/>
      <c r="E42" s="29"/>
      <c r="F42" s="29"/>
      <c r="G42" s="56">
        <f>SUM(G35:G40)</f>
        <v>1343410</v>
      </c>
      <c r="H42" s="164"/>
      <c r="I42" s="159">
        <f>SUM(I35:I40)</f>
        <v>407053.23000000004</v>
      </c>
      <c r="J42" s="29"/>
      <c r="K42" s="158">
        <f>G42/B42</f>
        <v>51.745243047531005</v>
      </c>
      <c r="L42" s="29"/>
      <c r="M42" s="160">
        <f>I42/B42</f>
        <v>15.678808643401897</v>
      </c>
      <c r="N42" s="16"/>
    </row>
    <row r="43" spans="1:14">
      <c r="A43" s="2"/>
      <c r="B43" s="132"/>
      <c r="C43" s="2"/>
      <c r="D43" s="2"/>
      <c r="E43" s="2"/>
      <c r="F43" s="2"/>
      <c r="G43" s="6"/>
      <c r="H43" s="3"/>
      <c r="I43" s="2"/>
      <c r="J43" s="2"/>
      <c r="K43" s="2"/>
      <c r="L43" s="2"/>
      <c r="M43" s="2"/>
      <c r="N43" s="16"/>
    </row>
    <row r="44" spans="1:14" s="33" customFormat="1" ht="18">
      <c r="A44" s="30" t="s">
        <v>20</v>
      </c>
      <c r="B44" s="136"/>
      <c r="C44" s="31"/>
      <c r="D44" s="31"/>
      <c r="E44" s="31"/>
      <c r="F44" s="31"/>
      <c r="G44" s="31"/>
      <c r="H44" s="165"/>
      <c r="I44" s="31"/>
      <c r="J44" s="31"/>
      <c r="K44" s="31"/>
      <c r="L44" s="31"/>
      <c r="M44" s="31"/>
      <c r="N44" s="32"/>
    </row>
    <row r="45" spans="1:14">
      <c r="A45" s="2" t="s">
        <v>21</v>
      </c>
      <c r="B45" s="132">
        <v>5410</v>
      </c>
      <c r="C45" s="2"/>
      <c r="D45" s="2"/>
      <c r="E45" s="2"/>
      <c r="F45" s="2"/>
      <c r="G45" s="131"/>
      <c r="H45" s="3"/>
      <c r="I45" s="140"/>
      <c r="J45" s="2"/>
      <c r="K45" s="129"/>
      <c r="L45" s="2"/>
      <c r="M45" s="157"/>
      <c r="N45" s="16"/>
    </row>
    <row r="46" spans="1:14">
      <c r="A46" s="2"/>
      <c r="B46" s="132"/>
      <c r="C46" s="2"/>
      <c r="D46" s="2"/>
      <c r="E46" s="2"/>
      <c r="F46" s="2"/>
      <c r="G46" s="2"/>
      <c r="H46" s="3"/>
      <c r="I46" s="140"/>
      <c r="J46" s="2"/>
      <c r="K46" s="2"/>
      <c r="L46" s="2"/>
      <c r="M46" s="2"/>
      <c r="N46" s="16"/>
    </row>
    <row r="47" spans="1:14">
      <c r="A47" s="29" t="s">
        <v>79</v>
      </c>
      <c r="B47" s="133">
        <v>5410</v>
      </c>
      <c r="C47" s="29"/>
      <c r="D47" s="29"/>
      <c r="E47" s="29"/>
      <c r="F47" s="29"/>
      <c r="G47" s="56"/>
      <c r="H47" s="164"/>
      <c r="I47" s="145"/>
      <c r="J47" s="29"/>
      <c r="K47" s="29"/>
      <c r="L47" s="29"/>
      <c r="M47" s="177"/>
      <c r="N47" s="16"/>
    </row>
    <row r="48" spans="1:14">
      <c r="A48" s="2"/>
      <c r="B48" s="132"/>
      <c r="C48" s="2"/>
      <c r="D48" s="2"/>
      <c r="E48" s="2"/>
      <c r="F48" s="2"/>
      <c r="G48" s="2"/>
      <c r="H48" s="3"/>
      <c r="I48" s="140"/>
      <c r="J48" s="2"/>
      <c r="K48" s="2"/>
      <c r="L48" s="2"/>
      <c r="M48" s="2"/>
      <c r="N48" s="16"/>
    </row>
    <row r="49" spans="1:14" s="33" customFormat="1" ht="18">
      <c r="A49" s="30" t="s">
        <v>56</v>
      </c>
      <c r="B49" s="136"/>
      <c r="C49" s="31"/>
      <c r="D49" s="31"/>
      <c r="E49" s="31"/>
      <c r="F49" s="31"/>
      <c r="G49" s="31"/>
      <c r="H49" s="165"/>
      <c r="I49" s="31"/>
      <c r="J49" s="31"/>
      <c r="K49" s="31"/>
      <c r="L49" s="31"/>
      <c r="M49" s="31"/>
      <c r="N49" s="32"/>
    </row>
    <row r="50" spans="1:14">
      <c r="A50" s="7" t="s">
        <v>165</v>
      </c>
      <c r="B50" s="175">
        <v>485</v>
      </c>
      <c r="C50" s="8"/>
      <c r="D50" s="8"/>
      <c r="E50" s="8"/>
      <c r="F50" s="8"/>
      <c r="G50" s="131">
        <v>51154</v>
      </c>
      <c r="H50" s="166"/>
      <c r="I50" s="140">
        <v>15499.662</v>
      </c>
      <c r="J50" s="2"/>
      <c r="K50" s="129">
        <f>G50/B50</f>
        <v>105.47216494845361</v>
      </c>
      <c r="L50" s="2"/>
      <c r="M50" s="157">
        <f>I50/B50</f>
        <v>31.958065979381445</v>
      </c>
      <c r="N50" s="16"/>
    </row>
    <row r="51" spans="1:14">
      <c r="A51" s="7" t="s">
        <v>23</v>
      </c>
      <c r="B51" s="175">
        <v>416</v>
      </c>
      <c r="C51" s="8"/>
      <c r="D51" s="8"/>
      <c r="E51" s="8"/>
      <c r="F51" s="8"/>
      <c r="G51" s="131">
        <v>20356</v>
      </c>
      <c r="H51" s="166"/>
      <c r="I51" s="140">
        <v>6167.8679999999995</v>
      </c>
      <c r="J51" s="2"/>
      <c r="K51" s="129">
        <f t="shared" ref="K51:K64" si="6">G51/B51</f>
        <v>48.932692307692307</v>
      </c>
      <c r="L51" s="2"/>
      <c r="M51" s="157">
        <f t="shared" ref="M51:M64" si="7">I51/B51</f>
        <v>14.826605769230769</v>
      </c>
      <c r="N51" s="16"/>
    </row>
    <row r="52" spans="1:14">
      <c r="A52" s="7" t="s">
        <v>27</v>
      </c>
      <c r="B52" s="175">
        <v>250</v>
      </c>
      <c r="C52" s="8"/>
      <c r="D52" s="8"/>
      <c r="E52" s="8"/>
      <c r="F52" s="8"/>
      <c r="G52" s="131">
        <v>372277</v>
      </c>
      <c r="H52" s="166"/>
      <c r="I52" s="140">
        <v>112799.931</v>
      </c>
      <c r="J52" s="2"/>
      <c r="K52" s="129">
        <f t="shared" si="6"/>
        <v>1489.1079999999999</v>
      </c>
      <c r="L52" s="2"/>
      <c r="M52" s="157">
        <f t="shared" si="7"/>
        <v>451.199724</v>
      </c>
      <c r="N52" s="16"/>
    </row>
    <row r="53" spans="1:14">
      <c r="A53" s="7" t="s">
        <v>28</v>
      </c>
      <c r="B53" s="175">
        <v>825</v>
      </c>
      <c r="C53" s="8"/>
      <c r="D53" s="8"/>
      <c r="E53" s="8"/>
      <c r="F53" s="8"/>
      <c r="G53" s="131">
        <v>53701</v>
      </c>
      <c r="H53" s="166"/>
      <c r="I53" s="140">
        <v>16271.403</v>
      </c>
      <c r="J53" s="2"/>
      <c r="K53" s="129">
        <f t="shared" si="6"/>
        <v>65.092121212121214</v>
      </c>
      <c r="L53" s="2"/>
      <c r="M53" s="157">
        <f t="shared" si="7"/>
        <v>19.722912727272728</v>
      </c>
      <c r="N53" s="16"/>
    </row>
    <row r="54" spans="1:14">
      <c r="A54" s="7" t="s">
        <v>29</v>
      </c>
      <c r="B54" s="175">
        <v>448</v>
      </c>
      <c r="C54" s="8"/>
      <c r="D54" s="8"/>
      <c r="E54" s="8"/>
      <c r="F54" s="8"/>
      <c r="G54" s="131">
        <v>16483</v>
      </c>
      <c r="H54" s="167"/>
      <c r="I54" s="140">
        <v>4994.3490000000002</v>
      </c>
      <c r="J54" s="2"/>
      <c r="K54" s="129">
        <f t="shared" si="6"/>
        <v>36.792410714285715</v>
      </c>
      <c r="L54" s="2"/>
      <c r="M54" s="157">
        <f t="shared" si="7"/>
        <v>11.148100446428572</v>
      </c>
      <c r="N54" s="228"/>
    </row>
    <row r="55" spans="1:14">
      <c r="A55" s="7" t="s">
        <v>31</v>
      </c>
      <c r="B55" s="175">
        <v>1818</v>
      </c>
      <c r="C55" s="8"/>
      <c r="D55" s="8"/>
      <c r="E55" s="8"/>
      <c r="F55" s="8"/>
      <c r="G55" s="131">
        <v>45974</v>
      </c>
      <c r="H55" s="167"/>
      <c r="I55" s="140">
        <v>13930.121999999999</v>
      </c>
      <c r="J55" s="2"/>
      <c r="K55" s="129">
        <f t="shared" si="6"/>
        <v>25.288228822882289</v>
      </c>
      <c r="L55" s="2"/>
      <c r="M55" s="157">
        <f t="shared" si="7"/>
        <v>7.6623333333333328</v>
      </c>
      <c r="N55" s="16"/>
    </row>
    <row r="56" spans="1:14">
      <c r="A56" s="7" t="s">
        <v>32</v>
      </c>
      <c r="B56" s="175">
        <v>3038</v>
      </c>
      <c r="C56" s="8"/>
      <c r="D56" s="8"/>
      <c r="E56" s="8"/>
      <c r="F56" s="8"/>
      <c r="G56" s="131">
        <v>183116</v>
      </c>
      <c r="H56" s="167"/>
      <c r="I56" s="140">
        <v>55484.148000000001</v>
      </c>
      <c r="J56" s="2"/>
      <c r="K56" s="129">
        <f t="shared" si="6"/>
        <v>60.275181040157996</v>
      </c>
      <c r="L56" s="2"/>
      <c r="M56" s="157">
        <f t="shared" si="7"/>
        <v>18.263379855167873</v>
      </c>
      <c r="N56" s="16"/>
    </row>
    <row r="57" spans="1:14">
      <c r="A57" s="7" t="s">
        <v>33</v>
      </c>
      <c r="B57" s="175">
        <v>664</v>
      </c>
      <c r="C57" s="8"/>
      <c r="D57" s="8"/>
      <c r="E57" s="8"/>
      <c r="F57" s="8"/>
      <c r="G57" s="131">
        <v>6299</v>
      </c>
      <c r="H57" s="167"/>
      <c r="I57" s="140">
        <v>1908.597</v>
      </c>
      <c r="J57" s="2"/>
      <c r="K57" s="129">
        <f t="shared" si="6"/>
        <v>9.4864457831325293</v>
      </c>
      <c r="L57" s="2"/>
      <c r="M57" s="157">
        <f t="shared" si="7"/>
        <v>2.8743930722891564</v>
      </c>
      <c r="N57" s="16"/>
    </row>
    <row r="58" spans="1:14">
      <c r="A58" s="7" t="s">
        <v>35</v>
      </c>
      <c r="B58" s="175">
        <v>2778</v>
      </c>
      <c r="C58" s="8"/>
      <c r="D58" s="8"/>
      <c r="E58" s="8"/>
      <c r="F58" s="8"/>
      <c r="G58" s="131">
        <v>45174</v>
      </c>
      <c r="H58" s="167"/>
      <c r="I58" s="140">
        <v>13687.722</v>
      </c>
      <c r="J58" s="2"/>
      <c r="K58" s="129">
        <f t="shared" si="6"/>
        <v>16.261339092872571</v>
      </c>
      <c r="L58" s="2"/>
      <c r="M58" s="157">
        <f t="shared" si="7"/>
        <v>4.9271857451403891</v>
      </c>
      <c r="N58" s="16"/>
    </row>
    <row r="59" spans="1:14">
      <c r="A59" s="7" t="s">
        <v>36</v>
      </c>
      <c r="B59" s="175">
        <v>1301</v>
      </c>
      <c r="C59" s="8"/>
      <c r="D59" s="8"/>
      <c r="E59" s="8"/>
      <c r="F59" s="8"/>
      <c r="G59" s="131">
        <v>125542</v>
      </c>
      <c r="H59" s="167"/>
      <c r="I59" s="140">
        <v>38039.226000000002</v>
      </c>
      <c r="J59" s="2"/>
      <c r="K59" s="129">
        <f t="shared" si="6"/>
        <v>96.496541122213685</v>
      </c>
      <c r="L59" s="2"/>
      <c r="M59" s="157">
        <f t="shared" si="7"/>
        <v>29.238451960030748</v>
      </c>
      <c r="N59" s="16"/>
    </row>
    <row r="60" spans="1:14">
      <c r="A60" s="7" t="s">
        <v>37</v>
      </c>
      <c r="B60" s="175">
        <v>645</v>
      </c>
      <c r="C60" s="8"/>
      <c r="D60" s="8"/>
      <c r="E60" s="8"/>
      <c r="F60" s="8"/>
      <c r="G60" s="131">
        <v>16863</v>
      </c>
      <c r="H60" s="167"/>
      <c r="I60" s="140">
        <v>5109.4889999999996</v>
      </c>
      <c r="J60" s="2"/>
      <c r="K60" s="129">
        <f t="shared" si="6"/>
        <v>26.144186046511628</v>
      </c>
      <c r="L60" s="2"/>
      <c r="M60" s="157">
        <f t="shared" si="7"/>
        <v>7.9216883720930227</v>
      </c>
      <c r="N60" s="16"/>
    </row>
    <row r="61" spans="1:14">
      <c r="A61" s="7" t="s">
        <v>39</v>
      </c>
      <c r="B61" s="175">
        <v>1529</v>
      </c>
      <c r="C61" s="8"/>
      <c r="D61" s="8"/>
      <c r="E61" s="8"/>
      <c r="F61" s="8"/>
      <c r="G61" s="131">
        <v>64863</v>
      </c>
      <c r="H61" s="167"/>
      <c r="I61" s="140">
        <v>19653.488999999998</v>
      </c>
      <c r="J61" s="2"/>
      <c r="K61" s="129">
        <f t="shared" si="6"/>
        <v>42.421844342707651</v>
      </c>
      <c r="L61" s="2"/>
      <c r="M61" s="157">
        <f t="shared" si="7"/>
        <v>12.853818835840418</v>
      </c>
      <c r="N61" s="16"/>
    </row>
    <row r="62" spans="1:14">
      <c r="A62" s="7" t="s">
        <v>166</v>
      </c>
      <c r="B62" s="175">
        <v>2658</v>
      </c>
      <c r="C62" s="8"/>
      <c r="D62" s="8"/>
      <c r="E62" s="8"/>
      <c r="F62" s="8"/>
      <c r="G62" s="131">
        <v>5171</v>
      </c>
      <c r="H62" s="167"/>
      <c r="I62" s="140">
        <v>1566.8129999999999</v>
      </c>
      <c r="J62" s="2"/>
      <c r="K62" s="129">
        <f t="shared" si="6"/>
        <v>1.9454477050413845</v>
      </c>
      <c r="L62" s="2"/>
      <c r="M62" s="157">
        <f t="shared" si="7"/>
        <v>0.58947065462753945</v>
      </c>
      <c r="N62" s="16"/>
    </row>
    <row r="63" spans="1:14">
      <c r="A63" s="7" t="s">
        <v>167</v>
      </c>
      <c r="B63" s="175">
        <v>398</v>
      </c>
      <c r="C63" s="8"/>
      <c r="D63" s="8"/>
      <c r="E63" s="8"/>
      <c r="F63" s="8"/>
      <c r="G63" s="131">
        <v>4500</v>
      </c>
      <c r="H63" s="167"/>
      <c r="I63" s="140">
        <v>1363.5</v>
      </c>
      <c r="J63" s="2"/>
      <c r="K63" s="129">
        <f t="shared" si="6"/>
        <v>11.306532663316583</v>
      </c>
      <c r="L63" s="2"/>
      <c r="M63" s="157">
        <f t="shared" si="7"/>
        <v>3.4258793969849246</v>
      </c>
      <c r="N63" s="16"/>
    </row>
    <row r="64" spans="1:14">
      <c r="A64" s="7" t="s">
        <v>168</v>
      </c>
      <c r="B64" s="175">
        <v>3950</v>
      </c>
      <c r="C64" s="8"/>
      <c r="D64" s="8"/>
      <c r="E64" s="8"/>
      <c r="F64" s="8"/>
      <c r="G64" s="131">
        <v>45028</v>
      </c>
      <c r="H64" s="167"/>
      <c r="I64" s="140">
        <v>13643.484</v>
      </c>
      <c r="J64" s="2"/>
      <c r="K64" s="129">
        <f t="shared" si="6"/>
        <v>11.399493670886075</v>
      </c>
      <c r="L64" s="2"/>
      <c r="M64" s="157">
        <f t="shared" si="7"/>
        <v>3.4540465822784809</v>
      </c>
      <c r="N64" s="16"/>
    </row>
    <row r="65" spans="1:14">
      <c r="A65" s="7"/>
      <c r="B65" s="138"/>
      <c r="C65" s="2"/>
      <c r="D65" s="2"/>
      <c r="E65" s="2"/>
      <c r="F65" s="2"/>
      <c r="G65" s="8"/>
      <c r="H65" s="3"/>
      <c r="I65" s="2"/>
      <c r="J65" s="2"/>
      <c r="K65" s="2"/>
      <c r="L65" s="2"/>
      <c r="M65" s="157"/>
      <c r="N65" s="16"/>
    </row>
    <row r="66" spans="1:14">
      <c r="A66" s="29" t="s">
        <v>82</v>
      </c>
      <c r="B66" s="133">
        <f>SUM(B50:B64)</f>
        <v>21203</v>
      </c>
      <c r="C66" s="29"/>
      <c r="D66" s="29"/>
      <c r="E66" s="29"/>
      <c r="F66" s="29"/>
      <c r="G66" s="41">
        <f>SUM(G50:G64)</f>
        <v>1056501</v>
      </c>
      <c r="H66" s="164"/>
      <c r="I66" s="159">
        <f>SUM(I50:I64)</f>
        <v>320119.80300000007</v>
      </c>
      <c r="J66" s="29"/>
      <c r="K66" s="162">
        <f>G66/B66</f>
        <v>49.827901712021884</v>
      </c>
      <c r="L66" s="29"/>
      <c r="M66" s="160">
        <f>I66/B66</f>
        <v>15.097854218742635</v>
      </c>
      <c r="N66" s="16"/>
    </row>
    <row r="67" spans="1:14">
      <c r="A67" s="2"/>
      <c r="B67" s="13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16"/>
    </row>
    <row r="68" spans="1:14" ht="18">
      <c r="A68" s="30" t="s">
        <v>57</v>
      </c>
      <c r="B68" s="136"/>
      <c r="C68" s="31"/>
      <c r="D68" s="31"/>
      <c r="E68" s="31"/>
      <c r="F68" s="31"/>
      <c r="G68" s="31"/>
      <c r="H68" s="165"/>
      <c r="I68" s="31"/>
      <c r="J68" s="31"/>
      <c r="K68" s="31"/>
      <c r="L68" s="31"/>
      <c r="M68" s="31"/>
      <c r="N68" s="32"/>
    </row>
    <row r="69" spans="1:14" s="33" customFormat="1" ht="14.25" customHeight="1">
      <c r="A69" s="7" t="s">
        <v>40</v>
      </c>
      <c r="B69" s="176">
        <v>1941</v>
      </c>
      <c r="C69" s="2"/>
      <c r="D69" s="2"/>
      <c r="E69" s="2"/>
      <c r="F69" s="2"/>
      <c r="G69" s="151">
        <v>34181</v>
      </c>
      <c r="H69" s="172"/>
      <c r="I69" s="191">
        <v>10356.842999999999</v>
      </c>
      <c r="J69" s="2"/>
      <c r="K69" s="129">
        <f>G69/B69</f>
        <v>17.609994848016488</v>
      </c>
      <c r="L69" s="2"/>
      <c r="M69" s="157">
        <f>I69/B69</f>
        <v>5.3358284389489947</v>
      </c>
      <c r="N69" s="16"/>
    </row>
    <row r="70" spans="1:14">
      <c r="A70" s="7" t="s">
        <v>41</v>
      </c>
      <c r="B70" s="183">
        <v>100</v>
      </c>
      <c r="C70" s="2"/>
      <c r="D70" s="2"/>
      <c r="E70" s="2"/>
      <c r="F70" s="2"/>
      <c r="G70" s="148">
        <v>8625</v>
      </c>
      <c r="H70" s="173"/>
      <c r="I70" s="191">
        <v>2613.375</v>
      </c>
      <c r="J70" s="2"/>
      <c r="K70" s="129">
        <f t="shared" ref="K70:K80" si="8">G70/B70</f>
        <v>86.25</v>
      </c>
      <c r="L70" s="2"/>
      <c r="M70" s="157">
        <f t="shared" ref="M70:M80" si="9">I70/B70</f>
        <v>26.133749999999999</v>
      </c>
      <c r="N70" s="16"/>
    </row>
    <row r="71" spans="1:14">
      <c r="A71" s="7" t="s">
        <v>42</v>
      </c>
      <c r="B71" s="183">
        <v>181</v>
      </c>
      <c r="C71" s="2"/>
      <c r="D71" s="2"/>
      <c r="E71" s="2"/>
      <c r="F71" s="2"/>
      <c r="G71" s="148">
        <v>10134</v>
      </c>
      <c r="H71" s="173"/>
      <c r="I71" s="191">
        <v>3070.6019999999999</v>
      </c>
      <c r="J71" s="2"/>
      <c r="K71" s="129">
        <f t="shared" si="8"/>
        <v>55.988950276243095</v>
      </c>
      <c r="L71" s="2"/>
      <c r="M71" s="157">
        <f t="shared" si="9"/>
        <v>16.964651933701656</v>
      </c>
      <c r="N71" s="16"/>
    </row>
    <row r="72" spans="1:14">
      <c r="A72" s="12" t="s">
        <v>43</v>
      </c>
      <c r="B72" s="153">
        <v>1456</v>
      </c>
      <c r="C72" s="2"/>
      <c r="D72" s="2"/>
      <c r="E72" s="2"/>
      <c r="F72" s="2"/>
      <c r="G72" s="148">
        <v>547755</v>
      </c>
      <c r="H72" s="173"/>
      <c r="I72" s="191">
        <v>165969.76499999998</v>
      </c>
      <c r="J72" s="2"/>
      <c r="K72" s="129">
        <f t="shared" si="8"/>
        <v>376.20535714285717</v>
      </c>
      <c r="L72" s="2"/>
      <c r="M72" s="157">
        <f t="shared" si="9"/>
        <v>113.99022321428571</v>
      </c>
      <c r="N72" s="16"/>
    </row>
    <row r="73" spans="1:14">
      <c r="A73" s="7" t="s">
        <v>44</v>
      </c>
      <c r="B73" s="183">
        <v>1846</v>
      </c>
      <c r="C73" s="2"/>
      <c r="D73" s="2"/>
      <c r="E73" s="2"/>
      <c r="F73" s="2"/>
      <c r="G73" s="148">
        <v>47105</v>
      </c>
      <c r="H73" s="173"/>
      <c r="I73" s="191">
        <v>14272.815000000001</v>
      </c>
      <c r="J73" s="2"/>
      <c r="K73" s="129">
        <f t="shared" si="8"/>
        <v>25.517334777898157</v>
      </c>
      <c r="L73" s="2"/>
      <c r="M73" s="157">
        <f t="shared" si="9"/>
        <v>7.7317524377031424</v>
      </c>
      <c r="N73" s="16"/>
    </row>
    <row r="74" spans="1:14">
      <c r="A74" s="14" t="s">
        <v>45</v>
      </c>
      <c r="B74" s="183">
        <v>261</v>
      </c>
      <c r="C74" s="2"/>
      <c r="D74" s="2"/>
      <c r="E74" s="2"/>
      <c r="F74" s="2"/>
      <c r="G74" s="148">
        <v>21208</v>
      </c>
      <c r="H74" s="173"/>
      <c r="I74" s="191">
        <v>6426.0239999999994</v>
      </c>
      <c r="J74" s="2"/>
      <c r="K74" s="129">
        <f t="shared" si="8"/>
        <v>81.256704980842912</v>
      </c>
      <c r="L74" s="2"/>
      <c r="M74" s="157">
        <f t="shared" si="9"/>
        <v>24.620781609195401</v>
      </c>
      <c r="N74" s="16"/>
    </row>
    <row r="75" spans="1:14">
      <c r="A75" s="7" t="s">
        <v>46</v>
      </c>
      <c r="B75" s="183">
        <v>330</v>
      </c>
      <c r="C75" s="2"/>
      <c r="D75" s="2"/>
      <c r="E75" s="2"/>
      <c r="F75" s="2"/>
      <c r="G75" s="148">
        <v>15617</v>
      </c>
      <c r="H75" s="173"/>
      <c r="I75" s="191">
        <v>4731.951</v>
      </c>
      <c r="J75" s="2"/>
      <c r="K75" s="129">
        <f t="shared" si="8"/>
        <v>47.324242424242428</v>
      </c>
      <c r="L75" s="2"/>
      <c r="M75" s="157">
        <f t="shared" si="9"/>
        <v>14.339245454545454</v>
      </c>
      <c r="N75" s="16"/>
    </row>
    <row r="76" spans="1:14">
      <c r="A76" s="14" t="s">
        <v>48</v>
      </c>
      <c r="B76" s="183">
        <v>398</v>
      </c>
      <c r="C76" s="2"/>
      <c r="D76" s="2"/>
      <c r="E76" s="2"/>
      <c r="F76" s="2"/>
      <c r="G76" s="148">
        <v>2634</v>
      </c>
      <c r="H76" s="173"/>
      <c r="I76" s="191">
        <v>798.10199999999998</v>
      </c>
      <c r="J76" s="2"/>
      <c r="K76" s="129">
        <f t="shared" si="8"/>
        <v>6.6180904522613062</v>
      </c>
      <c r="L76" s="2"/>
      <c r="M76" s="157">
        <f t="shared" si="9"/>
        <v>2.0052814070351759</v>
      </c>
      <c r="N76" s="16"/>
    </row>
    <row r="77" spans="1:14">
      <c r="A77" s="7" t="s">
        <v>50</v>
      </c>
      <c r="B77" s="183">
        <v>803</v>
      </c>
      <c r="C77" s="2"/>
      <c r="D77" s="2"/>
      <c r="E77" s="2"/>
      <c r="F77" s="2"/>
      <c r="G77" s="148">
        <v>6103</v>
      </c>
      <c r="H77" s="173"/>
      <c r="I77" s="191">
        <v>1849.2090000000001</v>
      </c>
      <c r="J77" s="2"/>
      <c r="K77" s="129">
        <f t="shared" si="8"/>
        <v>7.6002490660024904</v>
      </c>
      <c r="L77" s="2"/>
      <c r="M77" s="157">
        <f t="shared" si="9"/>
        <v>2.3028754669987546</v>
      </c>
      <c r="N77" s="16"/>
    </row>
    <row r="78" spans="1:14">
      <c r="A78" s="12" t="s">
        <v>53</v>
      </c>
      <c r="B78" s="183">
        <v>190</v>
      </c>
      <c r="C78" s="2"/>
      <c r="D78" s="2"/>
      <c r="E78" s="2"/>
      <c r="F78" s="2"/>
      <c r="G78" s="148">
        <v>505</v>
      </c>
      <c r="H78" s="173"/>
      <c r="I78" s="191">
        <v>153.01499999999999</v>
      </c>
      <c r="J78" s="2"/>
      <c r="K78" s="129">
        <f t="shared" si="8"/>
        <v>2.6578947368421053</v>
      </c>
      <c r="L78" s="2"/>
      <c r="M78" s="157">
        <f t="shared" si="9"/>
        <v>0.80534210526315786</v>
      </c>
      <c r="N78" s="16"/>
    </row>
    <row r="79" spans="1:14">
      <c r="A79" s="12" t="s">
        <v>54</v>
      </c>
      <c r="B79" s="183">
        <v>273</v>
      </c>
      <c r="C79" s="2"/>
      <c r="D79" s="2"/>
      <c r="E79" s="2"/>
      <c r="F79" s="2"/>
      <c r="G79" s="148">
        <v>42211</v>
      </c>
      <c r="H79" s="173"/>
      <c r="I79" s="191">
        <v>12789.932999999999</v>
      </c>
      <c r="J79" s="2"/>
      <c r="K79" s="129">
        <f t="shared" si="8"/>
        <v>154.61904761904762</v>
      </c>
      <c r="L79" s="2"/>
      <c r="M79" s="157">
        <f t="shared" si="9"/>
        <v>46.849571428571423</v>
      </c>
      <c r="N79" s="16"/>
    </row>
    <row r="80" spans="1:14">
      <c r="A80" s="12" t="s">
        <v>55</v>
      </c>
      <c r="B80" s="183">
        <v>126</v>
      </c>
      <c r="C80" s="2"/>
      <c r="D80" s="2"/>
      <c r="E80" s="2"/>
      <c r="F80" s="2"/>
      <c r="G80" s="148">
        <v>16606</v>
      </c>
      <c r="H80" s="173"/>
      <c r="I80" s="191">
        <v>5031.6179999999995</v>
      </c>
      <c r="J80" s="2"/>
      <c r="K80" s="129">
        <f t="shared" si="8"/>
        <v>131.79365079365078</v>
      </c>
      <c r="L80" s="2"/>
      <c r="M80" s="157">
        <f t="shared" si="9"/>
        <v>39.933476190476185</v>
      </c>
      <c r="N80" s="16"/>
    </row>
    <row r="81" spans="1:14">
      <c r="A81" s="12"/>
      <c r="B81" s="11"/>
      <c r="C81" s="2"/>
      <c r="D81" s="2"/>
      <c r="E81" s="2"/>
      <c r="F81" s="2"/>
      <c r="G81" s="8"/>
      <c r="H81" s="2"/>
      <c r="I81" s="2"/>
      <c r="J81" s="2"/>
      <c r="K81" s="2"/>
      <c r="L81" s="2"/>
      <c r="M81" s="157"/>
      <c r="N81" s="16"/>
    </row>
    <row r="82" spans="1:14">
      <c r="A82" s="42" t="s">
        <v>83</v>
      </c>
      <c r="B82" s="48">
        <f>SUM(B69:B81)</f>
        <v>7905</v>
      </c>
      <c r="C82" s="29"/>
      <c r="D82" s="29"/>
      <c r="E82" s="29"/>
      <c r="F82" s="29"/>
      <c r="G82" s="41">
        <f>SUM(G69:G80)</f>
        <v>752684</v>
      </c>
      <c r="H82" s="29"/>
      <c r="I82" s="159">
        <f>SUM(I69:I80)</f>
        <v>228063.25200000001</v>
      </c>
      <c r="J82" s="29"/>
      <c r="K82" s="158">
        <f>G82/B82</f>
        <v>95.216192283364961</v>
      </c>
      <c r="L82" s="29"/>
      <c r="M82" s="160">
        <f>I82/B82</f>
        <v>28.850506261859582</v>
      </c>
      <c r="N82" s="51"/>
    </row>
    <row r="83" spans="1:14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6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7"/>
    </row>
    <row r="85" spans="1:14" ht="18">
      <c r="A85" s="35" t="s">
        <v>80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/>
    </row>
    <row r="86" spans="1:14">
      <c r="A86" s="2"/>
      <c r="B86" s="3" t="s">
        <v>3</v>
      </c>
      <c r="C86" s="25"/>
      <c r="D86" s="25"/>
      <c r="E86" s="26"/>
      <c r="F86" s="26"/>
      <c r="G86" s="3"/>
      <c r="H86" s="3"/>
      <c r="I86" s="3"/>
      <c r="J86" s="2"/>
      <c r="K86" s="3"/>
      <c r="L86" s="2"/>
      <c r="M86" s="3"/>
      <c r="N86" s="18" t="s">
        <v>59</v>
      </c>
    </row>
    <row r="87" spans="1:14">
      <c r="A87" s="2" t="s">
        <v>4</v>
      </c>
      <c r="B87" s="3">
        <v>2012</v>
      </c>
      <c r="C87" s="23"/>
      <c r="D87" s="23"/>
      <c r="E87" s="23"/>
      <c r="F87" s="23"/>
      <c r="G87" s="3">
        <v>2012</v>
      </c>
      <c r="H87" s="3"/>
      <c r="I87" s="3">
        <v>2012</v>
      </c>
      <c r="J87" s="2"/>
      <c r="K87" s="3">
        <v>2012</v>
      </c>
      <c r="L87" s="2"/>
      <c r="M87" s="3">
        <v>2012</v>
      </c>
      <c r="N87" s="19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7"/>
    </row>
    <row r="89" spans="1:14" ht="18">
      <c r="A89" s="38" t="s">
        <v>81</v>
      </c>
      <c r="B89" s="178">
        <f>SUM(B82,B66,B47,B42,B32,B19,B14)</f>
        <v>346390.5</v>
      </c>
      <c r="C89" s="39"/>
      <c r="D89" s="39"/>
      <c r="E89" s="39"/>
      <c r="F89" s="39"/>
      <c r="G89" s="178">
        <f>G82+G66+G42+G32+G19+G14</f>
        <v>11446977</v>
      </c>
      <c r="H89" s="39"/>
      <c r="I89" s="178">
        <f>I82+I66+I42+I32+I19+I14</f>
        <v>3468432.8670000001</v>
      </c>
      <c r="J89" s="39"/>
      <c r="K89" s="178">
        <f>G89/B89</f>
        <v>33.046451909044848</v>
      </c>
      <c r="L89" s="39"/>
      <c r="M89" s="178">
        <f>I89/B89</f>
        <v>10.013071568071295</v>
      </c>
      <c r="N89" s="40"/>
    </row>
    <row r="90" spans="1:14" s="33" customFormat="1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7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>
      <selection activeCell="A39" sqref="A39:IV39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5.28515625" customWidth="1"/>
    <col min="9" max="9" width="26.7109375" customWidth="1"/>
  </cols>
  <sheetData>
    <row r="1" spans="1:8" s="45" customFormat="1" ht="23.25">
      <c r="A1" s="44" t="s">
        <v>87</v>
      </c>
    </row>
    <row r="2" spans="1:8">
      <c r="A2" s="1"/>
    </row>
    <row r="3" spans="1:8">
      <c r="A3" s="2"/>
      <c r="B3" s="3" t="s">
        <v>3</v>
      </c>
      <c r="C3" s="3"/>
      <c r="D3" s="3"/>
      <c r="E3" s="3"/>
      <c r="F3" s="3"/>
      <c r="G3" s="3" t="s">
        <v>89</v>
      </c>
      <c r="H3" s="3"/>
    </row>
    <row r="4" spans="1:8">
      <c r="A4" s="2" t="s">
        <v>4</v>
      </c>
      <c r="B4" s="3">
        <v>2012</v>
      </c>
      <c r="C4" s="3"/>
      <c r="D4" s="3"/>
      <c r="E4" s="3"/>
      <c r="F4" s="3"/>
      <c r="G4" s="3">
        <v>2012</v>
      </c>
      <c r="H4" s="3"/>
    </row>
    <row r="5" spans="1:8" s="33" customFormat="1" ht="18">
      <c r="A5" s="30" t="s">
        <v>14</v>
      </c>
      <c r="B5" s="31"/>
      <c r="C5" s="31"/>
      <c r="D5" s="31"/>
      <c r="E5" s="31"/>
      <c r="F5" s="31"/>
      <c r="G5" s="31"/>
      <c r="H5" s="31"/>
    </row>
    <row r="6" spans="1:8">
      <c r="A6" s="2" t="s">
        <v>172</v>
      </c>
      <c r="B6" s="2">
        <v>13306</v>
      </c>
      <c r="C6" s="2"/>
      <c r="D6" s="2"/>
      <c r="E6" s="2"/>
      <c r="F6" s="2"/>
      <c r="G6" s="140"/>
      <c r="H6" s="2"/>
    </row>
    <row r="7" spans="1:8">
      <c r="A7" s="2" t="s">
        <v>58</v>
      </c>
      <c r="B7" s="2">
        <v>6364</v>
      </c>
      <c r="C7" s="2"/>
      <c r="D7" s="2"/>
      <c r="E7" s="2"/>
      <c r="F7" s="2"/>
      <c r="G7" s="2"/>
      <c r="H7" s="2"/>
    </row>
    <row r="8" spans="1:8">
      <c r="A8" s="2" t="s">
        <v>97</v>
      </c>
      <c r="B8" s="2">
        <v>16129</v>
      </c>
      <c r="C8" s="2"/>
      <c r="D8" s="2"/>
      <c r="E8" s="2"/>
      <c r="F8" s="2"/>
      <c r="G8" s="2"/>
      <c r="H8" s="2"/>
    </row>
    <row r="9" spans="1:8">
      <c r="A9" s="2" t="s">
        <v>171</v>
      </c>
      <c r="B9" s="2">
        <v>366</v>
      </c>
      <c r="C9" s="2"/>
      <c r="D9" s="2"/>
      <c r="E9" s="2"/>
      <c r="F9" s="2"/>
      <c r="G9" s="2"/>
      <c r="H9" s="2"/>
    </row>
    <row r="10" spans="1:8">
      <c r="A10" s="2" t="s">
        <v>170</v>
      </c>
      <c r="B10" s="2">
        <v>1591</v>
      </c>
      <c r="C10" s="2"/>
      <c r="D10" s="2"/>
      <c r="E10" s="2"/>
      <c r="F10" s="2"/>
      <c r="G10" s="2"/>
      <c r="H10" s="2"/>
    </row>
    <row r="11" spans="1:8">
      <c r="A11" s="2" t="s">
        <v>60</v>
      </c>
      <c r="B11" s="140">
        <v>7770.5</v>
      </c>
      <c r="C11" s="2"/>
      <c r="D11" s="2"/>
      <c r="E11" s="2"/>
      <c r="F11" s="2"/>
      <c r="G11" s="2"/>
      <c r="H11" s="2"/>
    </row>
    <row r="12" spans="1:8">
      <c r="A12" s="2" t="s">
        <v>61</v>
      </c>
      <c r="B12" s="2">
        <v>4048</v>
      </c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9" t="s">
        <v>74</v>
      </c>
      <c r="B14" s="29">
        <f>SUM(B6:B12)</f>
        <v>49574.5</v>
      </c>
      <c r="C14" s="29"/>
      <c r="D14" s="29"/>
      <c r="E14" s="29"/>
      <c r="F14" s="29"/>
      <c r="G14" s="29"/>
      <c r="H14" s="29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30" t="s">
        <v>15</v>
      </c>
      <c r="B16" s="5"/>
      <c r="C16" s="5"/>
      <c r="D16" s="5"/>
      <c r="E16" s="5"/>
      <c r="F16" s="5"/>
      <c r="G16" s="5"/>
      <c r="H16" s="5"/>
    </row>
    <row r="17" spans="1:8">
      <c r="A17" s="2" t="s">
        <v>169</v>
      </c>
      <c r="B17" s="2">
        <v>184063</v>
      </c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9" t="s">
        <v>75</v>
      </c>
      <c r="B19" s="29">
        <v>184063</v>
      </c>
      <c r="C19" s="29"/>
      <c r="D19" s="29"/>
      <c r="E19" s="29"/>
      <c r="F19" s="29"/>
      <c r="G19" s="29"/>
      <c r="H19" s="29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 s="33" customFormat="1" ht="18">
      <c r="A21" s="30" t="s">
        <v>77</v>
      </c>
      <c r="B21" s="34"/>
      <c r="C21" s="34"/>
      <c r="D21" s="34"/>
      <c r="E21" s="34"/>
      <c r="F21" s="34"/>
      <c r="G21" s="34"/>
      <c r="H21" s="34"/>
    </row>
    <row r="22" spans="1:8">
      <c r="A22" s="2" t="s">
        <v>8</v>
      </c>
      <c r="B22" s="2">
        <v>10570</v>
      </c>
      <c r="C22" s="2"/>
      <c r="D22" s="2"/>
      <c r="E22" s="2"/>
      <c r="F22" s="2"/>
      <c r="G22" s="2"/>
      <c r="H22" s="2"/>
    </row>
    <row r="23" spans="1:8">
      <c r="A23" s="2" t="s">
        <v>5</v>
      </c>
      <c r="B23" s="2">
        <v>2990</v>
      </c>
      <c r="C23" s="2"/>
      <c r="D23" s="2"/>
      <c r="E23" s="2"/>
      <c r="F23" s="2"/>
      <c r="G23" s="2"/>
      <c r="H23" s="2"/>
    </row>
    <row r="24" spans="1:8">
      <c r="A24" s="2" t="s">
        <v>9</v>
      </c>
      <c r="B24" s="2">
        <v>12471</v>
      </c>
      <c r="C24" s="2"/>
      <c r="D24" s="2"/>
      <c r="E24" s="2"/>
      <c r="F24" s="2"/>
      <c r="G24" s="2"/>
      <c r="H24" s="2"/>
    </row>
    <row r="25" spans="1:8">
      <c r="A25" s="2" t="s">
        <v>6</v>
      </c>
      <c r="B25" s="2">
        <v>4445</v>
      </c>
      <c r="C25" s="2"/>
      <c r="D25" s="2"/>
      <c r="E25" s="2"/>
      <c r="F25" s="2"/>
      <c r="G25" s="2"/>
      <c r="H25" s="2"/>
    </row>
    <row r="26" spans="1:8">
      <c r="A26" s="2" t="s">
        <v>63</v>
      </c>
      <c r="B26" s="2">
        <v>2755</v>
      </c>
      <c r="C26" s="2"/>
      <c r="D26" s="2"/>
      <c r="E26" s="2"/>
      <c r="F26" s="2"/>
      <c r="G26" s="2"/>
      <c r="H26" s="2"/>
    </row>
    <row r="27" spans="1:8">
      <c r="A27" s="2" t="s">
        <v>62</v>
      </c>
      <c r="B27" s="2">
        <v>2031</v>
      </c>
      <c r="C27" s="2"/>
      <c r="D27" s="2"/>
      <c r="E27" s="2"/>
      <c r="F27" s="2"/>
      <c r="G27" s="2"/>
      <c r="H27" s="2"/>
    </row>
    <row r="28" spans="1:8">
      <c r="A28" s="2" t="s">
        <v>65</v>
      </c>
      <c r="B28" s="2">
        <v>2500</v>
      </c>
      <c r="C28" s="2"/>
      <c r="D28" s="2"/>
      <c r="E28" s="2"/>
      <c r="F28" s="2"/>
      <c r="G28" s="2"/>
      <c r="H28" s="2"/>
    </row>
    <row r="29" spans="1:8">
      <c r="A29" s="2" t="s">
        <v>64</v>
      </c>
      <c r="B29" s="2">
        <v>15253</v>
      </c>
      <c r="C29" s="2"/>
      <c r="D29" s="2"/>
      <c r="E29" s="2"/>
      <c r="F29" s="2"/>
      <c r="G29" s="2"/>
      <c r="H29" s="2"/>
    </row>
    <row r="30" spans="1:8">
      <c r="A30" s="2" t="s">
        <v>7</v>
      </c>
      <c r="B30" s="2">
        <v>4889</v>
      </c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9" t="s">
        <v>76</v>
      </c>
      <c r="B32" s="29">
        <f>SUM(B22:B31)</f>
        <v>57904</v>
      </c>
      <c r="C32" s="29"/>
      <c r="D32" s="29"/>
      <c r="E32" s="29"/>
      <c r="F32" s="29"/>
      <c r="G32" s="29"/>
      <c r="H32" s="29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 s="33" customFormat="1" ht="18">
      <c r="A34" s="30" t="s">
        <v>13</v>
      </c>
      <c r="B34" s="31"/>
      <c r="C34" s="31"/>
      <c r="D34" s="31"/>
      <c r="E34" s="31"/>
      <c r="F34" s="31"/>
      <c r="G34" s="31"/>
      <c r="H34" s="31"/>
    </row>
    <row r="35" spans="1:8">
      <c r="A35" s="2" t="s">
        <v>16</v>
      </c>
      <c r="B35" s="4">
        <v>18615</v>
      </c>
      <c r="C35" s="4"/>
      <c r="D35" s="4"/>
      <c r="E35" s="4"/>
      <c r="F35" s="4"/>
      <c r="G35" s="8"/>
      <c r="H35" s="2"/>
    </row>
    <row r="36" spans="1:8">
      <c r="A36" s="2" t="s">
        <v>10</v>
      </c>
      <c r="B36" s="4">
        <v>614</v>
      </c>
      <c r="C36" s="4"/>
      <c r="D36" s="4"/>
      <c r="E36" s="4"/>
      <c r="F36" s="4"/>
      <c r="G36" s="8"/>
      <c r="H36" s="2"/>
    </row>
    <row r="37" spans="1:8">
      <c r="A37" s="4" t="s">
        <v>11</v>
      </c>
      <c r="B37" s="4">
        <v>692</v>
      </c>
      <c r="C37" s="4"/>
      <c r="D37" s="4"/>
      <c r="E37" s="4"/>
      <c r="F37" s="4"/>
      <c r="G37" s="8"/>
      <c r="H37" s="2"/>
    </row>
    <row r="38" spans="1:8">
      <c r="A38" s="4" t="s">
        <v>19</v>
      </c>
      <c r="B38" s="4">
        <v>376</v>
      </c>
      <c r="C38" s="4"/>
      <c r="D38" s="4"/>
      <c r="E38" s="4"/>
      <c r="F38" s="4"/>
      <c r="G38" s="8"/>
      <c r="H38" s="2"/>
    </row>
    <row r="39" spans="1:8">
      <c r="A39" s="4" t="s">
        <v>12</v>
      </c>
      <c r="B39" s="4">
        <v>11207</v>
      </c>
      <c r="C39" s="4"/>
      <c r="D39" s="4"/>
      <c r="E39" s="4"/>
      <c r="F39" s="4"/>
      <c r="G39" s="8"/>
      <c r="H39" s="2"/>
    </row>
    <row r="40" spans="1:8">
      <c r="A40" s="4" t="s">
        <v>17</v>
      </c>
      <c r="B40" s="4">
        <v>3072</v>
      </c>
      <c r="C40" s="4"/>
      <c r="D40" s="4"/>
      <c r="E40" s="4"/>
      <c r="F40" s="4"/>
      <c r="G40" s="8"/>
      <c r="H40" s="2"/>
    </row>
    <row r="41" spans="1:8">
      <c r="A41" s="4"/>
      <c r="B41" s="4"/>
      <c r="C41" s="4"/>
      <c r="D41" s="4"/>
      <c r="E41" s="4"/>
      <c r="F41" s="4"/>
      <c r="G41" s="8"/>
      <c r="H41" s="2"/>
    </row>
    <row r="42" spans="1:8">
      <c r="A42" s="29" t="s">
        <v>78</v>
      </c>
      <c r="B42" s="29">
        <f>SUM(B35:B40)</f>
        <v>34576</v>
      </c>
      <c r="C42" s="29"/>
      <c r="D42" s="29"/>
      <c r="E42" s="29"/>
      <c r="F42" s="29"/>
      <c r="G42" s="29"/>
      <c r="H42" s="29"/>
    </row>
    <row r="43" spans="1:8">
      <c r="A43" s="2"/>
      <c r="B43" s="2"/>
      <c r="C43" s="2"/>
      <c r="D43" s="2"/>
      <c r="E43" s="2"/>
      <c r="F43" s="2"/>
      <c r="G43" s="6"/>
      <c r="H43" s="2"/>
    </row>
    <row r="44" spans="1:8" s="33" customFormat="1" ht="18">
      <c r="A44" s="30" t="s">
        <v>20</v>
      </c>
      <c r="B44" s="31"/>
      <c r="C44" s="31"/>
      <c r="D44" s="31"/>
      <c r="E44" s="31"/>
      <c r="F44" s="31"/>
      <c r="G44" s="31"/>
      <c r="H44" s="31"/>
    </row>
    <row r="45" spans="1:8">
      <c r="A45" s="2" t="s">
        <v>21</v>
      </c>
      <c r="B45" s="2">
        <v>5410</v>
      </c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9" t="s">
        <v>79</v>
      </c>
      <c r="B47" s="29">
        <v>5410</v>
      </c>
      <c r="C47" s="29"/>
      <c r="D47" s="29"/>
      <c r="E47" s="29"/>
      <c r="F47" s="29"/>
      <c r="G47" s="29"/>
      <c r="H47" s="29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 s="33" customFormat="1" ht="18">
      <c r="A49" s="30" t="s">
        <v>56</v>
      </c>
      <c r="B49" s="31"/>
      <c r="C49" s="31"/>
      <c r="D49" s="31"/>
      <c r="E49" s="31"/>
      <c r="F49" s="31"/>
      <c r="G49" s="31"/>
      <c r="H49" s="31"/>
    </row>
    <row r="50" spans="1:8">
      <c r="A50" s="7" t="s">
        <v>22</v>
      </c>
      <c r="B50" s="7">
        <v>381</v>
      </c>
      <c r="C50" s="8"/>
      <c r="D50" s="8"/>
      <c r="E50" s="8"/>
      <c r="F50" s="8"/>
      <c r="G50" s="8"/>
      <c r="H50" s="2"/>
    </row>
    <row r="51" spans="1:8">
      <c r="A51" s="7" t="s">
        <v>23</v>
      </c>
      <c r="B51" s="7">
        <v>416</v>
      </c>
      <c r="C51" s="8"/>
      <c r="D51" s="8"/>
      <c r="E51" s="8"/>
      <c r="F51" s="8"/>
      <c r="G51" s="8"/>
      <c r="H51" s="2"/>
    </row>
    <row r="52" spans="1:8">
      <c r="A52" s="7" t="s">
        <v>24</v>
      </c>
      <c r="B52" s="7">
        <v>421</v>
      </c>
      <c r="C52" s="8"/>
      <c r="D52" s="8"/>
      <c r="E52" s="8"/>
      <c r="F52" s="8"/>
      <c r="G52" s="8"/>
      <c r="H52" s="2"/>
    </row>
    <row r="53" spans="1:8">
      <c r="A53" s="7" t="s">
        <v>25</v>
      </c>
      <c r="B53" s="7">
        <v>640</v>
      </c>
      <c r="C53" s="8"/>
      <c r="D53" s="8"/>
      <c r="E53" s="8"/>
      <c r="F53" s="8"/>
      <c r="G53" s="8"/>
      <c r="H53" s="2"/>
    </row>
    <row r="54" spans="1:8">
      <c r="A54" s="7" t="s">
        <v>26</v>
      </c>
      <c r="B54" s="7">
        <v>64</v>
      </c>
      <c r="C54" s="8"/>
      <c r="D54" s="8"/>
      <c r="E54" s="8"/>
      <c r="F54" s="8"/>
      <c r="G54" s="50"/>
      <c r="H54" s="2"/>
    </row>
    <row r="55" spans="1:8">
      <c r="A55" s="7" t="s">
        <v>27</v>
      </c>
      <c r="B55" s="7">
        <v>250</v>
      </c>
      <c r="C55" s="8"/>
      <c r="D55" s="8"/>
      <c r="E55" s="8"/>
      <c r="F55" s="8"/>
      <c r="G55" s="8"/>
      <c r="H55" s="2"/>
    </row>
    <row r="56" spans="1:8">
      <c r="A56" s="7" t="s">
        <v>28</v>
      </c>
      <c r="B56" s="7">
        <v>825</v>
      </c>
      <c r="C56" s="8"/>
      <c r="D56" s="8"/>
      <c r="E56" s="8"/>
      <c r="F56" s="8"/>
      <c r="G56" s="8"/>
      <c r="H56" s="2"/>
    </row>
    <row r="57" spans="1:8">
      <c r="A57" s="7" t="s">
        <v>29</v>
      </c>
      <c r="B57" s="7">
        <v>448</v>
      </c>
      <c r="C57" s="8"/>
      <c r="D57" s="8"/>
      <c r="E57" s="8"/>
      <c r="F57" s="8"/>
      <c r="G57" s="8"/>
      <c r="H57" s="2"/>
    </row>
    <row r="58" spans="1:8">
      <c r="A58" s="7" t="s">
        <v>30</v>
      </c>
      <c r="B58" s="7">
        <v>2289</v>
      </c>
      <c r="C58" s="8"/>
      <c r="D58" s="8"/>
      <c r="E58" s="8"/>
      <c r="F58" s="8"/>
      <c r="G58" s="8"/>
      <c r="H58" s="2"/>
    </row>
    <row r="59" spans="1:8">
      <c r="A59" s="7" t="s">
        <v>31</v>
      </c>
      <c r="B59" s="7">
        <v>1818</v>
      </c>
      <c r="C59" s="8"/>
      <c r="D59" s="8"/>
      <c r="E59" s="8"/>
      <c r="F59" s="8"/>
      <c r="G59" s="8"/>
      <c r="H59" s="2"/>
    </row>
    <row r="60" spans="1:8">
      <c r="A60" s="7" t="s">
        <v>32</v>
      </c>
      <c r="B60" s="7">
        <v>3038</v>
      </c>
      <c r="C60" s="8"/>
      <c r="D60" s="8"/>
      <c r="E60" s="8"/>
      <c r="F60" s="8"/>
      <c r="G60" s="8"/>
      <c r="H60" s="2"/>
    </row>
    <row r="61" spans="1:8">
      <c r="A61" s="7" t="s">
        <v>33</v>
      </c>
      <c r="B61" s="7">
        <v>664</v>
      </c>
      <c r="C61" s="8"/>
      <c r="D61" s="8"/>
      <c r="E61" s="8"/>
      <c r="F61" s="8"/>
      <c r="G61" s="8"/>
      <c r="H61" s="2"/>
    </row>
    <row r="62" spans="1:8">
      <c r="A62" s="7" t="s">
        <v>34</v>
      </c>
      <c r="B62" s="9">
        <v>2241</v>
      </c>
      <c r="C62" s="8"/>
      <c r="D62" s="8"/>
      <c r="E62" s="8"/>
      <c r="F62" s="8"/>
      <c r="G62" s="50"/>
      <c r="H62" s="2"/>
    </row>
    <row r="63" spans="1:8">
      <c r="A63" s="7" t="s">
        <v>35</v>
      </c>
      <c r="B63" s="7">
        <v>2778</v>
      </c>
      <c r="C63" s="8"/>
      <c r="D63" s="8"/>
      <c r="E63" s="8"/>
      <c r="F63" s="8"/>
      <c r="G63" s="8"/>
      <c r="H63" s="2"/>
    </row>
    <row r="64" spans="1:8">
      <c r="A64" s="7" t="s">
        <v>36</v>
      </c>
      <c r="B64" s="7">
        <v>1301</v>
      </c>
      <c r="C64" s="8"/>
      <c r="D64" s="8"/>
      <c r="E64" s="8"/>
      <c r="F64" s="8"/>
      <c r="G64" s="8"/>
      <c r="H64" s="2"/>
    </row>
    <row r="65" spans="1:8">
      <c r="A65" s="7" t="s">
        <v>36</v>
      </c>
      <c r="B65" s="7"/>
      <c r="C65" s="8"/>
      <c r="D65" s="8"/>
      <c r="E65" s="8"/>
      <c r="F65" s="8"/>
      <c r="G65" s="8"/>
      <c r="H65" s="2"/>
    </row>
    <row r="66" spans="1:8">
      <c r="A66" s="7" t="s">
        <v>37</v>
      </c>
      <c r="B66" s="7">
        <v>645</v>
      </c>
      <c r="C66" s="8"/>
      <c r="D66" s="8"/>
      <c r="E66" s="8"/>
      <c r="F66" s="8"/>
      <c r="G66" s="8"/>
      <c r="H66" s="2"/>
    </row>
    <row r="67" spans="1:8">
      <c r="A67" s="7" t="s">
        <v>38</v>
      </c>
      <c r="B67" s="10">
        <v>1226</v>
      </c>
      <c r="C67" s="8"/>
      <c r="D67" s="8"/>
      <c r="E67" s="8"/>
      <c r="F67" s="8"/>
      <c r="G67" s="8"/>
      <c r="H67" s="2"/>
    </row>
    <row r="68" spans="1:8">
      <c r="A68" s="7" t="s">
        <v>39</v>
      </c>
      <c r="B68" s="7">
        <v>1529</v>
      </c>
      <c r="C68" s="8"/>
      <c r="D68" s="8"/>
      <c r="E68" s="8"/>
      <c r="F68" s="8"/>
      <c r="G68" s="8"/>
      <c r="H68" s="2"/>
    </row>
    <row r="69" spans="1:8">
      <c r="A69" s="7"/>
      <c r="B69" s="7"/>
      <c r="C69" s="2"/>
      <c r="D69" s="2"/>
      <c r="E69" s="2"/>
      <c r="F69" s="2"/>
      <c r="G69" s="8"/>
      <c r="H69" s="2"/>
    </row>
    <row r="70" spans="1:8">
      <c r="A70" s="29" t="s">
        <v>82</v>
      </c>
      <c r="B70" s="29">
        <f>SUM(B50:B68)</f>
        <v>20974</v>
      </c>
      <c r="C70" s="29"/>
      <c r="D70" s="29"/>
      <c r="E70" s="29"/>
      <c r="F70" s="29"/>
      <c r="G70" s="41"/>
      <c r="H70" s="29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 ht="18">
      <c r="A72" s="30" t="s">
        <v>57</v>
      </c>
      <c r="B72" s="31"/>
      <c r="C72" s="31"/>
      <c r="D72" s="31"/>
      <c r="E72" s="31"/>
      <c r="F72" s="31"/>
      <c r="G72" s="31"/>
      <c r="H72" s="31"/>
    </row>
    <row r="73" spans="1:8" s="33" customFormat="1" ht="18">
      <c r="A73" s="7" t="s">
        <v>40</v>
      </c>
      <c r="B73" s="10">
        <v>1941</v>
      </c>
      <c r="C73" s="2"/>
      <c r="D73" s="2"/>
      <c r="E73" s="2"/>
      <c r="F73" s="2"/>
      <c r="G73" s="50"/>
      <c r="H73" s="2"/>
    </row>
    <row r="74" spans="1:8">
      <c r="A74" s="7" t="s">
        <v>41</v>
      </c>
      <c r="B74" s="11">
        <v>100</v>
      </c>
      <c r="C74" s="2"/>
      <c r="D74" s="2"/>
      <c r="E74" s="2"/>
      <c r="F74" s="2"/>
      <c r="G74" s="50"/>
      <c r="H74" s="2"/>
    </row>
    <row r="75" spans="1:8">
      <c r="A75" s="7" t="s">
        <v>42</v>
      </c>
      <c r="B75" s="11">
        <v>181</v>
      </c>
      <c r="C75" s="2"/>
      <c r="D75" s="2"/>
      <c r="E75" s="2"/>
      <c r="F75" s="2"/>
      <c r="G75" s="50"/>
      <c r="H75" s="2"/>
    </row>
    <row r="76" spans="1:8">
      <c r="A76" s="12" t="s">
        <v>43</v>
      </c>
      <c r="B76" s="13">
        <v>1456</v>
      </c>
      <c r="C76" s="2"/>
      <c r="D76" s="2"/>
      <c r="E76" s="2"/>
      <c r="F76" s="2"/>
      <c r="G76" s="50"/>
      <c r="H76" s="2"/>
    </row>
    <row r="77" spans="1:8">
      <c r="A77" s="7" t="s">
        <v>44</v>
      </c>
      <c r="B77" s="11">
        <v>1846</v>
      </c>
      <c r="C77" s="2"/>
      <c r="D77" s="2"/>
      <c r="E77" s="2"/>
      <c r="F77" s="2"/>
      <c r="G77" s="50"/>
      <c r="H77" s="2"/>
    </row>
    <row r="78" spans="1:8">
      <c r="A78" s="14" t="s">
        <v>45</v>
      </c>
      <c r="B78" s="11">
        <v>261</v>
      </c>
      <c r="C78" s="2"/>
      <c r="D78" s="2"/>
      <c r="E78" s="2"/>
      <c r="F78" s="2"/>
      <c r="G78" s="50"/>
      <c r="H78" s="2"/>
    </row>
    <row r="79" spans="1:8">
      <c r="A79" s="7" t="s">
        <v>46</v>
      </c>
      <c r="B79" s="11">
        <v>330</v>
      </c>
      <c r="C79" s="2"/>
      <c r="D79" s="2"/>
      <c r="E79" s="2"/>
      <c r="F79" s="2"/>
      <c r="G79" s="50"/>
      <c r="H79" s="2"/>
    </row>
    <row r="80" spans="1:8">
      <c r="A80" s="7" t="s">
        <v>47</v>
      </c>
      <c r="B80" s="11">
        <v>1215</v>
      </c>
      <c r="C80" s="2"/>
      <c r="D80" s="2"/>
      <c r="E80" s="2"/>
      <c r="F80" s="2"/>
      <c r="G80" s="50"/>
      <c r="H80" s="2"/>
    </row>
    <row r="81" spans="1:8">
      <c r="A81" s="14" t="s">
        <v>48</v>
      </c>
      <c r="B81" s="11">
        <v>398</v>
      </c>
      <c r="C81" s="2"/>
      <c r="D81" s="2"/>
      <c r="E81" s="2"/>
      <c r="F81" s="2"/>
      <c r="G81" s="50"/>
      <c r="H81" s="2"/>
    </row>
    <row r="82" spans="1:8">
      <c r="A82" s="7" t="s">
        <v>49</v>
      </c>
      <c r="B82" s="11">
        <v>536</v>
      </c>
      <c r="C82" s="2"/>
      <c r="D82" s="2"/>
      <c r="E82" s="2"/>
      <c r="F82" s="2"/>
      <c r="G82" s="50"/>
      <c r="H82" s="2"/>
    </row>
    <row r="83" spans="1:8">
      <c r="A83" s="7" t="s">
        <v>50</v>
      </c>
      <c r="B83" s="11">
        <v>803</v>
      </c>
      <c r="C83" s="2"/>
      <c r="D83" s="2"/>
      <c r="E83" s="2"/>
      <c r="F83" s="2"/>
      <c r="G83" s="50"/>
      <c r="H83" s="2"/>
    </row>
    <row r="84" spans="1:8">
      <c r="A84" s="7" t="s">
        <v>51</v>
      </c>
      <c r="B84" s="11">
        <v>143</v>
      </c>
      <c r="C84" s="2"/>
      <c r="D84" s="2"/>
      <c r="E84" s="2"/>
      <c r="F84" s="2"/>
      <c r="G84" s="50"/>
      <c r="H84" s="2"/>
    </row>
    <row r="85" spans="1:8">
      <c r="A85" s="12" t="s">
        <v>52</v>
      </c>
      <c r="B85" s="11">
        <v>483</v>
      </c>
      <c r="C85" s="2"/>
      <c r="D85" s="2"/>
      <c r="E85" s="2"/>
      <c r="F85" s="2"/>
      <c r="G85" s="50"/>
      <c r="H85" s="2"/>
    </row>
    <row r="86" spans="1:8">
      <c r="A86" s="12" t="s">
        <v>53</v>
      </c>
      <c r="B86" s="11">
        <v>190</v>
      </c>
      <c r="C86" s="2"/>
      <c r="D86" s="2"/>
      <c r="E86" s="2"/>
      <c r="F86" s="2"/>
      <c r="G86" s="50"/>
      <c r="H86" s="2"/>
    </row>
    <row r="87" spans="1:8">
      <c r="A87" s="12" t="s">
        <v>54</v>
      </c>
      <c r="B87" s="11">
        <v>273</v>
      </c>
      <c r="C87" s="2"/>
      <c r="D87" s="2"/>
      <c r="E87" s="2"/>
      <c r="F87" s="2"/>
      <c r="G87" s="50"/>
      <c r="H87" s="2"/>
    </row>
    <row r="88" spans="1:8">
      <c r="A88" s="12" t="s">
        <v>55</v>
      </c>
      <c r="B88" s="11">
        <v>126</v>
      </c>
      <c r="C88" s="2"/>
      <c r="D88" s="2"/>
      <c r="E88" s="2"/>
      <c r="F88" s="2"/>
      <c r="G88" s="50"/>
      <c r="H88" s="2"/>
    </row>
    <row r="89" spans="1:8">
      <c r="A89" s="12"/>
      <c r="B89" s="11"/>
      <c r="C89" s="2"/>
      <c r="D89" s="2"/>
      <c r="E89" s="2"/>
      <c r="F89" s="2"/>
      <c r="G89" s="8"/>
      <c r="H89" s="2"/>
    </row>
    <row r="90" spans="1:8">
      <c r="A90" s="42" t="s">
        <v>83</v>
      </c>
      <c r="B90" s="48">
        <f>SUM(B73:B89)</f>
        <v>10282</v>
      </c>
      <c r="C90" s="29"/>
      <c r="D90" s="29"/>
      <c r="E90" s="29"/>
      <c r="F90" s="29"/>
      <c r="G90" s="41"/>
      <c r="H90" s="29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 ht="18">
      <c r="A93" s="35" t="s">
        <v>80</v>
      </c>
      <c r="B93" s="35"/>
      <c r="C93" s="35"/>
      <c r="D93" s="35"/>
      <c r="E93" s="35"/>
      <c r="F93" s="35"/>
      <c r="G93" s="35"/>
      <c r="H93" s="35"/>
    </row>
    <row r="94" spans="1:8">
      <c r="A94" s="2"/>
      <c r="B94" s="3" t="s">
        <v>3</v>
      </c>
      <c r="C94" s="25"/>
      <c r="D94" s="25"/>
      <c r="E94" s="26"/>
      <c r="F94" s="26"/>
      <c r="G94" s="3"/>
      <c r="H94" s="3"/>
    </row>
    <row r="95" spans="1:8">
      <c r="A95" s="2" t="s">
        <v>4</v>
      </c>
      <c r="B95" s="3">
        <v>2012</v>
      </c>
      <c r="C95" s="23"/>
      <c r="D95" s="23"/>
      <c r="E95" s="23"/>
      <c r="F95" s="23"/>
      <c r="G95" s="3">
        <v>2012</v>
      </c>
      <c r="H95" s="3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 ht="18">
      <c r="A97" s="38" t="s">
        <v>81</v>
      </c>
      <c r="B97" s="43">
        <f>SUM(B90,B70,B47,B42,B32,B19,B14)</f>
        <v>362783.5</v>
      </c>
      <c r="C97" s="39"/>
      <c r="D97" s="39"/>
      <c r="E97" s="39"/>
      <c r="F97" s="39"/>
      <c r="G97" s="43">
        <f>SUM(G90,G70,G47,G42,G32,G19,G14)</f>
        <v>0</v>
      </c>
      <c r="H97" s="39"/>
    </row>
    <row r="98" spans="1:8" s="33" customFormat="1" ht="18">
      <c r="A98" s="2"/>
      <c r="B98" s="2"/>
      <c r="C98" s="2"/>
      <c r="D98" s="2"/>
      <c r="E98" s="2"/>
      <c r="F98" s="2"/>
      <c r="G98" s="2"/>
      <c r="H98" s="2"/>
    </row>
  </sheetData>
  <phoneticPr fontId="3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J39" sqref="J38:J39"/>
    </sheetView>
  </sheetViews>
  <sheetFormatPr defaultRowHeight="12.75"/>
  <cols>
    <col min="1" max="1" width="36.28515625" customWidth="1"/>
    <col min="2" max="2" width="6" customWidth="1"/>
    <col min="3" max="3" width="6.28515625" customWidth="1"/>
    <col min="4" max="4" width="12.42578125" customWidth="1"/>
    <col min="5" max="5" width="10.7109375" customWidth="1"/>
    <col min="6" max="6" width="12.28515625" customWidth="1"/>
    <col min="7" max="7" width="24.140625" customWidth="1"/>
    <col min="8" max="8" width="5.85546875" customWidth="1"/>
    <col min="9" max="9" width="23.42578125" customWidth="1"/>
    <col min="16" max="16" width="27.42578125" customWidth="1"/>
  </cols>
  <sheetData>
    <row r="1" spans="1:16" s="46" customFormat="1" ht="20.25">
      <c r="A1" s="46" t="s">
        <v>88</v>
      </c>
    </row>
    <row r="3" spans="1:16" s="33" customFormat="1" ht="18">
      <c r="A3" s="30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0" customFormat="1">
      <c r="A4" s="7"/>
      <c r="B4" s="23"/>
      <c r="C4" s="23"/>
      <c r="D4" s="286" t="s">
        <v>161</v>
      </c>
      <c r="E4" s="287"/>
      <c r="F4" s="286" t="s">
        <v>164</v>
      </c>
      <c r="G4" s="288"/>
      <c r="H4" s="22"/>
      <c r="I4" s="27" t="s">
        <v>72</v>
      </c>
      <c r="J4" s="22"/>
      <c r="K4" s="22"/>
      <c r="L4" s="22"/>
      <c r="M4" s="22"/>
      <c r="N4" s="22"/>
      <c r="O4" s="22"/>
      <c r="P4" s="37"/>
    </row>
    <row r="5" spans="1:16" s="20" customFormat="1">
      <c r="A5" s="21"/>
      <c r="B5" s="23"/>
      <c r="C5" s="23"/>
      <c r="D5" s="52" t="s">
        <v>68</v>
      </c>
      <c r="E5" s="52" t="s">
        <v>69</v>
      </c>
      <c r="F5" s="52" t="s">
        <v>68</v>
      </c>
      <c r="G5" s="52" t="s">
        <v>69</v>
      </c>
      <c r="H5" s="22"/>
      <c r="I5" s="22"/>
      <c r="J5" s="22"/>
      <c r="K5" s="22"/>
      <c r="L5" s="22"/>
      <c r="M5" s="22"/>
      <c r="N5" s="22"/>
      <c r="O5" s="22"/>
      <c r="P5" s="37"/>
    </row>
    <row r="6" spans="1:16">
      <c r="A6" s="2" t="s">
        <v>70</v>
      </c>
      <c r="B6" s="2"/>
      <c r="C6" s="2"/>
      <c r="D6" s="49"/>
      <c r="E6" s="49"/>
      <c r="F6" s="3"/>
      <c r="G6" s="3"/>
      <c r="H6" s="2"/>
      <c r="I6" s="2"/>
      <c r="J6" s="2"/>
      <c r="K6" s="2"/>
      <c r="L6" s="2"/>
      <c r="M6" s="2"/>
      <c r="N6" s="2"/>
      <c r="O6" s="2"/>
      <c r="P6" s="37"/>
    </row>
    <row r="7" spans="1:16">
      <c r="A7" s="2" t="s">
        <v>73</v>
      </c>
      <c r="B7" s="2"/>
      <c r="C7" s="2"/>
      <c r="D7" s="49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37"/>
    </row>
    <row r="8" spans="1:16">
      <c r="A8" s="2" t="s">
        <v>71</v>
      </c>
      <c r="B8" s="2"/>
      <c r="C8" s="2"/>
      <c r="D8" s="3"/>
      <c r="E8" s="3"/>
      <c r="F8" s="54"/>
      <c r="G8" s="54"/>
      <c r="H8" s="2"/>
      <c r="I8" s="2"/>
      <c r="J8" s="2"/>
      <c r="K8" s="2"/>
      <c r="L8" s="2"/>
      <c r="M8" s="2"/>
      <c r="N8" s="2"/>
      <c r="O8" s="2"/>
      <c r="P8" s="37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7"/>
    </row>
    <row r="10" spans="1:16">
      <c r="A10" s="29" t="s">
        <v>84</v>
      </c>
      <c r="B10" s="28"/>
      <c r="C10" s="28"/>
      <c r="D10" s="29">
        <f>SUM(D6:D9)</f>
        <v>0</v>
      </c>
      <c r="E10" s="29">
        <f>SUM(E6:E9)</f>
        <v>0</v>
      </c>
      <c r="F10" s="55">
        <f>F8+F9</f>
        <v>0</v>
      </c>
      <c r="G10" s="55">
        <f>SUM(G6:G9)</f>
        <v>0</v>
      </c>
      <c r="H10" s="28"/>
      <c r="I10" s="28">
        <f>SUM(I6:I8)</f>
        <v>0</v>
      </c>
      <c r="J10" s="28"/>
      <c r="K10" s="28"/>
      <c r="L10" s="28"/>
      <c r="M10" s="28"/>
      <c r="N10" s="28"/>
      <c r="O10" s="28"/>
      <c r="P10" s="37"/>
    </row>
    <row r="11" spans="1:16">
      <c r="A11" s="82"/>
      <c r="E11" s="82"/>
    </row>
    <row r="12" spans="1:16">
      <c r="A12" s="80" t="s">
        <v>93</v>
      </c>
      <c r="B12" s="82"/>
      <c r="C12" s="82"/>
      <c r="D12" s="82"/>
      <c r="E12" s="47"/>
    </row>
    <row r="25" spans="6:6">
      <c r="F25" s="1"/>
    </row>
  </sheetData>
  <mergeCells count="2">
    <mergeCell ref="D4:E4"/>
    <mergeCell ref="F4:G4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4" workbookViewId="0">
      <selection activeCell="C42" sqref="C42"/>
    </sheetView>
  </sheetViews>
  <sheetFormatPr defaultRowHeight="12.75"/>
  <cols>
    <col min="1" max="1" width="59.28515625" customWidth="1"/>
    <col min="2" max="2" width="12.5703125" bestFit="1" customWidth="1"/>
    <col min="3" max="3" width="11.140625" customWidth="1"/>
    <col min="4" max="4" width="13.140625" bestFit="1" customWidth="1"/>
    <col min="5" max="5" width="10.5703125" bestFit="1" customWidth="1"/>
    <col min="6" max="6" width="16.5703125" bestFit="1" customWidth="1"/>
    <col min="7" max="7" width="9.28515625" bestFit="1" customWidth="1"/>
    <col min="8" max="11" width="9.7109375" bestFit="1" customWidth="1"/>
    <col min="12" max="12" width="12.85546875" customWidth="1"/>
  </cols>
  <sheetData>
    <row r="1" spans="1:10" ht="15.75">
      <c r="J1" s="113"/>
    </row>
    <row r="2" spans="1:10" ht="15">
      <c r="A2" s="114" t="s">
        <v>156</v>
      </c>
      <c r="B2" s="2" t="s">
        <v>123</v>
      </c>
      <c r="C2" s="2" t="s">
        <v>124</v>
      </c>
      <c r="D2" s="2" t="s">
        <v>125</v>
      </c>
      <c r="E2" s="2" t="s">
        <v>126</v>
      </c>
      <c r="F2" s="2" t="s">
        <v>127</v>
      </c>
      <c r="G2" s="2" t="s">
        <v>128</v>
      </c>
    </row>
    <row r="3" spans="1:10" ht="15">
      <c r="A3" s="2" t="s">
        <v>129</v>
      </c>
      <c r="B3" s="115">
        <v>140</v>
      </c>
      <c r="C3" s="115"/>
      <c r="D3" s="115"/>
      <c r="E3" s="115"/>
      <c r="F3" s="115"/>
      <c r="G3" s="115"/>
    </row>
    <row r="4" spans="1:10" ht="15">
      <c r="A4" s="2" t="s">
        <v>130</v>
      </c>
      <c r="B4" s="115">
        <v>25</v>
      </c>
      <c r="C4" s="115"/>
      <c r="D4" s="115"/>
      <c r="E4" s="115"/>
      <c r="F4" s="115"/>
      <c r="G4" s="115"/>
    </row>
    <row r="5" spans="1:10" ht="15">
      <c r="A5" s="2" t="s">
        <v>131</v>
      </c>
      <c r="B5" s="115">
        <v>1.9</v>
      </c>
      <c r="C5" s="115">
        <v>17.399999999999999</v>
      </c>
      <c r="D5" s="115">
        <v>40</v>
      </c>
      <c r="E5" s="115">
        <v>137</v>
      </c>
      <c r="F5" s="115">
        <v>47</v>
      </c>
      <c r="G5" s="115">
        <v>36.1</v>
      </c>
    </row>
    <row r="6" spans="1:10" ht="15">
      <c r="A6" s="2" t="s">
        <v>132</v>
      </c>
      <c r="B6" s="115">
        <v>2669.7</v>
      </c>
      <c r="C6" s="115"/>
      <c r="D6" s="115"/>
      <c r="E6" s="115"/>
      <c r="F6" s="115"/>
      <c r="G6" s="115"/>
    </row>
    <row r="7" spans="1:10" ht="15">
      <c r="A7" s="22" t="s">
        <v>133</v>
      </c>
      <c r="B7" s="115">
        <f t="shared" ref="B7:G7" si="0">SUM(B3:B6)</f>
        <v>2836.6</v>
      </c>
      <c r="C7" s="115">
        <f t="shared" si="0"/>
        <v>17.399999999999999</v>
      </c>
      <c r="D7" s="115">
        <f t="shared" si="0"/>
        <v>40</v>
      </c>
      <c r="E7" s="115">
        <f t="shared" si="0"/>
        <v>137</v>
      </c>
      <c r="F7" s="115">
        <f t="shared" si="0"/>
        <v>47</v>
      </c>
      <c r="G7" s="115">
        <f t="shared" si="0"/>
        <v>36.1</v>
      </c>
    </row>
    <row r="8" spans="1:10" ht="15">
      <c r="B8" s="116"/>
      <c r="C8" s="116"/>
      <c r="D8" s="116"/>
      <c r="E8" s="116"/>
      <c r="F8" s="116"/>
      <c r="G8" s="116"/>
    </row>
    <row r="9" spans="1:10" ht="15">
      <c r="A9" s="114" t="s">
        <v>155</v>
      </c>
      <c r="B9" s="115" t="s">
        <v>123</v>
      </c>
      <c r="C9" s="115" t="s">
        <v>124</v>
      </c>
      <c r="D9" s="115" t="s">
        <v>125</v>
      </c>
      <c r="E9" s="115" t="s">
        <v>126</v>
      </c>
      <c r="F9" s="115" t="s">
        <v>127</v>
      </c>
      <c r="G9" s="2" t="s">
        <v>128</v>
      </c>
    </row>
    <row r="10" spans="1:10" ht="15">
      <c r="A10" s="2" t="s">
        <v>129</v>
      </c>
      <c r="B10" s="117">
        <f>B3/$B$7</f>
        <v>4.9354861453853205E-2</v>
      </c>
      <c r="C10" s="117"/>
      <c r="D10" s="117"/>
      <c r="E10" s="117"/>
      <c r="F10" s="117"/>
      <c r="G10" s="117"/>
    </row>
    <row r="11" spans="1:10" ht="15">
      <c r="A11" s="2" t="s">
        <v>130</v>
      </c>
      <c r="B11" s="117">
        <f>B4/$B$7</f>
        <v>8.8133681167595016E-3</v>
      </c>
      <c r="C11" s="117"/>
      <c r="D11" s="117"/>
      <c r="E11" s="117"/>
      <c r="F11" s="117"/>
      <c r="G11" s="117"/>
    </row>
    <row r="12" spans="1:10" ht="15">
      <c r="A12" s="2" t="s">
        <v>131</v>
      </c>
      <c r="B12" s="117">
        <f>B5/$B$7</f>
        <v>6.6981597687372203E-4</v>
      </c>
      <c r="C12" s="117">
        <v>1</v>
      </c>
      <c r="D12" s="117">
        <v>1</v>
      </c>
      <c r="E12" s="117">
        <v>1</v>
      </c>
      <c r="F12" s="117">
        <v>1</v>
      </c>
      <c r="G12" s="117">
        <v>1</v>
      </c>
    </row>
    <row r="13" spans="1:10" ht="15">
      <c r="A13" s="2" t="s">
        <v>132</v>
      </c>
      <c r="B13" s="117">
        <f>B6/$B$7</f>
        <v>0.94116195445251349</v>
      </c>
      <c r="C13" s="117"/>
      <c r="D13" s="117"/>
      <c r="E13" s="117"/>
      <c r="F13" s="117"/>
      <c r="G13" s="117"/>
    </row>
    <row r="14" spans="1:10" ht="15">
      <c r="B14" s="116"/>
      <c r="C14" s="116"/>
      <c r="D14" s="116"/>
      <c r="E14" s="116"/>
      <c r="F14" s="116"/>
      <c r="G14" s="116"/>
    </row>
    <row r="15" spans="1:10" ht="15">
      <c r="A15" s="114" t="s">
        <v>134</v>
      </c>
      <c r="B15" s="115" t="s">
        <v>123</v>
      </c>
      <c r="C15" s="115" t="s">
        <v>124</v>
      </c>
      <c r="D15" s="115" t="s">
        <v>125</v>
      </c>
      <c r="E15" s="115" t="s">
        <v>126</v>
      </c>
      <c r="F15" s="115" t="s">
        <v>127</v>
      </c>
      <c r="G15" s="2" t="s">
        <v>128</v>
      </c>
    </row>
    <row r="16" spans="1:10" ht="15">
      <c r="A16" s="118" t="s">
        <v>129</v>
      </c>
      <c r="B16" s="115">
        <f t="shared" ref="B16:G16" si="1">95*3.6*B10/2</f>
        <v>8.4396813086088986</v>
      </c>
      <c r="C16" s="115">
        <f t="shared" si="1"/>
        <v>0</v>
      </c>
      <c r="D16" s="115">
        <f t="shared" si="1"/>
        <v>0</v>
      </c>
      <c r="E16" s="115">
        <f t="shared" si="1"/>
        <v>0</v>
      </c>
      <c r="F16" s="115">
        <f t="shared" si="1"/>
        <v>0</v>
      </c>
      <c r="G16" s="115">
        <f t="shared" si="1"/>
        <v>0</v>
      </c>
    </row>
    <row r="17" spans="1:7" ht="15">
      <c r="A17" s="118" t="s">
        <v>130</v>
      </c>
      <c r="B17" s="115">
        <f t="shared" ref="B17:G17" si="2">74*3.6*B11/2</f>
        <v>1.1739406331523659</v>
      </c>
      <c r="C17" s="115">
        <f t="shared" si="2"/>
        <v>0</v>
      </c>
      <c r="D17" s="115">
        <f t="shared" si="2"/>
        <v>0</v>
      </c>
      <c r="E17" s="115">
        <f t="shared" si="2"/>
        <v>0</v>
      </c>
      <c r="F17" s="115">
        <f t="shared" si="2"/>
        <v>0</v>
      </c>
      <c r="G17" s="115">
        <f t="shared" si="2"/>
        <v>0</v>
      </c>
    </row>
    <row r="18" spans="1:7" ht="15">
      <c r="A18" s="118" t="s">
        <v>131</v>
      </c>
      <c r="B18" s="115">
        <f t="shared" ref="B18:G18" si="3">56.7*3.6*B12/2</f>
        <v>6.8361418599732077E-2</v>
      </c>
      <c r="C18" s="115">
        <f t="shared" si="3"/>
        <v>102.06</v>
      </c>
      <c r="D18" s="115">
        <f t="shared" si="3"/>
        <v>102.06</v>
      </c>
      <c r="E18" s="115">
        <f t="shared" si="3"/>
        <v>102.06</v>
      </c>
      <c r="F18" s="115">
        <f t="shared" si="3"/>
        <v>102.06</v>
      </c>
      <c r="G18" s="115">
        <f t="shared" si="3"/>
        <v>102.06</v>
      </c>
    </row>
    <row r="19" spans="1:7" ht="15">
      <c r="A19" s="118" t="s">
        <v>132</v>
      </c>
      <c r="B19" s="115">
        <f t="shared" ref="B19:G19" si="4">0*3.6*B13/2</f>
        <v>0</v>
      </c>
      <c r="C19" s="115">
        <f t="shared" si="4"/>
        <v>0</v>
      </c>
      <c r="D19" s="115">
        <f t="shared" si="4"/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</row>
    <row r="20" spans="1:7">
      <c r="A20" s="118" t="s">
        <v>133</v>
      </c>
      <c r="B20" s="119">
        <f t="shared" ref="B20:G20" si="5">SUM(B16:B19)</f>
        <v>9.6819833603609968</v>
      </c>
      <c r="C20" s="119">
        <f t="shared" si="5"/>
        <v>102.06</v>
      </c>
      <c r="D20" s="119">
        <f t="shared" si="5"/>
        <v>102.06</v>
      </c>
      <c r="E20" s="119">
        <f t="shared" si="5"/>
        <v>102.06</v>
      </c>
      <c r="F20" s="119">
        <f t="shared" si="5"/>
        <v>102.06</v>
      </c>
      <c r="G20" s="119">
        <f t="shared" si="5"/>
        <v>102.06</v>
      </c>
    </row>
    <row r="22" spans="1:7" ht="15">
      <c r="A22" s="120" t="s">
        <v>135</v>
      </c>
      <c r="B22" s="121" t="s">
        <v>123</v>
      </c>
      <c r="C22" s="121" t="s">
        <v>124</v>
      </c>
      <c r="D22" s="121" t="s">
        <v>125</v>
      </c>
      <c r="E22" s="121" t="s">
        <v>126</v>
      </c>
      <c r="F22" s="121" t="s">
        <v>127</v>
      </c>
      <c r="G22" s="114" t="s">
        <v>128</v>
      </c>
    </row>
    <row r="23" spans="1:7" ht="15">
      <c r="A23" s="2" t="s">
        <v>136</v>
      </c>
      <c r="B23" s="117">
        <v>0.23</v>
      </c>
      <c r="C23" s="117">
        <v>0.2</v>
      </c>
      <c r="D23" s="117">
        <v>0.45</v>
      </c>
      <c r="E23" s="117">
        <v>0.21</v>
      </c>
      <c r="F23" s="117">
        <v>0.5</v>
      </c>
      <c r="G23" s="122">
        <v>0.3</v>
      </c>
    </row>
    <row r="24" spans="1:7" ht="15">
      <c r="A24" s="123" t="s">
        <v>137</v>
      </c>
      <c r="B24" s="124">
        <f t="shared" ref="B24:G24" si="6">B20+B20*B23</f>
        <v>11.908839533244027</v>
      </c>
      <c r="C24" s="124">
        <f t="shared" si="6"/>
        <v>122.47200000000001</v>
      </c>
      <c r="D24" s="124">
        <f t="shared" si="6"/>
        <v>147.98699999999999</v>
      </c>
      <c r="E24" s="124">
        <f t="shared" si="6"/>
        <v>123.49260000000001</v>
      </c>
      <c r="F24" s="124">
        <f t="shared" si="6"/>
        <v>153.09</v>
      </c>
      <c r="G24" s="124">
        <f t="shared" si="6"/>
        <v>132.678</v>
      </c>
    </row>
    <row r="27" spans="1:7" ht="15">
      <c r="A27" s="120" t="s">
        <v>138</v>
      </c>
      <c r="B27" s="114" t="s">
        <v>139</v>
      </c>
      <c r="C27" s="114" t="s">
        <v>131</v>
      </c>
      <c r="D27" s="114" t="s">
        <v>132</v>
      </c>
    </row>
    <row r="28" spans="1:7" ht="15">
      <c r="A28" s="123" t="s">
        <v>140</v>
      </c>
      <c r="B28" s="123">
        <v>266</v>
      </c>
      <c r="C28" s="123">
        <v>204</v>
      </c>
      <c r="D28" s="123">
        <v>0</v>
      </c>
    </row>
    <row r="31" spans="1:7" ht="15">
      <c r="A31" s="120" t="s">
        <v>141</v>
      </c>
      <c r="B31" s="120" t="s">
        <v>142</v>
      </c>
      <c r="C31" s="114" t="s">
        <v>143</v>
      </c>
    </row>
    <row r="32" spans="1:7">
      <c r="A32" s="125" t="s">
        <v>144</v>
      </c>
      <c r="B32" s="107">
        <v>438</v>
      </c>
      <c r="C32" s="107">
        <f>B32/3.6</f>
        <v>121.66666666666666</v>
      </c>
    </row>
    <row r="33" spans="1:3" ht="15">
      <c r="A33" s="126" t="s">
        <v>145</v>
      </c>
      <c r="B33" s="127">
        <v>490</v>
      </c>
      <c r="C33" s="128">
        <f>B33/3.6</f>
        <v>136.11111111111111</v>
      </c>
    </row>
    <row r="36" spans="1:3">
      <c r="A36" t="s">
        <v>146</v>
      </c>
    </row>
    <row r="37" spans="1:3">
      <c r="A37" s="163"/>
    </row>
    <row r="38" spans="1:3" ht="15">
      <c r="A38" s="179"/>
      <c r="B38" s="179" t="s">
        <v>159</v>
      </c>
    </row>
    <row r="39" spans="1:3" ht="15">
      <c r="A39" s="126" t="s">
        <v>179</v>
      </c>
      <c r="B39" s="126">
        <v>0.56699999999999995</v>
      </c>
    </row>
    <row r="41" spans="1:3" ht="15">
      <c r="A41" s="126" t="s">
        <v>177</v>
      </c>
      <c r="B41" s="126">
        <v>0.11899999999999999</v>
      </c>
    </row>
    <row r="42" spans="1:3" ht="15">
      <c r="A42" s="126" t="s">
        <v>178</v>
      </c>
      <c r="B42" s="126">
        <v>0.47799999999999998</v>
      </c>
    </row>
  </sheetData>
  <phoneticPr fontId="3" type="noConversion"/>
  <pageMargins left="0.75" right="0.75" top="1" bottom="1" header="0" footer="0"/>
  <pageSetup paperSize="271" scale="89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Samlet regnskab 2012</vt:lpstr>
      <vt:lpstr>Varme</vt:lpstr>
      <vt:lpstr>El</vt:lpstr>
      <vt:lpstr>Vand</vt:lpstr>
      <vt:lpstr>Brændstof</vt:lpstr>
      <vt:lpstr>Beregninger CO2</vt:lpstr>
    </vt:vector>
  </TitlesOfParts>
  <Company>Randers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Bo Jensen</dc:creator>
  <cp:lastModifiedBy>Marc Eskelund</cp:lastModifiedBy>
  <cp:lastPrinted>2012-11-02T13:14:08Z</cp:lastPrinted>
  <dcterms:created xsi:type="dcterms:W3CDTF">2011-03-30T08:06:45Z</dcterms:created>
  <dcterms:modified xsi:type="dcterms:W3CDTF">2013-08-29T12:11:37Z</dcterms:modified>
</cp:coreProperties>
</file>